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4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ВОЙНА-левый 30.06.-25.09.2022 _______\STAT 2025\Vyzhva 29.01.25__________\Last redaction 17.04.2025________\"/>
    </mc:Choice>
  </mc:AlternateContent>
  <bookViews>
    <workbookView xWindow="0" yWindow="0" windowWidth="28770" windowHeight="11760" tabRatio="748" activeTab="6"/>
  </bookViews>
  <sheets>
    <sheet name="DATA" sheetId="1" r:id="rId1"/>
    <sheet name="DATA (2)" sheetId="9" r:id="rId2"/>
    <sheet name="DATA (3)" sheetId="11" r:id="rId3"/>
    <sheet name="Run DATA (preliminary)" sheetId="56" r:id="rId4"/>
    <sheet name="Run DATA fig 2abc" sheetId="55" r:id="rId5"/>
    <sheet name="Run DATA Fig 3ab" sheetId="14" r:id="rId6"/>
    <sheet name="Appx A Table S1" sheetId="61" r:id="rId7"/>
  </sheets>
  <calcPr calcId="152511"/>
</workbook>
</file>

<file path=xl/calcChain.xml><?xml version="1.0" encoding="utf-8"?>
<calcChain xmlns="http://schemas.openxmlformats.org/spreadsheetml/2006/main">
  <c r="BC8" i="14" l="1"/>
  <c r="BC9" i="14"/>
  <c r="BC10" i="14"/>
  <c r="BC11" i="14"/>
  <c r="BC12" i="14"/>
  <c r="BC13" i="14"/>
  <c r="BC14" i="14"/>
  <c r="BC15" i="14"/>
  <c r="BC22" i="14"/>
  <c r="BC23" i="14"/>
  <c r="BC24" i="14"/>
  <c r="BC25" i="14"/>
  <c r="BC26" i="14"/>
  <c r="BC27" i="14"/>
  <c r="BC28" i="14"/>
  <c r="BC35" i="14"/>
  <c r="BC36" i="14"/>
  <c r="BC37" i="14"/>
  <c r="BC38" i="14"/>
  <c r="BC43" i="14"/>
  <c r="BC44" i="14"/>
  <c r="BC45" i="14"/>
  <c r="BC46" i="14"/>
  <c r="BC47" i="14"/>
  <c r="BC48" i="14"/>
  <c r="BC49" i="14"/>
  <c r="BC50" i="14"/>
  <c r="BC51" i="14"/>
  <c r="BC52" i="14"/>
  <c r="BC53" i="14"/>
  <c r="BC54" i="14"/>
  <c r="BC55" i="14"/>
  <c r="BC56" i="14"/>
  <c r="BC57" i="14"/>
  <c r="BC62" i="14"/>
  <c r="BC63" i="14"/>
  <c r="BC64" i="14"/>
  <c r="BC65" i="14"/>
  <c r="BC66" i="14"/>
  <c r="BC67" i="14"/>
  <c r="BC68" i="14"/>
  <c r="BC69" i="14"/>
  <c r="BC70" i="14"/>
  <c r="BC71" i="14"/>
  <c r="BC72" i="14"/>
  <c r="BC73" i="14"/>
  <c r="BC74" i="14"/>
  <c r="BC75" i="14"/>
  <c r="BC76" i="14"/>
  <c r="BC77" i="14"/>
  <c r="BC78" i="14"/>
  <c r="BC83" i="14"/>
  <c r="BC84" i="14"/>
  <c r="BC85" i="14"/>
  <c r="BC86" i="14"/>
  <c r="BC87" i="14"/>
  <c r="BC88" i="14"/>
  <c r="BC89" i="14"/>
  <c r="BC90" i="14"/>
  <c r="BC91" i="14"/>
  <c r="BC92" i="14"/>
  <c r="BC93" i="14"/>
  <c r="BC94" i="14"/>
  <c r="BC95" i="14"/>
  <c r="BC96" i="14"/>
  <c r="BC97" i="14"/>
  <c r="BC98" i="14"/>
  <c r="BC99" i="14"/>
  <c r="BC100" i="14"/>
  <c r="BC101" i="14"/>
  <c r="BC102" i="14"/>
  <c r="BC103" i="14"/>
  <c r="BC104" i="14"/>
  <c r="BC105" i="14"/>
  <c r="BC106" i="14"/>
  <c r="BC107" i="14"/>
  <c r="BC108" i="14"/>
  <c r="BC109" i="14"/>
  <c r="BC110" i="14"/>
  <c r="BC7" i="14"/>
  <c r="AL87" i="55" l="1"/>
  <c r="AL78" i="55"/>
  <c r="AL74" i="55"/>
  <c r="AL73" i="55"/>
  <c r="AL72" i="55"/>
  <c r="AL71" i="55"/>
  <c r="AL70" i="55"/>
  <c r="AL69" i="55"/>
  <c r="AL68" i="55"/>
  <c r="AL67" i="55"/>
  <c r="AL66" i="55"/>
  <c r="AL64" i="55"/>
  <c r="AL63" i="55"/>
  <c r="AL62" i="55"/>
  <c r="AL57" i="55"/>
  <c r="AL51" i="55"/>
  <c r="AL49" i="55"/>
  <c r="AL48" i="55"/>
  <c r="AJ48" i="55"/>
  <c r="AK48" i="55" s="1"/>
  <c r="AJ49" i="55"/>
  <c r="AK49" i="55" s="1"/>
  <c r="AJ50" i="55"/>
  <c r="AJ51" i="55"/>
  <c r="AK51" i="55" s="1"/>
  <c r="AJ52" i="55"/>
  <c r="AL88" i="55"/>
  <c r="AL89" i="55"/>
  <c r="AL90" i="55"/>
  <c r="AL91" i="55"/>
  <c r="AL92" i="55"/>
  <c r="AL93" i="55"/>
  <c r="AL94" i="55"/>
  <c r="AL95" i="55"/>
  <c r="AL96" i="55"/>
  <c r="AL97" i="55"/>
  <c r="AL98" i="55"/>
  <c r="AL99" i="55"/>
  <c r="AL100" i="55"/>
  <c r="AL101" i="55"/>
  <c r="AL102" i="55"/>
  <c r="AL103" i="55"/>
  <c r="AL104" i="55"/>
  <c r="AL105" i="55"/>
  <c r="AL106" i="55"/>
  <c r="AL107" i="55"/>
  <c r="AL108" i="55"/>
  <c r="AL109" i="55"/>
  <c r="AL110" i="55"/>
  <c r="AK87" i="55"/>
  <c r="AL84" i="55"/>
  <c r="AL85" i="55"/>
  <c r="AL86" i="55"/>
  <c r="AK63" i="55"/>
  <c r="AK64" i="55"/>
  <c r="AL65" i="55"/>
  <c r="AK66" i="55"/>
  <c r="AK67" i="55"/>
  <c r="AK68" i="55"/>
  <c r="AK69" i="55"/>
  <c r="AK70" i="55"/>
  <c r="AK71" i="55"/>
  <c r="AK72" i="55"/>
  <c r="AK73" i="55"/>
  <c r="AK74" i="55"/>
  <c r="AL75" i="55"/>
  <c r="AL76" i="55"/>
  <c r="AL77" i="55"/>
  <c r="AK78" i="55"/>
  <c r="AL44" i="55"/>
  <c r="AL45" i="55"/>
  <c r="AL46" i="55"/>
  <c r="AL47" i="55"/>
  <c r="AL50" i="55"/>
  <c r="AL52" i="55"/>
  <c r="AL53" i="55"/>
  <c r="AL54" i="55"/>
  <c r="AL55" i="55"/>
  <c r="AL56" i="55"/>
  <c r="AK57" i="55"/>
  <c r="AL36" i="55"/>
  <c r="AL37" i="55"/>
  <c r="AL38" i="55"/>
  <c r="AK62" i="55"/>
  <c r="AL22" i="55"/>
  <c r="AL8" i="55"/>
  <c r="AL9" i="55"/>
  <c r="AL10" i="55"/>
  <c r="AL11" i="55"/>
  <c r="AL12" i="55"/>
  <c r="AL13" i="55"/>
  <c r="AL14" i="55"/>
  <c r="AL15" i="55"/>
  <c r="AL7" i="55"/>
  <c r="AL23" i="55"/>
  <c r="AL24" i="55"/>
  <c r="AL25" i="55"/>
  <c r="AL26" i="55"/>
  <c r="AL27" i="55"/>
  <c r="AL28" i="55"/>
  <c r="AL35" i="55"/>
  <c r="AL43" i="55"/>
  <c r="AL83" i="55"/>
  <c r="AJ8" i="55"/>
  <c r="AJ9" i="55"/>
  <c r="AJ10" i="55"/>
  <c r="AJ11" i="55"/>
  <c r="AJ12" i="55"/>
  <c r="AJ13" i="55"/>
  <c r="AJ14" i="55"/>
  <c r="AJ15" i="55"/>
  <c r="AJ22" i="55"/>
  <c r="AJ23" i="55"/>
  <c r="AJ24" i="55"/>
  <c r="AJ25" i="55"/>
  <c r="AJ26" i="55"/>
  <c r="AJ27" i="55"/>
  <c r="AJ28" i="55"/>
  <c r="AJ35" i="55"/>
  <c r="AJ36" i="55"/>
  <c r="AJ37" i="55"/>
  <c r="AJ38" i="55"/>
  <c r="AJ43" i="55"/>
  <c r="AJ44" i="55"/>
  <c r="AJ45" i="55"/>
  <c r="AJ46" i="55"/>
  <c r="AJ47" i="55"/>
  <c r="AJ53" i="55"/>
  <c r="AJ54" i="55"/>
  <c r="AJ55" i="55"/>
  <c r="AJ56" i="55"/>
  <c r="AJ57" i="55"/>
  <c r="AJ62" i="55"/>
  <c r="AJ63" i="55"/>
  <c r="AJ64" i="55"/>
  <c r="AJ65" i="55"/>
  <c r="AJ66" i="55"/>
  <c r="AJ67" i="55"/>
  <c r="AJ68" i="55"/>
  <c r="AJ69" i="55"/>
  <c r="AJ70" i="55"/>
  <c r="AJ71" i="55"/>
  <c r="AJ72" i="55"/>
  <c r="AJ73" i="55"/>
  <c r="AJ74" i="55"/>
  <c r="AJ75" i="55"/>
  <c r="AJ76" i="55"/>
  <c r="AJ77" i="55"/>
  <c r="AJ78" i="55"/>
  <c r="AJ83" i="55"/>
  <c r="AJ84" i="55"/>
  <c r="AJ85" i="55"/>
  <c r="AJ86" i="55"/>
  <c r="AJ87" i="55"/>
  <c r="AJ88" i="55"/>
  <c r="AJ89" i="55"/>
  <c r="AJ90" i="55"/>
  <c r="AJ91" i="55"/>
  <c r="AJ92" i="55"/>
  <c r="AJ93" i="55"/>
  <c r="AJ94" i="55"/>
  <c r="AJ95" i="55"/>
  <c r="AJ96" i="55"/>
  <c r="AJ97" i="55"/>
  <c r="AJ98" i="55"/>
  <c r="AJ99" i="55"/>
  <c r="AJ100" i="55"/>
  <c r="AJ101" i="55"/>
  <c r="AJ102" i="55"/>
  <c r="AJ103" i="55"/>
  <c r="AJ104" i="55"/>
  <c r="AJ105" i="55"/>
  <c r="AJ106" i="55"/>
  <c r="AJ107" i="55"/>
  <c r="AJ108" i="55"/>
  <c r="AJ109" i="55"/>
  <c r="AJ110" i="55"/>
  <c r="AJ7" i="55"/>
  <c r="AI8" i="55"/>
  <c r="AI9" i="55"/>
  <c r="AI10" i="55"/>
  <c r="AI11" i="55"/>
  <c r="AI12" i="55"/>
  <c r="AI13" i="55"/>
  <c r="AI14" i="55"/>
  <c r="AI15" i="55"/>
  <c r="AI22" i="55"/>
  <c r="AI23" i="55"/>
  <c r="AI24" i="55"/>
  <c r="AI25" i="55"/>
  <c r="AI26" i="55"/>
  <c r="AI27" i="55"/>
  <c r="AI28" i="55"/>
  <c r="AI35" i="55"/>
  <c r="AI36" i="55"/>
  <c r="AI37" i="55"/>
  <c r="AI38" i="55"/>
  <c r="AI43" i="55"/>
  <c r="AI44" i="55"/>
  <c r="AI45" i="55"/>
  <c r="AI46" i="55"/>
  <c r="AI47" i="55"/>
  <c r="AI48" i="55"/>
  <c r="AI49" i="55"/>
  <c r="AI50" i="55"/>
  <c r="AI51" i="55"/>
  <c r="AI52" i="55"/>
  <c r="AI53" i="55"/>
  <c r="AI54" i="55"/>
  <c r="AI55" i="55"/>
  <c r="AI56" i="55"/>
  <c r="AI57" i="55"/>
  <c r="AI62" i="55"/>
  <c r="AI63" i="55"/>
  <c r="AI64" i="55"/>
  <c r="AI65" i="55"/>
  <c r="AI66" i="55"/>
  <c r="AI67" i="55"/>
  <c r="AI68" i="55"/>
  <c r="AI69" i="55"/>
  <c r="AI70" i="55"/>
  <c r="AI71" i="55"/>
  <c r="AI72" i="55"/>
  <c r="AI73" i="55"/>
  <c r="AI74" i="55"/>
  <c r="AI75" i="55"/>
  <c r="AI76" i="55"/>
  <c r="AI77" i="55"/>
  <c r="AI78" i="55"/>
  <c r="AI83" i="55"/>
  <c r="AI84" i="55"/>
  <c r="AI85" i="55"/>
  <c r="AI86" i="55"/>
  <c r="AI87" i="55"/>
  <c r="AI88" i="55"/>
  <c r="AI89" i="55"/>
  <c r="AI90" i="55"/>
  <c r="AI91" i="55"/>
  <c r="AI92" i="55"/>
  <c r="AI93" i="55"/>
  <c r="AI94" i="55"/>
  <c r="AI95" i="55"/>
  <c r="AI96" i="55"/>
  <c r="AI97" i="55"/>
  <c r="AI98" i="55"/>
  <c r="AI99" i="55"/>
  <c r="AI100" i="55"/>
  <c r="AI101" i="55"/>
  <c r="AI102" i="55"/>
  <c r="AI103" i="55"/>
  <c r="AI104" i="55"/>
  <c r="AI105" i="55"/>
  <c r="AI106" i="55"/>
  <c r="AI107" i="55"/>
  <c r="AI108" i="55"/>
  <c r="AI109" i="55"/>
  <c r="AI110" i="55"/>
  <c r="AI7" i="55"/>
  <c r="AE19" i="55"/>
  <c r="AE18" i="55"/>
  <c r="AE17" i="55"/>
  <c r="KN8" i="55" l="1"/>
  <c r="KN9" i="55"/>
  <c r="KN10" i="55"/>
  <c r="KN11" i="55"/>
  <c r="KN12" i="55"/>
  <c r="KN13" i="55"/>
  <c r="KN14" i="55"/>
  <c r="KN15" i="55"/>
  <c r="KN22" i="55"/>
  <c r="KN23" i="55"/>
  <c r="KN24" i="55"/>
  <c r="KN25" i="55"/>
  <c r="KN26" i="55"/>
  <c r="KN27" i="55"/>
  <c r="KN28" i="55"/>
  <c r="KN35" i="55"/>
  <c r="KN36" i="55"/>
  <c r="KN37" i="55"/>
  <c r="KN38" i="55"/>
  <c r="KN43" i="55"/>
  <c r="KN44" i="55"/>
  <c r="KN45" i="55"/>
  <c r="KN46" i="55"/>
  <c r="KN48" i="55"/>
  <c r="KN49" i="55"/>
  <c r="KN50" i="55"/>
  <c r="KN51" i="55"/>
  <c r="KN52" i="55"/>
  <c r="KN53" i="55"/>
  <c r="KN54" i="55"/>
  <c r="KN55" i="55"/>
  <c r="KN56" i="55"/>
  <c r="KN57" i="55"/>
  <c r="KN62" i="55"/>
  <c r="KN63" i="55"/>
  <c r="KN64" i="55"/>
  <c r="KN65" i="55"/>
  <c r="KN66" i="55"/>
  <c r="KN67" i="55"/>
  <c r="KN68" i="55"/>
  <c r="KN69" i="55"/>
  <c r="KN70" i="55"/>
  <c r="KN71" i="55"/>
  <c r="KN72" i="55"/>
  <c r="KN73" i="55"/>
  <c r="KN74" i="55"/>
  <c r="KN75" i="55"/>
  <c r="KN76" i="55"/>
  <c r="KN77" i="55"/>
  <c r="KN78" i="55"/>
  <c r="KN83" i="55"/>
  <c r="KN84" i="55"/>
  <c r="KN85" i="55"/>
  <c r="KN86" i="55"/>
  <c r="KN87" i="55"/>
  <c r="KN88" i="55"/>
  <c r="KN89" i="55"/>
  <c r="KN90" i="55"/>
  <c r="KN91" i="55"/>
  <c r="KN92" i="55"/>
  <c r="KN93" i="55"/>
  <c r="KN94" i="55"/>
  <c r="KN95" i="55"/>
  <c r="KN96" i="55"/>
  <c r="KN97" i="55"/>
  <c r="KN98" i="55"/>
  <c r="KN99" i="55"/>
  <c r="KN100" i="55"/>
  <c r="KN101" i="55"/>
  <c r="KN102" i="55"/>
  <c r="KN103" i="55"/>
  <c r="KN104" i="55"/>
  <c r="KN105" i="55"/>
  <c r="KN106" i="55"/>
  <c r="KN107" i="55"/>
  <c r="KN108" i="55"/>
  <c r="KN109" i="55"/>
  <c r="KN110" i="55"/>
  <c r="KN111" i="55"/>
  <c r="KJ8" i="55"/>
  <c r="KK8" i="55"/>
  <c r="KL8" i="55"/>
  <c r="KM8" i="55"/>
  <c r="KJ9" i="55"/>
  <c r="KK9" i="55"/>
  <c r="KL9" i="55"/>
  <c r="KM9" i="55"/>
  <c r="KJ10" i="55"/>
  <c r="KK10" i="55"/>
  <c r="KL10" i="55"/>
  <c r="KM10" i="55"/>
  <c r="KJ11" i="55"/>
  <c r="KK11" i="55"/>
  <c r="KL11" i="55"/>
  <c r="KM11" i="55"/>
  <c r="KJ12" i="55"/>
  <c r="KK12" i="55"/>
  <c r="KL12" i="55"/>
  <c r="KM12" i="55"/>
  <c r="KJ13" i="55"/>
  <c r="KK13" i="55"/>
  <c r="KL13" i="55"/>
  <c r="KM13" i="55"/>
  <c r="KJ14" i="55"/>
  <c r="KK14" i="55"/>
  <c r="KL14" i="55"/>
  <c r="KM14" i="55"/>
  <c r="KJ15" i="55"/>
  <c r="KK15" i="55"/>
  <c r="KL15" i="55"/>
  <c r="KM15" i="55"/>
  <c r="KJ22" i="55"/>
  <c r="KK22" i="55"/>
  <c r="KL22" i="55"/>
  <c r="KM22" i="55"/>
  <c r="KJ23" i="55"/>
  <c r="KK23" i="55"/>
  <c r="KL23" i="55"/>
  <c r="KM23" i="55"/>
  <c r="KJ24" i="55"/>
  <c r="KK24" i="55"/>
  <c r="KL24" i="55"/>
  <c r="KM24" i="55"/>
  <c r="KJ25" i="55"/>
  <c r="KK25" i="55"/>
  <c r="KL25" i="55"/>
  <c r="KM25" i="55"/>
  <c r="KJ26" i="55"/>
  <c r="KK26" i="55"/>
  <c r="KL26" i="55"/>
  <c r="KM26" i="55"/>
  <c r="KJ27" i="55"/>
  <c r="KK27" i="55"/>
  <c r="KL27" i="55"/>
  <c r="KM27" i="55"/>
  <c r="KJ28" i="55"/>
  <c r="KK28" i="55"/>
  <c r="KL28" i="55"/>
  <c r="KM28" i="55"/>
  <c r="KJ35" i="55"/>
  <c r="KK35" i="55"/>
  <c r="KL35" i="55"/>
  <c r="KM35" i="55"/>
  <c r="KJ36" i="55"/>
  <c r="KK36" i="55"/>
  <c r="KL36" i="55"/>
  <c r="KM36" i="55"/>
  <c r="KJ37" i="55"/>
  <c r="KK37" i="55"/>
  <c r="KL37" i="55"/>
  <c r="KM37" i="55"/>
  <c r="KJ38" i="55"/>
  <c r="KK38" i="55"/>
  <c r="KL38" i="55"/>
  <c r="KM38" i="55"/>
  <c r="KJ43" i="55"/>
  <c r="KK43" i="55"/>
  <c r="KL43" i="55"/>
  <c r="KM43" i="55"/>
  <c r="KJ44" i="55"/>
  <c r="KK44" i="55"/>
  <c r="KL44" i="55"/>
  <c r="KM44" i="55"/>
  <c r="KJ45" i="55"/>
  <c r="KK45" i="55"/>
  <c r="KL45" i="55"/>
  <c r="KM45" i="55"/>
  <c r="KJ46" i="55"/>
  <c r="KK46" i="55"/>
  <c r="KL46" i="55"/>
  <c r="KM46" i="55"/>
  <c r="KJ48" i="55"/>
  <c r="KK48" i="55"/>
  <c r="KL48" i="55"/>
  <c r="KM48" i="55"/>
  <c r="KJ49" i="55"/>
  <c r="KK49" i="55"/>
  <c r="KL49" i="55"/>
  <c r="KM49" i="55"/>
  <c r="KJ50" i="55"/>
  <c r="KK50" i="55"/>
  <c r="KL50" i="55"/>
  <c r="KM50" i="55"/>
  <c r="KJ51" i="55"/>
  <c r="KK51" i="55"/>
  <c r="KL51" i="55"/>
  <c r="KM51" i="55"/>
  <c r="KJ52" i="55"/>
  <c r="KK52" i="55"/>
  <c r="KL52" i="55"/>
  <c r="KM52" i="55"/>
  <c r="KJ53" i="55"/>
  <c r="KK53" i="55"/>
  <c r="KL53" i="55"/>
  <c r="KM53" i="55"/>
  <c r="KJ54" i="55"/>
  <c r="KK54" i="55"/>
  <c r="KL54" i="55"/>
  <c r="KM54" i="55"/>
  <c r="KJ55" i="55"/>
  <c r="KK55" i="55"/>
  <c r="KL55" i="55"/>
  <c r="KM55" i="55"/>
  <c r="KJ56" i="55"/>
  <c r="KK56" i="55"/>
  <c r="KL56" i="55"/>
  <c r="KM56" i="55"/>
  <c r="KJ57" i="55"/>
  <c r="KK57" i="55"/>
  <c r="KL57" i="55"/>
  <c r="KM57" i="55"/>
  <c r="KJ62" i="55"/>
  <c r="KK62" i="55"/>
  <c r="KL62" i="55"/>
  <c r="KM62" i="55"/>
  <c r="KJ63" i="55"/>
  <c r="KK63" i="55"/>
  <c r="KL63" i="55"/>
  <c r="KM63" i="55"/>
  <c r="KJ64" i="55"/>
  <c r="KK64" i="55"/>
  <c r="KL64" i="55"/>
  <c r="KM64" i="55"/>
  <c r="KJ65" i="55"/>
  <c r="KK65" i="55"/>
  <c r="KL65" i="55"/>
  <c r="KM65" i="55"/>
  <c r="KJ66" i="55"/>
  <c r="KK66" i="55"/>
  <c r="KL66" i="55"/>
  <c r="KM66" i="55"/>
  <c r="KJ67" i="55"/>
  <c r="KK67" i="55"/>
  <c r="KL67" i="55"/>
  <c r="KM67" i="55"/>
  <c r="KJ68" i="55"/>
  <c r="KK68" i="55"/>
  <c r="KL68" i="55"/>
  <c r="KM68" i="55"/>
  <c r="KJ69" i="55"/>
  <c r="KK69" i="55"/>
  <c r="KL69" i="55"/>
  <c r="KM69" i="55"/>
  <c r="KJ70" i="55"/>
  <c r="KK70" i="55"/>
  <c r="KL70" i="55"/>
  <c r="KM70" i="55"/>
  <c r="KJ71" i="55"/>
  <c r="KK71" i="55"/>
  <c r="KL71" i="55"/>
  <c r="KM71" i="55"/>
  <c r="KJ72" i="55"/>
  <c r="KK72" i="55"/>
  <c r="KL72" i="55"/>
  <c r="KM72" i="55"/>
  <c r="KJ73" i="55"/>
  <c r="KK73" i="55"/>
  <c r="KL73" i="55"/>
  <c r="KM73" i="55"/>
  <c r="KJ74" i="55"/>
  <c r="KK74" i="55"/>
  <c r="KL74" i="55"/>
  <c r="KM74" i="55"/>
  <c r="KJ75" i="55"/>
  <c r="KK75" i="55"/>
  <c r="KL75" i="55"/>
  <c r="KM75" i="55"/>
  <c r="KJ76" i="55"/>
  <c r="KK76" i="55"/>
  <c r="KL76" i="55"/>
  <c r="KM76" i="55"/>
  <c r="KJ77" i="55"/>
  <c r="KK77" i="55"/>
  <c r="KL77" i="55"/>
  <c r="KM77" i="55"/>
  <c r="KJ78" i="55"/>
  <c r="KK78" i="55"/>
  <c r="KL78" i="55"/>
  <c r="KM78" i="55"/>
  <c r="KJ83" i="55"/>
  <c r="KK83" i="55"/>
  <c r="KL83" i="55"/>
  <c r="KM83" i="55"/>
  <c r="KJ84" i="55"/>
  <c r="KK84" i="55"/>
  <c r="KL84" i="55"/>
  <c r="KM84" i="55"/>
  <c r="KJ85" i="55"/>
  <c r="KK85" i="55"/>
  <c r="KL85" i="55"/>
  <c r="KM85" i="55"/>
  <c r="KJ86" i="55"/>
  <c r="KK86" i="55"/>
  <c r="KL86" i="55"/>
  <c r="KM86" i="55"/>
  <c r="KJ87" i="55"/>
  <c r="KK87" i="55"/>
  <c r="KL87" i="55"/>
  <c r="KM87" i="55"/>
  <c r="KJ88" i="55"/>
  <c r="KK88" i="55"/>
  <c r="KL88" i="55"/>
  <c r="KM88" i="55"/>
  <c r="KJ89" i="55"/>
  <c r="KK89" i="55"/>
  <c r="KL89" i="55"/>
  <c r="KM89" i="55"/>
  <c r="KJ90" i="55"/>
  <c r="KK90" i="55"/>
  <c r="KL90" i="55"/>
  <c r="KM90" i="55"/>
  <c r="KJ91" i="55"/>
  <c r="KK91" i="55"/>
  <c r="KL91" i="55"/>
  <c r="KM91" i="55"/>
  <c r="KJ92" i="55"/>
  <c r="KK92" i="55"/>
  <c r="KL92" i="55"/>
  <c r="KM92" i="55"/>
  <c r="KJ93" i="55"/>
  <c r="KK93" i="55"/>
  <c r="KL93" i="55"/>
  <c r="KM93" i="55"/>
  <c r="KJ94" i="55"/>
  <c r="KK94" i="55"/>
  <c r="KL94" i="55"/>
  <c r="KM94" i="55"/>
  <c r="KJ95" i="55"/>
  <c r="KK95" i="55"/>
  <c r="KL95" i="55"/>
  <c r="KM95" i="55"/>
  <c r="KJ96" i="55"/>
  <c r="KK96" i="55"/>
  <c r="KL96" i="55"/>
  <c r="KM96" i="55"/>
  <c r="KJ97" i="55"/>
  <c r="KK97" i="55"/>
  <c r="KL97" i="55"/>
  <c r="KM97" i="55"/>
  <c r="KJ98" i="55"/>
  <c r="KK98" i="55"/>
  <c r="KL98" i="55"/>
  <c r="KM98" i="55"/>
  <c r="KJ99" i="55"/>
  <c r="KK99" i="55"/>
  <c r="KL99" i="55"/>
  <c r="KM99" i="55"/>
  <c r="KJ100" i="55"/>
  <c r="KK100" i="55"/>
  <c r="KL100" i="55"/>
  <c r="KM100" i="55"/>
  <c r="KJ101" i="55"/>
  <c r="KK101" i="55"/>
  <c r="KL101" i="55"/>
  <c r="KM101" i="55"/>
  <c r="KJ102" i="55"/>
  <c r="KK102" i="55"/>
  <c r="KL102" i="55"/>
  <c r="KM102" i="55"/>
  <c r="KJ103" i="55"/>
  <c r="KK103" i="55"/>
  <c r="KL103" i="55"/>
  <c r="KM103" i="55"/>
  <c r="KJ104" i="55"/>
  <c r="KK104" i="55"/>
  <c r="KL104" i="55"/>
  <c r="KM104" i="55"/>
  <c r="KJ105" i="55"/>
  <c r="KK105" i="55"/>
  <c r="KL105" i="55"/>
  <c r="KM105" i="55"/>
  <c r="KJ106" i="55"/>
  <c r="KK106" i="55"/>
  <c r="KL106" i="55"/>
  <c r="KM106" i="55"/>
  <c r="KJ107" i="55"/>
  <c r="KK107" i="55"/>
  <c r="KL107" i="55"/>
  <c r="KM107" i="55"/>
  <c r="KJ108" i="55"/>
  <c r="KK108" i="55"/>
  <c r="KL108" i="55"/>
  <c r="KM108" i="55"/>
  <c r="KJ109" i="55"/>
  <c r="KK109" i="55"/>
  <c r="KL109" i="55"/>
  <c r="KM109" i="55"/>
  <c r="KJ110" i="55"/>
  <c r="KK110" i="55"/>
  <c r="KL110" i="55"/>
  <c r="KM110" i="55"/>
  <c r="KJ111" i="55"/>
  <c r="KK111" i="55"/>
  <c r="KL111" i="55"/>
  <c r="KM111" i="55"/>
  <c r="KN7" i="55"/>
  <c r="KM7" i="55"/>
  <c r="KL7" i="55"/>
  <c r="KK7" i="55"/>
  <c r="KJ7" i="55"/>
  <c r="KE8" i="55"/>
  <c r="KE9" i="55"/>
  <c r="KE10" i="55"/>
  <c r="KE11" i="55"/>
  <c r="KE12" i="55"/>
  <c r="KE13" i="55"/>
  <c r="KE14" i="55"/>
  <c r="KE15" i="55"/>
  <c r="KE22" i="55"/>
  <c r="KE23" i="55"/>
  <c r="KE24" i="55"/>
  <c r="KE25" i="55"/>
  <c r="KE26" i="55"/>
  <c r="KE27" i="55"/>
  <c r="KE28" i="55"/>
  <c r="KE35" i="55"/>
  <c r="KE36" i="55"/>
  <c r="KE37" i="55"/>
  <c r="KE38" i="55"/>
  <c r="KE43" i="55"/>
  <c r="KE44" i="55"/>
  <c r="KE45" i="55"/>
  <c r="KE46" i="55"/>
  <c r="KE48" i="55"/>
  <c r="KE49" i="55"/>
  <c r="KE50" i="55"/>
  <c r="KE51" i="55"/>
  <c r="KE52" i="55"/>
  <c r="KE53" i="55"/>
  <c r="KE54" i="55"/>
  <c r="KE55" i="55"/>
  <c r="KE56" i="55"/>
  <c r="KE57" i="55"/>
  <c r="KE62" i="55"/>
  <c r="KE63" i="55"/>
  <c r="KE64" i="55"/>
  <c r="KE65" i="55"/>
  <c r="KE66" i="55"/>
  <c r="KE67" i="55"/>
  <c r="KE68" i="55"/>
  <c r="KE69" i="55"/>
  <c r="KE70" i="55"/>
  <c r="KE71" i="55"/>
  <c r="KE72" i="55"/>
  <c r="KE73" i="55"/>
  <c r="KE74" i="55"/>
  <c r="KE75" i="55"/>
  <c r="KE76" i="55"/>
  <c r="KE77" i="55"/>
  <c r="KE78" i="55"/>
  <c r="KE83" i="55"/>
  <c r="KE84" i="55"/>
  <c r="KE85" i="55"/>
  <c r="KE86" i="55"/>
  <c r="KE87" i="55"/>
  <c r="KE88" i="55"/>
  <c r="KE89" i="55"/>
  <c r="KE90" i="55"/>
  <c r="KE91" i="55"/>
  <c r="KE92" i="55"/>
  <c r="KE93" i="55"/>
  <c r="KE94" i="55"/>
  <c r="KE95" i="55"/>
  <c r="KE96" i="55"/>
  <c r="KE97" i="55"/>
  <c r="KE98" i="55"/>
  <c r="KE99" i="55"/>
  <c r="KE100" i="55"/>
  <c r="KE101" i="55"/>
  <c r="KE102" i="55"/>
  <c r="KE103" i="55"/>
  <c r="KE104" i="55"/>
  <c r="KE105" i="55"/>
  <c r="KE106" i="55"/>
  <c r="KE107" i="55"/>
  <c r="KE108" i="55"/>
  <c r="KE109" i="55"/>
  <c r="KE110" i="55"/>
  <c r="KE111" i="55"/>
  <c r="KD8" i="55"/>
  <c r="KD9" i="55"/>
  <c r="KD10" i="55"/>
  <c r="KD11" i="55"/>
  <c r="KD12" i="55"/>
  <c r="KD13" i="55"/>
  <c r="KD14" i="55"/>
  <c r="KD15" i="55"/>
  <c r="KD22" i="55"/>
  <c r="KD23" i="55"/>
  <c r="KD24" i="55"/>
  <c r="KD25" i="55"/>
  <c r="KD26" i="55"/>
  <c r="KD27" i="55"/>
  <c r="KD28" i="55"/>
  <c r="KD35" i="55"/>
  <c r="KD36" i="55"/>
  <c r="KD37" i="55"/>
  <c r="KD38" i="55"/>
  <c r="KD43" i="55"/>
  <c r="KD44" i="55"/>
  <c r="KD45" i="55"/>
  <c r="KD46" i="55"/>
  <c r="KD48" i="55"/>
  <c r="KD49" i="55"/>
  <c r="KD50" i="55"/>
  <c r="KD51" i="55"/>
  <c r="KD52" i="55"/>
  <c r="KD53" i="55"/>
  <c r="KD54" i="55"/>
  <c r="KD55" i="55"/>
  <c r="KD56" i="55"/>
  <c r="KD57" i="55"/>
  <c r="KD62" i="55"/>
  <c r="KD63" i="55"/>
  <c r="KD64" i="55"/>
  <c r="KD65" i="55"/>
  <c r="KD66" i="55"/>
  <c r="KD67" i="55"/>
  <c r="KD68" i="55"/>
  <c r="KD69" i="55"/>
  <c r="KD70" i="55"/>
  <c r="KD71" i="55"/>
  <c r="KD72" i="55"/>
  <c r="KD73" i="55"/>
  <c r="KD74" i="55"/>
  <c r="KD75" i="55"/>
  <c r="KD76" i="55"/>
  <c r="KD77" i="55"/>
  <c r="KD78" i="55"/>
  <c r="KD83" i="55"/>
  <c r="KD84" i="55"/>
  <c r="KD85" i="55"/>
  <c r="KD86" i="55"/>
  <c r="KD87" i="55"/>
  <c r="KD88" i="55"/>
  <c r="KD89" i="55"/>
  <c r="KD90" i="55"/>
  <c r="KD91" i="55"/>
  <c r="KD92" i="55"/>
  <c r="KD93" i="55"/>
  <c r="KD94" i="55"/>
  <c r="KD95" i="55"/>
  <c r="KD96" i="55"/>
  <c r="KD97" i="55"/>
  <c r="KD98" i="55"/>
  <c r="KD99" i="55"/>
  <c r="KD100" i="55"/>
  <c r="KD101" i="55"/>
  <c r="KD102" i="55"/>
  <c r="KD103" i="55"/>
  <c r="KD104" i="55"/>
  <c r="KD105" i="55"/>
  <c r="KD106" i="55"/>
  <c r="KD107" i="55"/>
  <c r="KD108" i="55"/>
  <c r="KD109" i="55"/>
  <c r="KD110" i="55"/>
  <c r="KD111" i="55"/>
  <c r="LL8" i="55"/>
  <c r="LL9" i="55"/>
  <c r="LL10" i="55"/>
  <c r="LL11" i="55"/>
  <c r="LL12" i="55"/>
  <c r="LL13" i="55"/>
  <c r="LL14" i="55"/>
  <c r="LL15" i="55"/>
  <c r="LL16" i="55"/>
  <c r="LL17" i="55"/>
  <c r="LL18" i="55"/>
  <c r="LL19" i="55"/>
  <c r="LL20" i="55"/>
  <c r="LL21" i="55"/>
  <c r="LL22" i="55"/>
  <c r="LL23" i="55"/>
  <c r="LL24" i="55"/>
  <c r="LL25" i="55"/>
  <c r="LL26" i="55"/>
  <c r="LL27" i="55"/>
  <c r="LL28" i="55"/>
  <c r="LL29" i="55"/>
  <c r="LL30" i="55"/>
  <c r="LL31" i="55"/>
  <c r="LL32" i="55"/>
  <c r="LL33" i="55"/>
  <c r="LL34" i="55"/>
  <c r="LL35" i="55"/>
  <c r="LL36" i="55"/>
  <c r="LL37" i="55"/>
  <c r="LL38" i="55"/>
  <c r="LL39" i="55"/>
  <c r="LL40" i="55"/>
  <c r="LL41" i="55"/>
  <c r="LL42" i="55"/>
  <c r="LL43" i="55"/>
  <c r="LL44" i="55"/>
  <c r="LL45" i="55"/>
  <c r="LL46" i="55"/>
  <c r="LL48" i="55"/>
  <c r="LL49" i="55"/>
  <c r="LL50" i="55"/>
  <c r="LL51" i="55"/>
  <c r="LL52" i="55"/>
  <c r="LL53" i="55"/>
  <c r="LL54" i="55"/>
  <c r="LL55" i="55"/>
  <c r="LL56" i="55"/>
  <c r="LL57" i="55"/>
  <c r="LL58" i="55"/>
  <c r="LL59" i="55"/>
  <c r="LL60" i="55"/>
  <c r="LL61" i="55"/>
  <c r="LL62" i="55"/>
  <c r="LL63" i="55"/>
  <c r="LL64" i="55"/>
  <c r="LL65" i="55"/>
  <c r="LL66" i="55"/>
  <c r="LL67" i="55"/>
  <c r="LL68" i="55"/>
  <c r="LL69" i="55"/>
  <c r="LL70" i="55"/>
  <c r="LL71" i="55"/>
  <c r="LL72" i="55"/>
  <c r="LL73" i="55"/>
  <c r="LL74" i="55"/>
  <c r="LL75" i="55"/>
  <c r="LL76" i="55"/>
  <c r="LL77" i="55"/>
  <c r="LL78" i="55"/>
  <c r="LL79" i="55"/>
  <c r="LL80" i="55"/>
  <c r="LL81" i="55"/>
  <c r="LL82" i="55"/>
  <c r="LL83" i="55"/>
  <c r="LL84" i="55"/>
  <c r="LL85" i="55"/>
  <c r="LL86" i="55"/>
  <c r="LL87" i="55"/>
  <c r="LL88" i="55"/>
  <c r="LL89" i="55"/>
  <c r="LL90" i="55"/>
  <c r="LL91" i="55"/>
  <c r="LL92" i="55"/>
  <c r="LL93" i="55"/>
  <c r="LL94" i="55"/>
  <c r="LL95" i="55"/>
  <c r="LL96" i="55"/>
  <c r="LL97" i="55"/>
  <c r="LL98" i="55"/>
  <c r="LL99" i="55"/>
  <c r="LL100" i="55"/>
  <c r="LL101" i="55"/>
  <c r="LL102" i="55"/>
  <c r="LL103" i="55"/>
  <c r="LL104" i="55"/>
  <c r="LL105" i="55"/>
  <c r="LL106" i="55"/>
  <c r="LL107" i="55"/>
  <c r="LL108" i="55"/>
  <c r="LL109" i="55"/>
  <c r="LL110" i="55"/>
  <c r="LL111" i="55"/>
  <c r="KG8" i="55" l="1"/>
  <c r="KG9" i="55"/>
  <c r="KG10" i="55"/>
  <c r="KG11" i="55"/>
  <c r="KG12" i="55"/>
  <c r="KG13" i="55"/>
  <c r="KG14" i="55"/>
  <c r="KG15" i="55"/>
  <c r="KG22" i="55"/>
  <c r="KG23" i="55"/>
  <c r="KG24" i="55"/>
  <c r="KG25" i="55"/>
  <c r="KG26" i="55"/>
  <c r="KG27" i="55"/>
  <c r="KG28" i="55"/>
  <c r="KG35" i="55"/>
  <c r="KG36" i="55"/>
  <c r="KG37" i="55"/>
  <c r="KG38" i="55"/>
  <c r="KG43" i="55"/>
  <c r="KG44" i="55"/>
  <c r="KG45" i="55"/>
  <c r="KG46" i="55"/>
  <c r="KG48" i="55"/>
  <c r="KG49" i="55"/>
  <c r="KG50" i="55"/>
  <c r="KG51" i="55"/>
  <c r="KG52" i="55"/>
  <c r="KG53" i="55"/>
  <c r="KG54" i="55"/>
  <c r="KG55" i="55"/>
  <c r="KG56" i="55"/>
  <c r="KG57" i="55"/>
  <c r="KG62" i="55"/>
  <c r="KG63" i="55"/>
  <c r="KG64" i="55"/>
  <c r="KG65" i="55"/>
  <c r="KG66" i="55"/>
  <c r="KG67" i="55"/>
  <c r="KG68" i="55"/>
  <c r="KG69" i="55"/>
  <c r="KG70" i="55"/>
  <c r="KG71" i="55"/>
  <c r="KG72" i="55"/>
  <c r="KG73" i="55"/>
  <c r="KG74" i="55"/>
  <c r="KG75" i="55"/>
  <c r="KG76" i="55"/>
  <c r="KG77" i="55"/>
  <c r="KG78" i="55"/>
  <c r="KG83" i="55"/>
  <c r="KG84" i="55"/>
  <c r="KG85" i="55"/>
  <c r="KG86" i="55"/>
  <c r="KG87" i="55"/>
  <c r="KG88" i="55"/>
  <c r="KG89" i="55"/>
  <c r="KG90" i="55"/>
  <c r="KG91" i="55"/>
  <c r="KG92" i="55"/>
  <c r="KG93" i="55"/>
  <c r="KG94" i="55"/>
  <c r="KG95" i="55"/>
  <c r="KG96" i="55"/>
  <c r="KG97" i="55"/>
  <c r="KG98" i="55"/>
  <c r="KG99" i="55"/>
  <c r="KG100" i="55"/>
  <c r="KG101" i="55"/>
  <c r="KG102" i="55"/>
  <c r="KG103" i="55"/>
  <c r="KG104" i="55"/>
  <c r="KG105" i="55"/>
  <c r="KG106" i="55"/>
  <c r="KG107" i="55"/>
  <c r="KG108" i="55"/>
  <c r="KG109" i="55"/>
  <c r="KG110" i="55"/>
  <c r="KG111" i="55"/>
  <c r="KF8" i="55"/>
  <c r="KH8" i="55" s="1"/>
  <c r="KI8" i="55" s="1"/>
  <c r="KF9" i="55"/>
  <c r="KH9" i="55" s="1"/>
  <c r="KI9" i="55" s="1"/>
  <c r="KF10" i="55"/>
  <c r="KH10" i="55" s="1"/>
  <c r="KI10" i="55" s="1"/>
  <c r="KF11" i="55"/>
  <c r="KH11" i="55" s="1"/>
  <c r="KI11" i="55" s="1"/>
  <c r="KF12" i="55"/>
  <c r="KH12" i="55" s="1"/>
  <c r="KI12" i="55" s="1"/>
  <c r="KF13" i="55"/>
  <c r="KH13" i="55" s="1"/>
  <c r="KI13" i="55" s="1"/>
  <c r="KF14" i="55"/>
  <c r="KH14" i="55" s="1"/>
  <c r="KI14" i="55" s="1"/>
  <c r="KF15" i="55"/>
  <c r="KH15" i="55" s="1"/>
  <c r="KI15" i="55" s="1"/>
  <c r="KF22" i="55"/>
  <c r="KH22" i="55" s="1"/>
  <c r="KI22" i="55" s="1"/>
  <c r="KF23" i="55"/>
  <c r="KH23" i="55" s="1"/>
  <c r="KI23" i="55" s="1"/>
  <c r="KF24" i="55"/>
  <c r="KH24" i="55" s="1"/>
  <c r="KI24" i="55" s="1"/>
  <c r="KF25" i="55"/>
  <c r="KH25" i="55" s="1"/>
  <c r="KI25" i="55" s="1"/>
  <c r="KF26" i="55"/>
  <c r="KH26" i="55" s="1"/>
  <c r="KI26" i="55" s="1"/>
  <c r="KF27" i="55"/>
  <c r="KH27" i="55" s="1"/>
  <c r="KI27" i="55" s="1"/>
  <c r="KF28" i="55"/>
  <c r="KH28" i="55" s="1"/>
  <c r="KI28" i="55" s="1"/>
  <c r="KF35" i="55"/>
  <c r="KH35" i="55" s="1"/>
  <c r="KI35" i="55" s="1"/>
  <c r="KF36" i="55"/>
  <c r="KH36" i="55" s="1"/>
  <c r="KI36" i="55" s="1"/>
  <c r="KF37" i="55"/>
  <c r="KH37" i="55" s="1"/>
  <c r="KI37" i="55" s="1"/>
  <c r="KF38" i="55"/>
  <c r="KH38" i="55" s="1"/>
  <c r="KI38" i="55" s="1"/>
  <c r="KF43" i="55"/>
  <c r="KH43" i="55" s="1"/>
  <c r="KI43" i="55" s="1"/>
  <c r="KF44" i="55"/>
  <c r="KH44" i="55" s="1"/>
  <c r="KI44" i="55" s="1"/>
  <c r="KF45" i="55"/>
  <c r="KH45" i="55" s="1"/>
  <c r="KI45" i="55" s="1"/>
  <c r="KF46" i="55"/>
  <c r="KH46" i="55" s="1"/>
  <c r="KI46" i="55" s="1"/>
  <c r="KF48" i="55"/>
  <c r="KH48" i="55" s="1"/>
  <c r="KI48" i="55" s="1"/>
  <c r="KF49" i="55"/>
  <c r="KH49" i="55" s="1"/>
  <c r="KI49" i="55" s="1"/>
  <c r="KF50" i="55"/>
  <c r="KH50" i="55" s="1"/>
  <c r="KI50" i="55" s="1"/>
  <c r="KF51" i="55"/>
  <c r="KH51" i="55" s="1"/>
  <c r="KI51" i="55" s="1"/>
  <c r="KF52" i="55"/>
  <c r="KH52" i="55" s="1"/>
  <c r="KI52" i="55" s="1"/>
  <c r="KF53" i="55"/>
  <c r="KH53" i="55" s="1"/>
  <c r="KI53" i="55" s="1"/>
  <c r="KF54" i="55"/>
  <c r="KH54" i="55" s="1"/>
  <c r="KI54" i="55" s="1"/>
  <c r="KF55" i="55"/>
  <c r="KH55" i="55" s="1"/>
  <c r="KI55" i="55" s="1"/>
  <c r="KF56" i="55"/>
  <c r="KH56" i="55" s="1"/>
  <c r="KI56" i="55" s="1"/>
  <c r="KF57" i="55"/>
  <c r="KH57" i="55" s="1"/>
  <c r="KI57" i="55" s="1"/>
  <c r="KF62" i="55"/>
  <c r="KH62" i="55" s="1"/>
  <c r="KI62" i="55" s="1"/>
  <c r="KF63" i="55"/>
  <c r="KH63" i="55" s="1"/>
  <c r="KI63" i="55" s="1"/>
  <c r="KF64" i="55"/>
  <c r="KH64" i="55" s="1"/>
  <c r="KI64" i="55" s="1"/>
  <c r="KF65" i="55"/>
  <c r="KH65" i="55" s="1"/>
  <c r="KI65" i="55" s="1"/>
  <c r="KF66" i="55"/>
  <c r="KH66" i="55" s="1"/>
  <c r="KI66" i="55" s="1"/>
  <c r="KF67" i="55"/>
  <c r="KH67" i="55" s="1"/>
  <c r="KI67" i="55" s="1"/>
  <c r="KF68" i="55"/>
  <c r="KH68" i="55" s="1"/>
  <c r="KI68" i="55" s="1"/>
  <c r="KF69" i="55"/>
  <c r="KH69" i="55" s="1"/>
  <c r="KI69" i="55" s="1"/>
  <c r="KF70" i="55"/>
  <c r="KH70" i="55" s="1"/>
  <c r="KI70" i="55" s="1"/>
  <c r="KF71" i="55"/>
  <c r="KH71" i="55" s="1"/>
  <c r="KI71" i="55" s="1"/>
  <c r="KF72" i="55"/>
  <c r="KH72" i="55" s="1"/>
  <c r="KI72" i="55" s="1"/>
  <c r="KF73" i="55"/>
  <c r="KH73" i="55" s="1"/>
  <c r="KI73" i="55" s="1"/>
  <c r="KF74" i="55"/>
  <c r="KH74" i="55" s="1"/>
  <c r="KI74" i="55" s="1"/>
  <c r="KF75" i="55"/>
  <c r="KH75" i="55" s="1"/>
  <c r="KI75" i="55" s="1"/>
  <c r="KF76" i="55"/>
  <c r="KH76" i="55" s="1"/>
  <c r="KI76" i="55" s="1"/>
  <c r="KF77" i="55"/>
  <c r="KH77" i="55" s="1"/>
  <c r="KI77" i="55" s="1"/>
  <c r="KF78" i="55"/>
  <c r="KH78" i="55" s="1"/>
  <c r="KI78" i="55" s="1"/>
  <c r="KF83" i="55"/>
  <c r="KH83" i="55" s="1"/>
  <c r="KI83" i="55" s="1"/>
  <c r="KF84" i="55"/>
  <c r="KH84" i="55" s="1"/>
  <c r="KI84" i="55" s="1"/>
  <c r="KF85" i="55"/>
  <c r="KH85" i="55" s="1"/>
  <c r="KI85" i="55" s="1"/>
  <c r="KF86" i="55"/>
  <c r="KH86" i="55" s="1"/>
  <c r="KI86" i="55" s="1"/>
  <c r="KF87" i="55"/>
  <c r="KH87" i="55" s="1"/>
  <c r="KI87" i="55" s="1"/>
  <c r="KF88" i="55"/>
  <c r="KH88" i="55" s="1"/>
  <c r="KI88" i="55" s="1"/>
  <c r="KF89" i="55"/>
  <c r="KH89" i="55" s="1"/>
  <c r="KI89" i="55" s="1"/>
  <c r="KF90" i="55"/>
  <c r="KH90" i="55" s="1"/>
  <c r="KI90" i="55" s="1"/>
  <c r="KF91" i="55"/>
  <c r="KH91" i="55" s="1"/>
  <c r="KI91" i="55" s="1"/>
  <c r="KF92" i="55"/>
  <c r="KH92" i="55" s="1"/>
  <c r="KI92" i="55" s="1"/>
  <c r="KF93" i="55"/>
  <c r="KH93" i="55" s="1"/>
  <c r="KI93" i="55" s="1"/>
  <c r="KF94" i="55"/>
  <c r="KH94" i="55" s="1"/>
  <c r="KI94" i="55" s="1"/>
  <c r="KF95" i="55"/>
  <c r="KH95" i="55" s="1"/>
  <c r="KI95" i="55" s="1"/>
  <c r="KF96" i="55"/>
  <c r="KH96" i="55" s="1"/>
  <c r="KI96" i="55" s="1"/>
  <c r="KF97" i="55"/>
  <c r="KH97" i="55" s="1"/>
  <c r="KI97" i="55" s="1"/>
  <c r="KF98" i="55"/>
  <c r="KH98" i="55" s="1"/>
  <c r="KI98" i="55" s="1"/>
  <c r="KF99" i="55"/>
  <c r="KH99" i="55" s="1"/>
  <c r="KI99" i="55" s="1"/>
  <c r="KF100" i="55"/>
  <c r="KH100" i="55" s="1"/>
  <c r="KI100" i="55" s="1"/>
  <c r="KF101" i="55"/>
  <c r="KH101" i="55" s="1"/>
  <c r="KI101" i="55" s="1"/>
  <c r="KF102" i="55"/>
  <c r="KH102" i="55" s="1"/>
  <c r="KI102" i="55" s="1"/>
  <c r="KF103" i="55"/>
  <c r="KH103" i="55" s="1"/>
  <c r="KI103" i="55" s="1"/>
  <c r="KF104" i="55"/>
  <c r="KH104" i="55" s="1"/>
  <c r="KI104" i="55" s="1"/>
  <c r="KF105" i="55"/>
  <c r="KH105" i="55" s="1"/>
  <c r="KI105" i="55" s="1"/>
  <c r="KF106" i="55"/>
  <c r="KH106" i="55" s="1"/>
  <c r="KI106" i="55" s="1"/>
  <c r="KF107" i="55"/>
  <c r="KH107" i="55" s="1"/>
  <c r="KI107" i="55" s="1"/>
  <c r="KF108" i="55"/>
  <c r="KH108" i="55" s="1"/>
  <c r="KI108" i="55" s="1"/>
  <c r="KF109" i="55"/>
  <c r="KH109" i="55" s="1"/>
  <c r="KI109" i="55" s="1"/>
  <c r="KF110" i="55"/>
  <c r="KH110" i="55" s="1"/>
  <c r="KI110" i="55" s="1"/>
  <c r="KF111" i="55"/>
  <c r="KH111" i="55" s="1"/>
  <c r="KI111" i="55" s="1"/>
  <c r="KB8" i="55"/>
  <c r="KB9" i="55"/>
  <c r="KB10" i="55"/>
  <c r="KB11" i="55"/>
  <c r="KB12" i="55"/>
  <c r="KB13" i="55"/>
  <c r="KB14" i="55"/>
  <c r="KB15" i="55"/>
  <c r="KB22" i="55"/>
  <c r="KB23" i="55"/>
  <c r="KB24" i="55"/>
  <c r="KB25" i="55"/>
  <c r="KB26" i="55"/>
  <c r="KB27" i="55"/>
  <c r="KB28" i="55"/>
  <c r="KB35" i="55"/>
  <c r="KB36" i="55"/>
  <c r="KB37" i="55"/>
  <c r="KB38" i="55"/>
  <c r="KB43" i="55"/>
  <c r="KB44" i="55"/>
  <c r="KB45" i="55"/>
  <c r="KB46" i="55"/>
  <c r="KB48" i="55"/>
  <c r="KB49" i="55"/>
  <c r="KB50" i="55"/>
  <c r="KB51" i="55"/>
  <c r="KB52" i="55"/>
  <c r="KB53" i="55"/>
  <c r="KB54" i="55"/>
  <c r="KB55" i="55"/>
  <c r="KB56" i="55"/>
  <c r="KB57" i="55"/>
  <c r="KB62" i="55"/>
  <c r="KB63" i="55"/>
  <c r="KB64" i="55"/>
  <c r="KB65" i="55"/>
  <c r="KB66" i="55"/>
  <c r="KB67" i="55"/>
  <c r="KB68" i="55"/>
  <c r="KB69" i="55"/>
  <c r="KB70" i="55"/>
  <c r="KB71" i="55"/>
  <c r="KB72" i="55"/>
  <c r="KB73" i="55"/>
  <c r="KB74" i="55"/>
  <c r="KB75" i="55"/>
  <c r="KB76" i="55"/>
  <c r="KB77" i="55"/>
  <c r="KB78" i="55"/>
  <c r="KB83" i="55"/>
  <c r="KB84" i="55"/>
  <c r="KB85" i="55"/>
  <c r="KB86" i="55"/>
  <c r="KB87" i="55"/>
  <c r="KB88" i="55"/>
  <c r="KB89" i="55"/>
  <c r="KB90" i="55"/>
  <c r="KB91" i="55"/>
  <c r="KB92" i="55"/>
  <c r="KB93" i="55"/>
  <c r="KB94" i="55"/>
  <c r="KB95" i="55"/>
  <c r="KB96" i="55"/>
  <c r="KB97" i="55"/>
  <c r="KB98" i="55"/>
  <c r="KB99" i="55"/>
  <c r="KB100" i="55"/>
  <c r="KB101" i="55"/>
  <c r="KB102" i="55"/>
  <c r="KB103" i="55"/>
  <c r="KB104" i="55"/>
  <c r="KB105" i="55"/>
  <c r="KB106" i="55"/>
  <c r="KB107" i="55"/>
  <c r="KB108" i="55"/>
  <c r="KB109" i="55"/>
  <c r="KB110" i="55"/>
  <c r="KB111" i="55"/>
  <c r="JO8" i="55"/>
  <c r="JP8" i="55"/>
  <c r="JQ8" i="55"/>
  <c r="JR8" i="55"/>
  <c r="JS8" i="55"/>
  <c r="JT8" i="55"/>
  <c r="JU8" i="55"/>
  <c r="JV8" i="55"/>
  <c r="JW8" i="55"/>
  <c r="JX8" i="55"/>
  <c r="JY8" i="55"/>
  <c r="JZ8" i="55"/>
  <c r="KA8" i="55"/>
  <c r="JO9" i="55"/>
  <c r="JP9" i="55"/>
  <c r="JQ9" i="55"/>
  <c r="JR9" i="55"/>
  <c r="JS9" i="55"/>
  <c r="JT9" i="55"/>
  <c r="JU9" i="55"/>
  <c r="JV9" i="55"/>
  <c r="JW9" i="55"/>
  <c r="JX9" i="55"/>
  <c r="JY9" i="55"/>
  <c r="JZ9" i="55"/>
  <c r="KA9" i="55"/>
  <c r="JO10" i="55"/>
  <c r="JP10" i="55"/>
  <c r="JQ10" i="55"/>
  <c r="JR10" i="55"/>
  <c r="JS10" i="55"/>
  <c r="JT10" i="55"/>
  <c r="JU10" i="55"/>
  <c r="JV10" i="55"/>
  <c r="JW10" i="55"/>
  <c r="JX10" i="55"/>
  <c r="JY10" i="55"/>
  <c r="JZ10" i="55"/>
  <c r="KA10" i="55"/>
  <c r="JO11" i="55"/>
  <c r="JP11" i="55"/>
  <c r="JQ11" i="55"/>
  <c r="JR11" i="55"/>
  <c r="JS11" i="55"/>
  <c r="JT11" i="55"/>
  <c r="JU11" i="55"/>
  <c r="JV11" i="55"/>
  <c r="JW11" i="55"/>
  <c r="JX11" i="55"/>
  <c r="JY11" i="55"/>
  <c r="JZ11" i="55"/>
  <c r="KA11" i="55"/>
  <c r="JO12" i="55"/>
  <c r="JP12" i="55"/>
  <c r="JQ12" i="55"/>
  <c r="JR12" i="55"/>
  <c r="JS12" i="55"/>
  <c r="JT12" i="55"/>
  <c r="JU12" i="55"/>
  <c r="JV12" i="55"/>
  <c r="JW12" i="55"/>
  <c r="JX12" i="55"/>
  <c r="JY12" i="55"/>
  <c r="JZ12" i="55"/>
  <c r="KA12" i="55"/>
  <c r="JO13" i="55"/>
  <c r="JP13" i="55"/>
  <c r="JQ13" i="55"/>
  <c r="JR13" i="55"/>
  <c r="JS13" i="55"/>
  <c r="JT13" i="55"/>
  <c r="JU13" i="55"/>
  <c r="JV13" i="55"/>
  <c r="JW13" i="55"/>
  <c r="JX13" i="55"/>
  <c r="JY13" i="55"/>
  <c r="JZ13" i="55"/>
  <c r="KA13" i="55"/>
  <c r="JO14" i="55"/>
  <c r="JP14" i="55"/>
  <c r="JQ14" i="55"/>
  <c r="JR14" i="55"/>
  <c r="JS14" i="55"/>
  <c r="JT14" i="55"/>
  <c r="JU14" i="55"/>
  <c r="JV14" i="55"/>
  <c r="JW14" i="55"/>
  <c r="JX14" i="55"/>
  <c r="JY14" i="55"/>
  <c r="JZ14" i="55"/>
  <c r="KA14" i="55"/>
  <c r="JO15" i="55"/>
  <c r="JP15" i="55"/>
  <c r="JQ15" i="55"/>
  <c r="JR15" i="55"/>
  <c r="JS15" i="55"/>
  <c r="JT15" i="55"/>
  <c r="JU15" i="55"/>
  <c r="JV15" i="55"/>
  <c r="JW15" i="55"/>
  <c r="JX15" i="55"/>
  <c r="JY15" i="55"/>
  <c r="JZ15" i="55"/>
  <c r="KA15" i="55"/>
  <c r="JO22" i="55"/>
  <c r="JP22" i="55"/>
  <c r="JQ22" i="55"/>
  <c r="JR22" i="55"/>
  <c r="JS22" i="55"/>
  <c r="JT22" i="55"/>
  <c r="JU22" i="55"/>
  <c r="JV22" i="55"/>
  <c r="JW22" i="55"/>
  <c r="JX22" i="55"/>
  <c r="JY22" i="55"/>
  <c r="JZ22" i="55"/>
  <c r="KA22" i="55"/>
  <c r="JO23" i="55"/>
  <c r="JP23" i="55"/>
  <c r="JQ23" i="55"/>
  <c r="JR23" i="55"/>
  <c r="JS23" i="55"/>
  <c r="JT23" i="55"/>
  <c r="JU23" i="55"/>
  <c r="JV23" i="55"/>
  <c r="JW23" i="55"/>
  <c r="JX23" i="55"/>
  <c r="JY23" i="55"/>
  <c r="JZ23" i="55"/>
  <c r="KA23" i="55"/>
  <c r="JO24" i="55"/>
  <c r="JP24" i="55"/>
  <c r="JQ24" i="55"/>
  <c r="JR24" i="55"/>
  <c r="JS24" i="55"/>
  <c r="JT24" i="55"/>
  <c r="JU24" i="55"/>
  <c r="JV24" i="55"/>
  <c r="JW24" i="55"/>
  <c r="JX24" i="55"/>
  <c r="JY24" i="55"/>
  <c r="JZ24" i="55"/>
  <c r="KA24" i="55"/>
  <c r="JO25" i="55"/>
  <c r="JP25" i="55"/>
  <c r="JQ25" i="55"/>
  <c r="JR25" i="55"/>
  <c r="JS25" i="55"/>
  <c r="JT25" i="55"/>
  <c r="JU25" i="55"/>
  <c r="JV25" i="55"/>
  <c r="JW25" i="55"/>
  <c r="JX25" i="55"/>
  <c r="JY25" i="55"/>
  <c r="JZ25" i="55"/>
  <c r="KA25" i="55"/>
  <c r="JO26" i="55"/>
  <c r="JP26" i="55"/>
  <c r="JQ26" i="55"/>
  <c r="JR26" i="55"/>
  <c r="JS26" i="55"/>
  <c r="JT26" i="55"/>
  <c r="JU26" i="55"/>
  <c r="JV26" i="55"/>
  <c r="JW26" i="55"/>
  <c r="JX26" i="55"/>
  <c r="JY26" i="55"/>
  <c r="JZ26" i="55"/>
  <c r="KA26" i="55"/>
  <c r="JO27" i="55"/>
  <c r="JP27" i="55"/>
  <c r="JQ27" i="55"/>
  <c r="JR27" i="55"/>
  <c r="JS27" i="55"/>
  <c r="JT27" i="55"/>
  <c r="JU27" i="55"/>
  <c r="JV27" i="55"/>
  <c r="JW27" i="55"/>
  <c r="JX27" i="55"/>
  <c r="JY27" i="55"/>
  <c r="JZ27" i="55"/>
  <c r="KA27" i="55"/>
  <c r="JO28" i="55"/>
  <c r="JP28" i="55"/>
  <c r="JQ28" i="55"/>
  <c r="JR28" i="55"/>
  <c r="JS28" i="55"/>
  <c r="JT28" i="55"/>
  <c r="JU28" i="55"/>
  <c r="JV28" i="55"/>
  <c r="JW28" i="55"/>
  <c r="JX28" i="55"/>
  <c r="JY28" i="55"/>
  <c r="JZ28" i="55"/>
  <c r="KA28" i="55"/>
  <c r="JO35" i="55"/>
  <c r="JP35" i="55"/>
  <c r="JQ35" i="55"/>
  <c r="JR35" i="55"/>
  <c r="JS35" i="55"/>
  <c r="JT35" i="55"/>
  <c r="JU35" i="55"/>
  <c r="JV35" i="55"/>
  <c r="JW35" i="55"/>
  <c r="JX35" i="55"/>
  <c r="JY35" i="55"/>
  <c r="JZ35" i="55"/>
  <c r="KA35" i="55"/>
  <c r="JO36" i="55"/>
  <c r="JP36" i="55"/>
  <c r="JQ36" i="55"/>
  <c r="JR36" i="55"/>
  <c r="JS36" i="55"/>
  <c r="JT36" i="55"/>
  <c r="JU36" i="55"/>
  <c r="JV36" i="55"/>
  <c r="JW36" i="55"/>
  <c r="JX36" i="55"/>
  <c r="JY36" i="55"/>
  <c r="JZ36" i="55"/>
  <c r="KA36" i="55"/>
  <c r="JO37" i="55"/>
  <c r="JP37" i="55"/>
  <c r="JQ37" i="55"/>
  <c r="JR37" i="55"/>
  <c r="JS37" i="55"/>
  <c r="JT37" i="55"/>
  <c r="JU37" i="55"/>
  <c r="JV37" i="55"/>
  <c r="JW37" i="55"/>
  <c r="JX37" i="55"/>
  <c r="JY37" i="55"/>
  <c r="JZ37" i="55"/>
  <c r="KA37" i="55"/>
  <c r="JO38" i="55"/>
  <c r="JP38" i="55"/>
  <c r="JQ38" i="55"/>
  <c r="JR38" i="55"/>
  <c r="JS38" i="55"/>
  <c r="JT38" i="55"/>
  <c r="JU38" i="55"/>
  <c r="JV38" i="55"/>
  <c r="JW38" i="55"/>
  <c r="JX38" i="55"/>
  <c r="JY38" i="55"/>
  <c r="JZ38" i="55"/>
  <c r="KA38" i="55"/>
  <c r="JO43" i="55"/>
  <c r="JP43" i="55"/>
  <c r="JQ43" i="55"/>
  <c r="JR43" i="55"/>
  <c r="JS43" i="55"/>
  <c r="JT43" i="55"/>
  <c r="JU43" i="55"/>
  <c r="JV43" i="55"/>
  <c r="JW43" i="55"/>
  <c r="JX43" i="55"/>
  <c r="JY43" i="55"/>
  <c r="JZ43" i="55"/>
  <c r="KA43" i="55"/>
  <c r="JO44" i="55"/>
  <c r="JP44" i="55"/>
  <c r="JQ44" i="55"/>
  <c r="JR44" i="55"/>
  <c r="JS44" i="55"/>
  <c r="JT44" i="55"/>
  <c r="JU44" i="55"/>
  <c r="JV44" i="55"/>
  <c r="JW44" i="55"/>
  <c r="JX44" i="55"/>
  <c r="JY44" i="55"/>
  <c r="JZ44" i="55"/>
  <c r="KA44" i="55"/>
  <c r="JO45" i="55"/>
  <c r="JP45" i="55"/>
  <c r="JQ45" i="55"/>
  <c r="JR45" i="55"/>
  <c r="JS45" i="55"/>
  <c r="JT45" i="55"/>
  <c r="JU45" i="55"/>
  <c r="JV45" i="55"/>
  <c r="JW45" i="55"/>
  <c r="JX45" i="55"/>
  <c r="JY45" i="55"/>
  <c r="JZ45" i="55"/>
  <c r="KA45" i="55"/>
  <c r="JO46" i="55"/>
  <c r="JP46" i="55"/>
  <c r="JQ46" i="55"/>
  <c r="JR46" i="55"/>
  <c r="JS46" i="55"/>
  <c r="JT46" i="55"/>
  <c r="JU46" i="55"/>
  <c r="JV46" i="55"/>
  <c r="JW46" i="55"/>
  <c r="JX46" i="55"/>
  <c r="JY46" i="55"/>
  <c r="JZ46" i="55"/>
  <c r="KA46" i="55"/>
  <c r="JO48" i="55"/>
  <c r="JP48" i="55"/>
  <c r="JQ48" i="55"/>
  <c r="JR48" i="55"/>
  <c r="JS48" i="55"/>
  <c r="JT48" i="55"/>
  <c r="JU48" i="55"/>
  <c r="JV48" i="55"/>
  <c r="JW48" i="55"/>
  <c r="JX48" i="55"/>
  <c r="JY48" i="55"/>
  <c r="JZ48" i="55"/>
  <c r="KA48" i="55"/>
  <c r="JO49" i="55"/>
  <c r="JP49" i="55"/>
  <c r="JQ49" i="55"/>
  <c r="JR49" i="55"/>
  <c r="JS49" i="55"/>
  <c r="JT49" i="55"/>
  <c r="JU49" i="55"/>
  <c r="JV49" i="55"/>
  <c r="JW49" i="55"/>
  <c r="JX49" i="55"/>
  <c r="JY49" i="55"/>
  <c r="JZ49" i="55"/>
  <c r="KA49" i="55"/>
  <c r="JO50" i="55"/>
  <c r="JP50" i="55"/>
  <c r="JQ50" i="55"/>
  <c r="JR50" i="55"/>
  <c r="JS50" i="55"/>
  <c r="JT50" i="55"/>
  <c r="JU50" i="55"/>
  <c r="JV50" i="55"/>
  <c r="JW50" i="55"/>
  <c r="JX50" i="55"/>
  <c r="JY50" i="55"/>
  <c r="JZ50" i="55"/>
  <c r="KA50" i="55"/>
  <c r="JO51" i="55"/>
  <c r="JP51" i="55"/>
  <c r="JQ51" i="55"/>
  <c r="JR51" i="55"/>
  <c r="JS51" i="55"/>
  <c r="JT51" i="55"/>
  <c r="JU51" i="55"/>
  <c r="JV51" i="55"/>
  <c r="JW51" i="55"/>
  <c r="JX51" i="55"/>
  <c r="JY51" i="55"/>
  <c r="JZ51" i="55"/>
  <c r="KA51" i="55"/>
  <c r="JO52" i="55"/>
  <c r="JP52" i="55"/>
  <c r="JQ52" i="55"/>
  <c r="JR52" i="55"/>
  <c r="JS52" i="55"/>
  <c r="JT52" i="55"/>
  <c r="JU52" i="55"/>
  <c r="JV52" i="55"/>
  <c r="JW52" i="55"/>
  <c r="JX52" i="55"/>
  <c r="JY52" i="55"/>
  <c r="JZ52" i="55"/>
  <c r="KA52" i="55"/>
  <c r="JO53" i="55"/>
  <c r="JP53" i="55"/>
  <c r="JQ53" i="55"/>
  <c r="JR53" i="55"/>
  <c r="JS53" i="55"/>
  <c r="JT53" i="55"/>
  <c r="JU53" i="55"/>
  <c r="JV53" i="55"/>
  <c r="JW53" i="55"/>
  <c r="JX53" i="55"/>
  <c r="JY53" i="55"/>
  <c r="JZ53" i="55"/>
  <c r="KA53" i="55"/>
  <c r="JO54" i="55"/>
  <c r="JP54" i="55"/>
  <c r="JQ54" i="55"/>
  <c r="JR54" i="55"/>
  <c r="JS54" i="55"/>
  <c r="JT54" i="55"/>
  <c r="JU54" i="55"/>
  <c r="JV54" i="55"/>
  <c r="JW54" i="55"/>
  <c r="JX54" i="55"/>
  <c r="JY54" i="55"/>
  <c r="JZ54" i="55"/>
  <c r="KA54" i="55"/>
  <c r="JO55" i="55"/>
  <c r="JP55" i="55"/>
  <c r="JQ55" i="55"/>
  <c r="JR55" i="55"/>
  <c r="JS55" i="55"/>
  <c r="JT55" i="55"/>
  <c r="JU55" i="55"/>
  <c r="JV55" i="55"/>
  <c r="JW55" i="55"/>
  <c r="JX55" i="55"/>
  <c r="JY55" i="55"/>
  <c r="JZ55" i="55"/>
  <c r="KA55" i="55"/>
  <c r="JO56" i="55"/>
  <c r="JP56" i="55"/>
  <c r="JQ56" i="55"/>
  <c r="JR56" i="55"/>
  <c r="JS56" i="55"/>
  <c r="JT56" i="55"/>
  <c r="JU56" i="55"/>
  <c r="JV56" i="55"/>
  <c r="JW56" i="55"/>
  <c r="JX56" i="55"/>
  <c r="JY56" i="55"/>
  <c r="JZ56" i="55"/>
  <c r="KA56" i="55"/>
  <c r="JO57" i="55"/>
  <c r="JP57" i="55"/>
  <c r="JQ57" i="55"/>
  <c r="JR57" i="55"/>
  <c r="JS57" i="55"/>
  <c r="JT57" i="55"/>
  <c r="JU57" i="55"/>
  <c r="JV57" i="55"/>
  <c r="JW57" i="55"/>
  <c r="JX57" i="55"/>
  <c r="JY57" i="55"/>
  <c r="JZ57" i="55"/>
  <c r="KA57" i="55"/>
  <c r="JO62" i="55"/>
  <c r="JP62" i="55"/>
  <c r="JQ62" i="55"/>
  <c r="JR62" i="55"/>
  <c r="JS62" i="55"/>
  <c r="JT62" i="55"/>
  <c r="JU62" i="55"/>
  <c r="JV62" i="55"/>
  <c r="JW62" i="55"/>
  <c r="JX62" i="55"/>
  <c r="JY62" i="55"/>
  <c r="JZ62" i="55"/>
  <c r="KA62" i="55"/>
  <c r="JO63" i="55"/>
  <c r="JP63" i="55"/>
  <c r="JQ63" i="55"/>
  <c r="JR63" i="55"/>
  <c r="JS63" i="55"/>
  <c r="JT63" i="55"/>
  <c r="JU63" i="55"/>
  <c r="JV63" i="55"/>
  <c r="JW63" i="55"/>
  <c r="JX63" i="55"/>
  <c r="JY63" i="55"/>
  <c r="JZ63" i="55"/>
  <c r="KA63" i="55"/>
  <c r="JO64" i="55"/>
  <c r="JP64" i="55"/>
  <c r="JQ64" i="55"/>
  <c r="JR64" i="55"/>
  <c r="JS64" i="55"/>
  <c r="JT64" i="55"/>
  <c r="JU64" i="55"/>
  <c r="JV64" i="55"/>
  <c r="JW64" i="55"/>
  <c r="JX64" i="55"/>
  <c r="JY64" i="55"/>
  <c r="JZ64" i="55"/>
  <c r="KA64" i="55"/>
  <c r="JO65" i="55"/>
  <c r="JP65" i="55"/>
  <c r="JQ65" i="55"/>
  <c r="JR65" i="55"/>
  <c r="JS65" i="55"/>
  <c r="JT65" i="55"/>
  <c r="JU65" i="55"/>
  <c r="JV65" i="55"/>
  <c r="JW65" i="55"/>
  <c r="JX65" i="55"/>
  <c r="JY65" i="55"/>
  <c r="JZ65" i="55"/>
  <c r="KA65" i="55"/>
  <c r="JO66" i="55"/>
  <c r="JP66" i="55"/>
  <c r="JQ66" i="55"/>
  <c r="JR66" i="55"/>
  <c r="JS66" i="55"/>
  <c r="JT66" i="55"/>
  <c r="JU66" i="55"/>
  <c r="JV66" i="55"/>
  <c r="JW66" i="55"/>
  <c r="JX66" i="55"/>
  <c r="JY66" i="55"/>
  <c r="JZ66" i="55"/>
  <c r="KA66" i="55"/>
  <c r="JO67" i="55"/>
  <c r="JP67" i="55"/>
  <c r="JQ67" i="55"/>
  <c r="JR67" i="55"/>
  <c r="JS67" i="55"/>
  <c r="JT67" i="55"/>
  <c r="JU67" i="55"/>
  <c r="JV67" i="55"/>
  <c r="JW67" i="55"/>
  <c r="JX67" i="55"/>
  <c r="JY67" i="55"/>
  <c r="JZ67" i="55"/>
  <c r="KA67" i="55"/>
  <c r="JO68" i="55"/>
  <c r="JP68" i="55"/>
  <c r="JQ68" i="55"/>
  <c r="JR68" i="55"/>
  <c r="JS68" i="55"/>
  <c r="JT68" i="55"/>
  <c r="JU68" i="55"/>
  <c r="JV68" i="55"/>
  <c r="JW68" i="55"/>
  <c r="JX68" i="55"/>
  <c r="JY68" i="55"/>
  <c r="JZ68" i="55"/>
  <c r="KA68" i="55"/>
  <c r="JO69" i="55"/>
  <c r="JP69" i="55"/>
  <c r="JQ69" i="55"/>
  <c r="JR69" i="55"/>
  <c r="JS69" i="55"/>
  <c r="JT69" i="55"/>
  <c r="JU69" i="55"/>
  <c r="JV69" i="55"/>
  <c r="JW69" i="55"/>
  <c r="JX69" i="55"/>
  <c r="JY69" i="55"/>
  <c r="JZ69" i="55"/>
  <c r="KA69" i="55"/>
  <c r="JO70" i="55"/>
  <c r="JP70" i="55"/>
  <c r="JQ70" i="55"/>
  <c r="JR70" i="55"/>
  <c r="JS70" i="55"/>
  <c r="JT70" i="55"/>
  <c r="JU70" i="55"/>
  <c r="JV70" i="55"/>
  <c r="JW70" i="55"/>
  <c r="JX70" i="55"/>
  <c r="JY70" i="55"/>
  <c r="JZ70" i="55"/>
  <c r="KA70" i="55"/>
  <c r="JO71" i="55"/>
  <c r="JP71" i="55"/>
  <c r="JQ71" i="55"/>
  <c r="JR71" i="55"/>
  <c r="JS71" i="55"/>
  <c r="JT71" i="55"/>
  <c r="JU71" i="55"/>
  <c r="JV71" i="55"/>
  <c r="JW71" i="55"/>
  <c r="JX71" i="55"/>
  <c r="JY71" i="55"/>
  <c r="JZ71" i="55"/>
  <c r="KA71" i="55"/>
  <c r="JO72" i="55"/>
  <c r="JP72" i="55"/>
  <c r="JQ72" i="55"/>
  <c r="JR72" i="55"/>
  <c r="JS72" i="55"/>
  <c r="JT72" i="55"/>
  <c r="JU72" i="55"/>
  <c r="JV72" i="55"/>
  <c r="JW72" i="55"/>
  <c r="JX72" i="55"/>
  <c r="JY72" i="55"/>
  <c r="JZ72" i="55"/>
  <c r="KA72" i="55"/>
  <c r="JO73" i="55"/>
  <c r="JP73" i="55"/>
  <c r="JQ73" i="55"/>
  <c r="JR73" i="55"/>
  <c r="JS73" i="55"/>
  <c r="JT73" i="55"/>
  <c r="JU73" i="55"/>
  <c r="JV73" i="55"/>
  <c r="JW73" i="55"/>
  <c r="JX73" i="55"/>
  <c r="JY73" i="55"/>
  <c r="JZ73" i="55"/>
  <c r="KA73" i="55"/>
  <c r="JO74" i="55"/>
  <c r="JP74" i="55"/>
  <c r="JQ74" i="55"/>
  <c r="JR74" i="55"/>
  <c r="JS74" i="55"/>
  <c r="JT74" i="55"/>
  <c r="JU74" i="55"/>
  <c r="JV74" i="55"/>
  <c r="JW74" i="55"/>
  <c r="JX74" i="55"/>
  <c r="JY74" i="55"/>
  <c r="JZ74" i="55"/>
  <c r="KA74" i="55"/>
  <c r="JO75" i="55"/>
  <c r="JP75" i="55"/>
  <c r="JQ75" i="55"/>
  <c r="JR75" i="55"/>
  <c r="JS75" i="55"/>
  <c r="JT75" i="55"/>
  <c r="JU75" i="55"/>
  <c r="JV75" i="55"/>
  <c r="JW75" i="55"/>
  <c r="JX75" i="55"/>
  <c r="JY75" i="55"/>
  <c r="JZ75" i="55"/>
  <c r="KA75" i="55"/>
  <c r="JO76" i="55"/>
  <c r="JP76" i="55"/>
  <c r="JQ76" i="55"/>
  <c r="JR76" i="55"/>
  <c r="JS76" i="55"/>
  <c r="JT76" i="55"/>
  <c r="JU76" i="55"/>
  <c r="JV76" i="55"/>
  <c r="JW76" i="55"/>
  <c r="JX76" i="55"/>
  <c r="JY76" i="55"/>
  <c r="JZ76" i="55"/>
  <c r="KA76" i="55"/>
  <c r="JO77" i="55"/>
  <c r="JP77" i="55"/>
  <c r="JQ77" i="55"/>
  <c r="JR77" i="55"/>
  <c r="JS77" i="55"/>
  <c r="JT77" i="55"/>
  <c r="JU77" i="55"/>
  <c r="JV77" i="55"/>
  <c r="JW77" i="55"/>
  <c r="JX77" i="55"/>
  <c r="JY77" i="55"/>
  <c r="JZ77" i="55"/>
  <c r="KA77" i="55"/>
  <c r="JO78" i="55"/>
  <c r="JP78" i="55"/>
  <c r="JQ78" i="55"/>
  <c r="JR78" i="55"/>
  <c r="JS78" i="55"/>
  <c r="JT78" i="55"/>
  <c r="JU78" i="55"/>
  <c r="JV78" i="55"/>
  <c r="JW78" i="55"/>
  <c r="JX78" i="55"/>
  <c r="JY78" i="55"/>
  <c r="JZ78" i="55"/>
  <c r="KA78" i="55"/>
  <c r="JO83" i="55"/>
  <c r="JP83" i="55"/>
  <c r="JQ83" i="55"/>
  <c r="JR83" i="55"/>
  <c r="JS83" i="55"/>
  <c r="JT83" i="55"/>
  <c r="JU83" i="55"/>
  <c r="JV83" i="55"/>
  <c r="JW83" i="55"/>
  <c r="JX83" i="55"/>
  <c r="JY83" i="55"/>
  <c r="JZ83" i="55"/>
  <c r="KA83" i="55"/>
  <c r="JO84" i="55"/>
  <c r="JP84" i="55"/>
  <c r="JQ84" i="55"/>
  <c r="JR84" i="55"/>
  <c r="JS84" i="55"/>
  <c r="JT84" i="55"/>
  <c r="JU84" i="55"/>
  <c r="JV84" i="55"/>
  <c r="JW84" i="55"/>
  <c r="JX84" i="55"/>
  <c r="JY84" i="55"/>
  <c r="JZ84" i="55"/>
  <c r="KA84" i="55"/>
  <c r="JO85" i="55"/>
  <c r="JP85" i="55"/>
  <c r="JQ85" i="55"/>
  <c r="JR85" i="55"/>
  <c r="JS85" i="55"/>
  <c r="JT85" i="55"/>
  <c r="JU85" i="55"/>
  <c r="JV85" i="55"/>
  <c r="JW85" i="55"/>
  <c r="JX85" i="55"/>
  <c r="JY85" i="55"/>
  <c r="JZ85" i="55"/>
  <c r="KA85" i="55"/>
  <c r="JO86" i="55"/>
  <c r="JP86" i="55"/>
  <c r="JQ86" i="55"/>
  <c r="JR86" i="55"/>
  <c r="JS86" i="55"/>
  <c r="JT86" i="55"/>
  <c r="JU86" i="55"/>
  <c r="JV86" i="55"/>
  <c r="JW86" i="55"/>
  <c r="JX86" i="55"/>
  <c r="JY86" i="55"/>
  <c r="JZ86" i="55"/>
  <c r="KA86" i="55"/>
  <c r="JO87" i="55"/>
  <c r="JP87" i="55"/>
  <c r="JQ87" i="55"/>
  <c r="JR87" i="55"/>
  <c r="JS87" i="55"/>
  <c r="JT87" i="55"/>
  <c r="JU87" i="55"/>
  <c r="JV87" i="55"/>
  <c r="JW87" i="55"/>
  <c r="JX87" i="55"/>
  <c r="JY87" i="55"/>
  <c r="JZ87" i="55"/>
  <c r="KA87" i="55"/>
  <c r="JO88" i="55"/>
  <c r="JP88" i="55"/>
  <c r="JQ88" i="55"/>
  <c r="JR88" i="55"/>
  <c r="JS88" i="55"/>
  <c r="JT88" i="55"/>
  <c r="JU88" i="55"/>
  <c r="JV88" i="55"/>
  <c r="JW88" i="55"/>
  <c r="JX88" i="55"/>
  <c r="JY88" i="55"/>
  <c r="JZ88" i="55"/>
  <c r="KA88" i="55"/>
  <c r="JO89" i="55"/>
  <c r="JP89" i="55"/>
  <c r="JQ89" i="55"/>
  <c r="JR89" i="55"/>
  <c r="JS89" i="55"/>
  <c r="JT89" i="55"/>
  <c r="JU89" i="55"/>
  <c r="JV89" i="55"/>
  <c r="JW89" i="55"/>
  <c r="JX89" i="55"/>
  <c r="JY89" i="55"/>
  <c r="JZ89" i="55"/>
  <c r="KA89" i="55"/>
  <c r="JO90" i="55"/>
  <c r="JP90" i="55"/>
  <c r="JQ90" i="55"/>
  <c r="JR90" i="55"/>
  <c r="JS90" i="55"/>
  <c r="JT90" i="55"/>
  <c r="JU90" i="55"/>
  <c r="JV90" i="55"/>
  <c r="JW90" i="55"/>
  <c r="JX90" i="55"/>
  <c r="JY90" i="55"/>
  <c r="JZ90" i="55"/>
  <c r="KA90" i="55"/>
  <c r="JO91" i="55"/>
  <c r="JP91" i="55"/>
  <c r="JQ91" i="55"/>
  <c r="JR91" i="55"/>
  <c r="JS91" i="55"/>
  <c r="JT91" i="55"/>
  <c r="JU91" i="55"/>
  <c r="JV91" i="55"/>
  <c r="JW91" i="55"/>
  <c r="JX91" i="55"/>
  <c r="JY91" i="55"/>
  <c r="JZ91" i="55"/>
  <c r="KA91" i="55"/>
  <c r="JO92" i="55"/>
  <c r="JP92" i="55"/>
  <c r="JQ92" i="55"/>
  <c r="JR92" i="55"/>
  <c r="JS92" i="55"/>
  <c r="JT92" i="55"/>
  <c r="JU92" i="55"/>
  <c r="JV92" i="55"/>
  <c r="JW92" i="55"/>
  <c r="JX92" i="55"/>
  <c r="JY92" i="55"/>
  <c r="JZ92" i="55"/>
  <c r="KA92" i="55"/>
  <c r="JO93" i="55"/>
  <c r="JP93" i="55"/>
  <c r="JQ93" i="55"/>
  <c r="JR93" i="55"/>
  <c r="JS93" i="55"/>
  <c r="JT93" i="55"/>
  <c r="JU93" i="55"/>
  <c r="JV93" i="55"/>
  <c r="JW93" i="55"/>
  <c r="JX93" i="55"/>
  <c r="JY93" i="55"/>
  <c r="JZ93" i="55"/>
  <c r="KA93" i="55"/>
  <c r="JO94" i="55"/>
  <c r="JP94" i="55"/>
  <c r="JQ94" i="55"/>
  <c r="JR94" i="55"/>
  <c r="JS94" i="55"/>
  <c r="JT94" i="55"/>
  <c r="JU94" i="55"/>
  <c r="JV94" i="55"/>
  <c r="JW94" i="55"/>
  <c r="JX94" i="55"/>
  <c r="JY94" i="55"/>
  <c r="JZ94" i="55"/>
  <c r="KA94" i="55"/>
  <c r="JO95" i="55"/>
  <c r="JP95" i="55"/>
  <c r="JQ95" i="55"/>
  <c r="JR95" i="55"/>
  <c r="JS95" i="55"/>
  <c r="JT95" i="55"/>
  <c r="JU95" i="55"/>
  <c r="JV95" i="55"/>
  <c r="JW95" i="55"/>
  <c r="JX95" i="55"/>
  <c r="JY95" i="55"/>
  <c r="JZ95" i="55"/>
  <c r="KA95" i="55"/>
  <c r="JO96" i="55"/>
  <c r="JP96" i="55"/>
  <c r="JQ96" i="55"/>
  <c r="JR96" i="55"/>
  <c r="JS96" i="55"/>
  <c r="JT96" i="55"/>
  <c r="JU96" i="55"/>
  <c r="JV96" i="55"/>
  <c r="JW96" i="55"/>
  <c r="JX96" i="55"/>
  <c r="JY96" i="55"/>
  <c r="JZ96" i="55"/>
  <c r="KA96" i="55"/>
  <c r="JO97" i="55"/>
  <c r="JP97" i="55"/>
  <c r="JQ97" i="55"/>
  <c r="JR97" i="55"/>
  <c r="JS97" i="55"/>
  <c r="JT97" i="55"/>
  <c r="JU97" i="55"/>
  <c r="JV97" i="55"/>
  <c r="JW97" i="55"/>
  <c r="JX97" i="55"/>
  <c r="JY97" i="55"/>
  <c r="JZ97" i="55"/>
  <c r="KA97" i="55"/>
  <c r="JO98" i="55"/>
  <c r="JP98" i="55"/>
  <c r="JQ98" i="55"/>
  <c r="JR98" i="55"/>
  <c r="JS98" i="55"/>
  <c r="JT98" i="55"/>
  <c r="JU98" i="55"/>
  <c r="JV98" i="55"/>
  <c r="JW98" i="55"/>
  <c r="JX98" i="55"/>
  <c r="JY98" i="55"/>
  <c r="JZ98" i="55"/>
  <c r="KA98" i="55"/>
  <c r="JO99" i="55"/>
  <c r="JP99" i="55"/>
  <c r="JQ99" i="55"/>
  <c r="JR99" i="55"/>
  <c r="JS99" i="55"/>
  <c r="JT99" i="55"/>
  <c r="JU99" i="55"/>
  <c r="JV99" i="55"/>
  <c r="JW99" i="55"/>
  <c r="JX99" i="55"/>
  <c r="JY99" i="55"/>
  <c r="JZ99" i="55"/>
  <c r="KA99" i="55"/>
  <c r="JO100" i="55"/>
  <c r="JP100" i="55"/>
  <c r="JQ100" i="55"/>
  <c r="JR100" i="55"/>
  <c r="JS100" i="55"/>
  <c r="JT100" i="55"/>
  <c r="JU100" i="55"/>
  <c r="JV100" i="55"/>
  <c r="JW100" i="55"/>
  <c r="JX100" i="55"/>
  <c r="JY100" i="55"/>
  <c r="JZ100" i="55"/>
  <c r="KA100" i="55"/>
  <c r="JO101" i="55"/>
  <c r="JP101" i="55"/>
  <c r="JQ101" i="55"/>
  <c r="JR101" i="55"/>
  <c r="JS101" i="55"/>
  <c r="JT101" i="55"/>
  <c r="JU101" i="55"/>
  <c r="JV101" i="55"/>
  <c r="JW101" i="55"/>
  <c r="JX101" i="55"/>
  <c r="JY101" i="55"/>
  <c r="JZ101" i="55"/>
  <c r="KA101" i="55"/>
  <c r="JO102" i="55"/>
  <c r="JP102" i="55"/>
  <c r="JQ102" i="55"/>
  <c r="JR102" i="55"/>
  <c r="JS102" i="55"/>
  <c r="JT102" i="55"/>
  <c r="JU102" i="55"/>
  <c r="JV102" i="55"/>
  <c r="JW102" i="55"/>
  <c r="JX102" i="55"/>
  <c r="JY102" i="55"/>
  <c r="JZ102" i="55"/>
  <c r="KA102" i="55"/>
  <c r="JO103" i="55"/>
  <c r="JP103" i="55"/>
  <c r="JQ103" i="55"/>
  <c r="JR103" i="55"/>
  <c r="JS103" i="55"/>
  <c r="JT103" i="55"/>
  <c r="JU103" i="55"/>
  <c r="JV103" i="55"/>
  <c r="JW103" i="55"/>
  <c r="JX103" i="55"/>
  <c r="JY103" i="55"/>
  <c r="JZ103" i="55"/>
  <c r="KA103" i="55"/>
  <c r="JO104" i="55"/>
  <c r="JP104" i="55"/>
  <c r="JQ104" i="55"/>
  <c r="JR104" i="55"/>
  <c r="JS104" i="55"/>
  <c r="JT104" i="55"/>
  <c r="JU104" i="55"/>
  <c r="JV104" i="55"/>
  <c r="JW104" i="55"/>
  <c r="JX104" i="55"/>
  <c r="JY104" i="55"/>
  <c r="JZ104" i="55"/>
  <c r="KA104" i="55"/>
  <c r="JO105" i="55"/>
  <c r="JP105" i="55"/>
  <c r="JQ105" i="55"/>
  <c r="JR105" i="55"/>
  <c r="JS105" i="55"/>
  <c r="JT105" i="55"/>
  <c r="JU105" i="55"/>
  <c r="JV105" i="55"/>
  <c r="JW105" i="55"/>
  <c r="JX105" i="55"/>
  <c r="JY105" i="55"/>
  <c r="JZ105" i="55"/>
  <c r="KA105" i="55"/>
  <c r="JO106" i="55"/>
  <c r="JP106" i="55"/>
  <c r="JQ106" i="55"/>
  <c r="JR106" i="55"/>
  <c r="JS106" i="55"/>
  <c r="JT106" i="55"/>
  <c r="JU106" i="55"/>
  <c r="JV106" i="55"/>
  <c r="JW106" i="55"/>
  <c r="JX106" i="55"/>
  <c r="JY106" i="55"/>
  <c r="JZ106" i="55"/>
  <c r="KA106" i="55"/>
  <c r="JO107" i="55"/>
  <c r="JP107" i="55"/>
  <c r="JQ107" i="55"/>
  <c r="JR107" i="55"/>
  <c r="JS107" i="55"/>
  <c r="JT107" i="55"/>
  <c r="JU107" i="55"/>
  <c r="JV107" i="55"/>
  <c r="JW107" i="55"/>
  <c r="JX107" i="55"/>
  <c r="JY107" i="55"/>
  <c r="JZ107" i="55"/>
  <c r="KA107" i="55"/>
  <c r="JO108" i="55"/>
  <c r="JP108" i="55"/>
  <c r="JQ108" i="55"/>
  <c r="JR108" i="55"/>
  <c r="JS108" i="55"/>
  <c r="JT108" i="55"/>
  <c r="JU108" i="55"/>
  <c r="JV108" i="55"/>
  <c r="JW108" i="55"/>
  <c r="JX108" i="55"/>
  <c r="JY108" i="55"/>
  <c r="JZ108" i="55"/>
  <c r="KA108" i="55"/>
  <c r="JO109" i="55"/>
  <c r="JP109" i="55"/>
  <c r="JQ109" i="55"/>
  <c r="JR109" i="55"/>
  <c r="JS109" i="55"/>
  <c r="JT109" i="55"/>
  <c r="JU109" i="55"/>
  <c r="JV109" i="55"/>
  <c r="JW109" i="55"/>
  <c r="JX109" i="55"/>
  <c r="JY109" i="55"/>
  <c r="JZ109" i="55"/>
  <c r="KA109" i="55"/>
  <c r="JO110" i="55"/>
  <c r="JP110" i="55"/>
  <c r="JQ110" i="55"/>
  <c r="JR110" i="55"/>
  <c r="JS110" i="55"/>
  <c r="JT110" i="55"/>
  <c r="JU110" i="55"/>
  <c r="JV110" i="55"/>
  <c r="JW110" i="55"/>
  <c r="JX110" i="55"/>
  <c r="JY110" i="55"/>
  <c r="JZ110" i="55"/>
  <c r="KA110" i="55"/>
  <c r="JO111" i="55"/>
  <c r="JP111" i="55"/>
  <c r="JQ111" i="55"/>
  <c r="JR111" i="55"/>
  <c r="JS111" i="55"/>
  <c r="JT111" i="55"/>
  <c r="JU111" i="55"/>
  <c r="JV111" i="55"/>
  <c r="JW111" i="55"/>
  <c r="JX111" i="55"/>
  <c r="JY111" i="55"/>
  <c r="JZ111" i="55"/>
  <c r="KA111" i="55"/>
  <c r="JP7" i="55"/>
  <c r="JQ7" i="55"/>
  <c r="KD7" i="55" s="1"/>
  <c r="JR7" i="55"/>
  <c r="JS7" i="55"/>
  <c r="JT7" i="55"/>
  <c r="JU7" i="55"/>
  <c r="JV7" i="55"/>
  <c r="JW7" i="55"/>
  <c r="JX7" i="55"/>
  <c r="JY7" i="55"/>
  <c r="JZ7" i="55"/>
  <c r="LL7" i="55" s="1"/>
  <c r="KA7" i="55"/>
  <c r="JO7" i="55"/>
  <c r="JN8" i="55"/>
  <c r="JN9" i="55"/>
  <c r="JN10" i="55"/>
  <c r="JN11" i="55"/>
  <c r="JN12" i="55"/>
  <c r="JN13" i="55"/>
  <c r="JN14" i="55"/>
  <c r="JN15" i="55"/>
  <c r="JN22" i="55"/>
  <c r="JN23" i="55"/>
  <c r="JN24" i="55"/>
  <c r="JN25" i="55"/>
  <c r="JN26" i="55"/>
  <c r="JN27" i="55"/>
  <c r="JN28" i="55"/>
  <c r="JN35" i="55"/>
  <c r="JN36" i="55"/>
  <c r="JN37" i="55"/>
  <c r="JN38" i="55"/>
  <c r="JN43" i="55"/>
  <c r="JN44" i="55"/>
  <c r="JN45" i="55"/>
  <c r="JN46" i="55"/>
  <c r="JN47" i="55"/>
  <c r="JP47" i="55" s="1"/>
  <c r="JN48" i="55"/>
  <c r="JN49" i="55"/>
  <c r="JN50" i="55"/>
  <c r="JN51" i="55"/>
  <c r="JN52" i="55"/>
  <c r="JN53" i="55"/>
  <c r="JN54" i="55"/>
  <c r="JN55" i="55"/>
  <c r="JN56" i="55"/>
  <c r="JN57" i="55"/>
  <c r="JN62" i="55"/>
  <c r="JN63" i="55"/>
  <c r="JN64" i="55"/>
  <c r="JN65" i="55"/>
  <c r="JN66" i="55"/>
  <c r="JN67" i="55"/>
  <c r="JN68" i="55"/>
  <c r="JN69" i="55"/>
  <c r="JN70" i="55"/>
  <c r="JN71" i="55"/>
  <c r="JN72" i="55"/>
  <c r="JN73" i="55"/>
  <c r="JN74" i="55"/>
  <c r="JN75" i="55"/>
  <c r="JN76" i="55"/>
  <c r="JN77" i="55"/>
  <c r="JN78" i="55"/>
  <c r="JN83" i="55"/>
  <c r="JN84" i="55"/>
  <c r="JN85" i="55"/>
  <c r="JN86" i="55"/>
  <c r="JN87" i="55"/>
  <c r="JN88" i="55"/>
  <c r="JN89" i="55"/>
  <c r="JN90" i="55"/>
  <c r="JN91" i="55"/>
  <c r="JN92" i="55"/>
  <c r="JN93" i="55"/>
  <c r="JN94" i="55"/>
  <c r="JN95" i="55"/>
  <c r="JN96" i="55"/>
  <c r="JN97" i="55"/>
  <c r="JN98" i="55"/>
  <c r="JN99" i="55"/>
  <c r="JN100" i="55"/>
  <c r="JN101" i="55"/>
  <c r="JN102" i="55"/>
  <c r="JN103" i="55"/>
  <c r="JN104" i="55"/>
  <c r="JN105" i="55"/>
  <c r="JN106" i="55"/>
  <c r="JN107" i="55"/>
  <c r="JN108" i="55"/>
  <c r="JN109" i="55"/>
  <c r="JN110" i="55"/>
  <c r="JN111" i="55"/>
  <c r="JN7" i="55"/>
  <c r="JM8" i="55"/>
  <c r="JM9" i="55"/>
  <c r="JM10" i="55"/>
  <c r="JM11" i="55"/>
  <c r="JM12" i="55"/>
  <c r="JM13" i="55"/>
  <c r="JM14" i="55"/>
  <c r="JM15" i="55"/>
  <c r="JM22" i="55"/>
  <c r="JM23" i="55"/>
  <c r="JM24" i="55"/>
  <c r="JM25" i="55"/>
  <c r="JM26" i="55"/>
  <c r="JM27" i="55"/>
  <c r="JM28" i="55"/>
  <c r="JM35" i="55"/>
  <c r="JM36" i="55"/>
  <c r="JM37" i="55"/>
  <c r="JM38" i="55"/>
  <c r="JM43" i="55"/>
  <c r="JM44" i="55"/>
  <c r="JM45" i="55"/>
  <c r="JM46" i="55"/>
  <c r="JM47" i="55"/>
  <c r="JM48" i="55"/>
  <c r="JM49" i="55"/>
  <c r="JM50" i="55"/>
  <c r="JM51" i="55"/>
  <c r="JM52" i="55"/>
  <c r="JM53" i="55"/>
  <c r="JM54" i="55"/>
  <c r="JM55" i="55"/>
  <c r="JM56" i="55"/>
  <c r="JM57" i="55"/>
  <c r="JM62" i="55"/>
  <c r="JM63" i="55"/>
  <c r="JM64" i="55"/>
  <c r="JM65" i="55"/>
  <c r="JM66" i="55"/>
  <c r="JM67" i="55"/>
  <c r="JM68" i="55"/>
  <c r="JM69" i="55"/>
  <c r="JM70" i="55"/>
  <c r="JM71" i="55"/>
  <c r="JM72" i="55"/>
  <c r="JM73" i="55"/>
  <c r="JM74" i="55"/>
  <c r="JM75" i="55"/>
  <c r="JM76" i="55"/>
  <c r="JM77" i="55"/>
  <c r="JM78" i="55"/>
  <c r="JM83" i="55"/>
  <c r="JM84" i="55"/>
  <c r="JM85" i="55"/>
  <c r="JM86" i="55"/>
  <c r="JM87" i="55"/>
  <c r="JM88" i="55"/>
  <c r="JM89" i="55"/>
  <c r="JM90" i="55"/>
  <c r="JM91" i="55"/>
  <c r="JM92" i="55"/>
  <c r="JM93" i="55"/>
  <c r="JM94" i="55"/>
  <c r="JM95" i="55"/>
  <c r="JM96" i="55"/>
  <c r="JM97" i="55"/>
  <c r="JM98" i="55"/>
  <c r="JM99" i="55"/>
  <c r="JM100" i="55"/>
  <c r="JM101" i="55"/>
  <c r="JM102" i="55"/>
  <c r="JM103" i="55"/>
  <c r="JM104" i="55"/>
  <c r="JM105" i="55"/>
  <c r="JM106" i="55"/>
  <c r="JM107" i="55"/>
  <c r="JM108" i="55"/>
  <c r="JM109" i="55"/>
  <c r="JM110" i="55"/>
  <c r="JM111" i="55"/>
  <c r="JM7" i="55"/>
  <c r="JI113" i="55"/>
  <c r="Y216" i="56"/>
  <c r="Y215" i="56"/>
  <c r="Y214" i="56"/>
  <c r="CA213" i="56"/>
  <c r="AL213" i="56"/>
  <c r="AI213" i="56"/>
  <c r="AK213" i="56" s="1"/>
  <c r="AC213" i="56"/>
  <c r="Y213" i="56"/>
  <c r="Y212" i="56"/>
  <c r="Y211" i="56"/>
  <c r="Y210" i="56"/>
  <c r="Y205" i="56"/>
  <c r="Y204" i="56"/>
  <c r="Y203" i="56"/>
  <c r="Y202" i="56"/>
  <c r="Y201" i="56"/>
  <c r="Y200" i="56"/>
  <c r="Y199" i="56"/>
  <c r="Y198" i="56"/>
  <c r="Y197" i="56"/>
  <c r="Y196" i="56"/>
  <c r="Y195" i="56"/>
  <c r="Y194" i="56"/>
  <c r="Y193" i="56"/>
  <c r="Y192" i="56"/>
  <c r="Y191" i="56"/>
  <c r="Y190" i="56"/>
  <c r="Y189" i="56"/>
  <c r="Y188" i="56"/>
  <c r="Y187" i="56"/>
  <c r="Y186" i="56"/>
  <c r="Y185" i="56"/>
  <c r="Y184" i="56"/>
  <c r="CA183" i="56"/>
  <c r="AL183" i="56"/>
  <c r="AI183" i="56"/>
  <c r="AK183" i="56" s="1"/>
  <c r="AN183" i="56" s="1"/>
  <c r="AC183" i="56"/>
  <c r="Y183" i="56"/>
  <c r="Y182" i="56"/>
  <c r="Y181" i="56"/>
  <c r="Y180" i="56"/>
  <c r="Y179" i="56"/>
  <c r="CA178" i="56"/>
  <c r="AL178" i="56"/>
  <c r="AN178" i="56" s="1"/>
  <c r="AK178" i="56"/>
  <c r="AJ178" i="56"/>
  <c r="AI178" i="56"/>
  <c r="AC178" i="56"/>
  <c r="Y178" i="56"/>
  <c r="Y177" i="56"/>
  <c r="Y176" i="56"/>
  <c r="Y175" i="56"/>
  <c r="Y174" i="56"/>
  <c r="Y173" i="56"/>
  <c r="Y172" i="56"/>
  <c r="Y171" i="56"/>
  <c r="Y170" i="56"/>
  <c r="Y169" i="56"/>
  <c r="Y168" i="56"/>
  <c r="Y167" i="56"/>
  <c r="Y166" i="56"/>
  <c r="Y165" i="56"/>
  <c r="Y164" i="56"/>
  <c r="Y163" i="56"/>
  <c r="Y162" i="56"/>
  <c r="Y161" i="56"/>
  <c r="Y160" i="56"/>
  <c r="Y159" i="56"/>
  <c r="Y158" i="56"/>
  <c r="Y157" i="56"/>
  <c r="Y156" i="56"/>
  <c r="Y155" i="56"/>
  <c r="Y154" i="56"/>
  <c r="Y153" i="56"/>
  <c r="Y152" i="56"/>
  <c r="Y151" i="56"/>
  <c r="Y150" i="56"/>
  <c r="Y149" i="56"/>
  <c r="CA144" i="56"/>
  <c r="AL144" i="56"/>
  <c r="AN144" i="56" s="1"/>
  <c r="AJ144" i="56"/>
  <c r="AI144" i="56"/>
  <c r="AK144" i="56" s="1"/>
  <c r="AC144" i="56"/>
  <c r="Y144" i="56"/>
  <c r="CA143" i="56"/>
  <c r="AL143" i="56"/>
  <c r="AI143" i="56"/>
  <c r="AK143" i="56" s="1"/>
  <c r="AN143" i="56" s="1"/>
  <c r="AC143" i="56"/>
  <c r="Y143" i="56"/>
  <c r="CA142" i="56"/>
  <c r="AN142" i="56"/>
  <c r="AL142" i="56"/>
  <c r="AM142" i="56" s="1"/>
  <c r="AK142" i="56"/>
  <c r="AI142" i="56"/>
  <c r="AJ142" i="56" s="1"/>
  <c r="AC142" i="56"/>
  <c r="Y142" i="56"/>
  <c r="Y137" i="56"/>
  <c r="Y136" i="56"/>
  <c r="CA135" i="56"/>
  <c r="AM135" i="56"/>
  <c r="AL135" i="56"/>
  <c r="AN135" i="56" s="1"/>
  <c r="AK135" i="56"/>
  <c r="AJ135" i="56"/>
  <c r="AI135" i="56"/>
  <c r="AC135" i="56"/>
  <c r="Y135" i="56"/>
  <c r="Y134" i="56"/>
  <c r="Y133" i="56"/>
  <c r="Y132" i="56"/>
  <c r="Y131" i="56"/>
  <c r="Y130" i="56"/>
  <c r="CA125" i="56"/>
  <c r="AL125" i="56"/>
  <c r="AI125" i="56"/>
  <c r="AK125" i="56" s="1"/>
  <c r="AC125" i="56"/>
  <c r="Y125" i="56"/>
  <c r="Y124" i="56"/>
  <c r="Y123" i="56"/>
  <c r="Y122" i="56"/>
  <c r="DN113" i="56"/>
  <c r="AG113" i="56"/>
  <c r="R113" i="56"/>
  <c r="FS111" i="56"/>
  <c r="FQ111" i="56"/>
  <c r="FI111" i="56"/>
  <c r="FU111" i="56" s="1"/>
  <c r="DS111" i="56"/>
  <c r="DR111" i="56"/>
  <c r="CV111" i="56"/>
  <c r="CU111" i="56"/>
  <c r="CT111" i="56"/>
  <c r="CS111" i="56"/>
  <c r="CR111" i="56"/>
  <c r="CQ111" i="56"/>
  <c r="CP111" i="56"/>
  <c r="CO111" i="56"/>
  <c r="CA111" i="56"/>
  <c r="AL111" i="56"/>
  <c r="AK111" i="56"/>
  <c r="AI111" i="56"/>
  <c r="AJ111" i="56" s="1"/>
  <c r="AH111" i="56"/>
  <c r="AG111" i="56"/>
  <c r="AE111" i="56"/>
  <c r="AC111" i="56"/>
  <c r="AA111" i="56"/>
  <c r="Z111" i="56"/>
  <c r="Y111" i="56"/>
  <c r="FU110" i="56"/>
  <c r="FS110" i="56"/>
  <c r="FQ110" i="56"/>
  <c r="FK110" i="56"/>
  <c r="FO110" i="56" s="1"/>
  <c r="FI110" i="56"/>
  <c r="DY110" i="56"/>
  <c r="DR110" i="56"/>
  <c r="DS110" i="56" s="1"/>
  <c r="CV110" i="56"/>
  <c r="CU110" i="56"/>
  <c r="CT110" i="56"/>
  <c r="CS110" i="56"/>
  <c r="CR110" i="56"/>
  <c r="CQ110" i="56"/>
  <c r="CP110" i="56"/>
  <c r="CO110" i="56"/>
  <c r="CA110" i="56"/>
  <c r="BY110" i="56"/>
  <c r="AL110" i="56"/>
  <c r="AH110" i="56"/>
  <c r="AF110" i="56"/>
  <c r="AI110" i="56" s="1"/>
  <c r="AE110" i="56"/>
  <c r="AC110" i="56"/>
  <c r="Z110" i="56"/>
  <c r="Y110" i="56"/>
  <c r="AA110" i="56" s="1"/>
  <c r="FU109" i="56"/>
  <c r="FS109" i="56"/>
  <c r="FQ109" i="56"/>
  <c r="FI109" i="56"/>
  <c r="EA109" i="56"/>
  <c r="DY109" i="56"/>
  <c r="DX109" i="56"/>
  <c r="DS109" i="56"/>
  <c r="DZ109" i="56" s="1"/>
  <c r="DR109" i="56"/>
  <c r="CV109" i="56"/>
  <c r="CU109" i="56"/>
  <c r="CT109" i="56"/>
  <c r="CS109" i="56"/>
  <c r="CR109" i="56"/>
  <c r="CQ109" i="56"/>
  <c r="CP109" i="56"/>
  <c r="CO109" i="56"/>
  <c r="CA109" i="56"/>
  <c r="BY109" i="56"/>
  <c r="AL109" i="56"/>
  <c r="AH109" i="56"/>
  <c r="AF109" i="56"/>
  <c r="AE109" i="56"/>
  <c r="AC109" i="56"/>
  <c r="Z109" i="56"/>
  <c r="Y109" i="56"/>
  <c r="AA109" i="56" s="1"/>
  <c r="FU108" i="56"/>
  <c r="FS108" i="56"/>
  <c r="FQ108" i="56"/>
  <c r="FI108" i="56"/>
  <c r="EC108" i="56"/>
  <c r="EA108" i="56"/>
  <c r="DZ108" i="56"/>
  <c r="DU108" i="56"/>
  <c r="DS108" i="56"/>
  <c r="EB108" i="56" s="1"/>
  <c r="DR108" i="56"/>
  <c r="CV108" i="56"/>
  <c r="CU108" i="56"/>
  <c r="CT108" i="56"/>
  <c r="CS108" i="56"/>
  <c r="CR108" i="56"/>
  <c r="CQ108" i="56"/>
  <c r="CP108" i="56"/>
  <c r="CO108" i="56"/>
  <c r="CA108" i="56"/>
  <c r="BY108" i="56"/>
  <c r="AL108" i="56"/>
  <c r="AM108" i="56" s="1"/>
  <c r="AR108" i="56" s="1"/>
  <c r="AI108" i="56"/>
  <c r="AJ108" i="56" s="1"/>
  <c r="AO108" i="56" s="1"/>
  <c r="AH108" i="56"/>
  <c r="AF108" i="56"/>
  <c r="AK108" i="56" s="1"/>
  <c r="AN108" i="56" s="1"/>
  <c r="AE108" i="56"/>
  <c r="AC108" i="56"/>
  <c r="Z108" i="56"/>
  <c r="Y108" i="56"/>
  <c r="AA108" i="56" s="1"/>
  <c r="FS107" i="56"/>
  <c r="FQ107" i="56"/>
  <c r="FI107" i="56"/>
  <c r="FU107" i="56" s="1"/>
  <c r="DS107" i="56"/>
  <c r="DR107" i="56"/>
  <c r="CV107" i="56"/>
  <c r="CU107" i="56"/>
  <c r="CT107" i="56"/>
  <c r="CS107" i="56"/>
  <c r="CR107" i="56"/>
  <c r="CQ107" i="56"/>
  <c r="CP107" i="56"/>
  <c r="CO107" i="56"/>
  <c r="CA107" i="56"/>
  <c r="BY107" i="56"/>
  <c r="AL107" i="56"/>
  <c r="AH107" i="56"/>
  <c r="AF107" i="56"/>
  <c r="AE107" i="56"/>
  <c r="AC107" i="56"/>
  <c r="AA107" i="56"/>
  <c r="Z107" i="56"/>
  <c r="Y107" i="56"/>
  <c r="FS106" i="56"/>
  <c r="FQ106" i="56"/>
  <c r="FI106" i="56"/>
  <c r="DR106" i="56"/>
  <c r="DS106" i="56" s="1"/>
  <c r="CV106" i="56"/>
  <c r="CU106" i="56"/>
  <c r="CT106" i="56"/>
  <c r="CS106" i="56"/>
  <c r="CR106" i="56"/>
  <c r="CQ106" i="56"/>
  <c r="CP106" i="56"/>
  <c r="CO106" i="56"/>
  <c r="CA106" i="56"/>
  <c r="BY106" i="56"/>
  <c r="AL106" i="56"/>
  <c r="AI106" i="56"/>
  <c r="AJ106" i="56" s="1"/>
  <c r="AH106" i="56"/>
  <c r="AF106" i="56"/>
  <c r="AK106" i="56" s="1"/>
  <c r="AN106" i="56" s="1"/>
  <c r="AE106" i="56"/>
  <c r="AC106" i="56"/>
  <c r="Z106" i="56"/>
  <c r="Y106" i="56"/>
  <c r="AA106" i="56" s="1"/>
  <c r="FS105" i="56"/>
  <c r="FQ105" i="56"/>
  <c r="FI105" i="56"/>
  <c r="FK105" i="56" s="1"/>
  <c r="FM105" i="56" s="1"/>
  <c r="EA105" i="56"/>
  <c r="DW105" i="56"/>
  <c r="DU105" i="56"/>
  <c r="DR105" i="56"/>
  <c r="DS105" i="56" s="1"/>
  <c r="CV105" i="56"/>
  <c r="CU105" i="56"/>
  <c r="CT105" i="56"/>
  <c r="CS105" i="56"/>
  <c r="CR105" i="56"/>
  <c r="CQ105" i="56"/>
  <c r="CP105" i="56"/>
  <c r="CO105" i="56"/>
  <c r="CA105" i="56"/>
  <c r="BY105" i="56"/>
  <c r="AM105" i="56"/>
  <c r="AL105" i="56"/>
  <c r="AK105" i="56"/>
  <c r="AN105" i="56" s="1"/>
  <c r="AI105" i="56"/>
  <c r="AJ105" i="56" s="1"/>
  <c r="AH105" i="56"/>
  <c r="AF105" i="56"/>
  <c r="AE105" i="56"/>
  <c r="AC105" i="56"/>
  <c r="AA105" i="56"/>
  <c r="Z105" i="56"/>
  <c r="Y105" i="56"/>
  <c r="FU104" i="56"/>
  <c r="FS104" i="56"/>
  <c r="FQ104" i="56"/>
  <c r="FM104" i="56"/>
  <c r="FK104" i="56"/>
  <c r="FO104" i="56" s="1"/>
  <c r="FI104" i="56"/>
  <c r="DW104" i="56"/>
  <c r="DV104" i="56"/>
  <c r="DR104" i="56"/>
  <c r="DS104" i="56" s="1"/>
  <c r="CV104" i="56"/>
  <c r="CU104" i="56"/>
  <c r="CT104" i="56"/>
  <c r="CS104" i="56"/>
  <c r="CR104" i="56"/>
  <c r="CQ104" i="56"/>
  <c r="CP104" i="56"/>
  <c r="CO104" i="56"/>
  <c r="CA104" i="56"/>
  <c r="BY104" i="56"/>
  <c r="AL104" i="56"/>
  <c r="AH104" i="56"/>
  <c r="AF104" i="56"/>
  <c r="AI104" i="56" s="1"/>
  <c r="AE104" i="56"/>
  <c r="AC104" i="56"/>
  <c r="Z104" i="56"/>
  <c r="Y104" i="56"/>
  <c r="AA104" i="56" s="1"/>
  <c r="FU103" i="56"/>
  <c r="FS103" i="56"/>
  <c r="FQ103" i="56"/>
  <c r="FI103" i="56"/>
  <c r="EC103" i="56"/>
  <c r="EA103" i="56"/>
  <c r="DY103" i="56"/>
  <c r="DX103" i="56"/>
  <c r="DS103" i="56"/>
  <c r="DR103" i="56"/>
  <c r="CV103" i="56"/>
  <c r="CU103" i="56"/>
  <c r="CT103" i="56"/>
  <c r="CS103" i="56"/>
  <c r="CR103" i="56"/>
  <c r="CQ103" i="56"/>
  <c r="CP103" i="56"/>
  <c r="CO103" i="56"/>
  <c r="CA103" i="56"/>
  <c r="BY103" i="56"/>
  <c r="AL103" i="56"/>
  <c r="AH103" i="56"/>
  <c r="AF103" i="56"/>
  <c r="AE103" i="56"/>
  <c r="AC103" i="56"/>
  <c r="Z103" i="56"/>
  <c r="Y103" i="56"/>
  <c r="AA103" i="56" s="1"/>
  <c r="FU102" i="56"/>
  <c r="FS102" i="56"/>
  <c r="FQ102" i="56"/>
  <c r="FI102" i="56"/>
  <c r="EC102" i="56"/>
  <c r="EA102" i="56"/>
  <c r="DZ102" i="56"/>
  <c r="DU102" i="56"/>
  <c r="DS102" i="56"/>
  <c r="DR102" i="56"/>
  <c r="CV102" i="56"/>
  <c r="CU102" i="56"/>
  <c r="CT102" i="56"/>
  <c r="CS102" i="56"/>
  <c r="CR102" i="56"/>
  <c r="CQ102" i="56"/>
  <c r="CP102" i="56"/>
  <c r="CO102" i="56"/>
  <c r="CA102" i="56"/>
  <c r="BY102" i="56"/>
  <c r="AL102" i="56"/>
  <c r="AH102" i="56"/>
  <c r="AF102" i="56"/>
  <c r="AE102" i="56"/>
  <c r="AC102" i="56"/>
  <c r="Z102" i="56"/>
  <c r="Y102" i="56"/>
  <c r="AA102" i="56" s="1"/>
  <c r="FS101" i="56"/>
  <c r="FQ101" i="56"/>
  <c r="FI101" i="56"/>
  <c r="EC101" i="56"/>
  <c r="DS101" i="56"/>
  <c r="EB101" i="56" s="1"/>
  <c r="DR101" i="56"/>
  <c r="CV101" i="56"/>
  <c r="CU101" i="56"/>
  <c r="CT101" i="56"/>
  <c r="CS101" i="56"/>
  <c r="CR101" i="56"/>
  <c r="CQ101" i="56"/>
  <c r="CP101" i="56"/>
  <c r="CO101" i="56"/>
  <c r="CA101" i="56"/>
  <c r="BY101" i="56"/>
  <c r="AL101" i="56"/>
  <c r="AH101" i="56"/>
  <c r="AF101" i="56"/>
  <c r="AI101" i="56" s="1"/>
  <c r="AJ101" i="56" s="1"/>
  <c r="AE101" i="56"/>
  <c r="AC101" i="56"/>
  <c r="AA101" i="56"/>
  <c r="Z101" i="56"/>
  <c r="Y101" i="56"/>
  <c r="FS100" i="56"/>
  <c r="FQ100" i="56"/>
  <c r="FI100" i="56"/>
  <c r="DU100" i="56"/>
  <c r="DS100" i="56"/>
  <c r="DR100" i="56"/>
  <c r="CV100" i="56"/>
  <c r="CU100" i="56"/>
  <c r="CT100" i="56"/>
  <c r="CS100" i="56"/>
  <c r="CR100" i="56"/>
  <c r="CQ100" i="56"/>
  <c r="CP100" i="56"/>
  <c r="CO100" i="56"/>
  <c r="CA100" i="56"/>
  <c r="BY100" i="56"/>
  <c r="AL100" i="56"/>
  <c r="AK100" i="56"/>
  <c r="AN100" i="56" s="1"/>
  <c r="AI100" i="56"/>
  <c r="AJ100" i="56" s="1"/>
  <c r="AH100" i="56"/>
  <c r="AF100" i="56"/>
  <c r="AE100" i="56"/>
  <c r="AC100" i="56"/>
  <c r="Z100" i="56"/>
  <c r="Y100" i="56"/>
  <c r="AA100" i="56" s="1"/>
  <c r="FU99" i="56"/>
  <c r="FS99" i="56"/>
  <c r="FQ99" i="56"/>
  <c r="FI99" i="56"/>
  <c r="DR99" i="56"/>
  <c r="DS99" i="56" s="1"/>
  <c r="CV99" i="56"/>
  <c r="CU99" i="56"/>
  <c r="CT99" i="56"/>
  <c r="CS99" i="56"/>
  <c r="CR99" i="56"/>
  <c r="CQ99" i="56"/>
  <c r="CP99" i="56"/>
  <c r="CO99" i="56"/>
  <c r="CA99" i="56"/>
  <c r="BY99" i="56"/>
  <c r="AM99" i="56"/>
  <c r="AL99" i="56"/>
  <c r="AI99" i="56"/>
  <c r="AJ99" i="56" s="1"/>
  <c r="AH99" i="56"/>
  <c r="AF99" i="56"/>
  <c r="AE99" i="56"/>
  <c r="AC99" i="56"/>
  <c r="AA99" i="56"/>
  <c r="Z99" i="56"/>
  <c r="Y99" i="56"/>
  <c r="FU98" i="56"/>
  <c r="FS98" i="56"/>
  <c r="FQ98" i="56"/>
  <c r="FK98" i="56"/>
  <c r="FO98" i="56" s="1"/>
  <c r="FI98" i="56"/>
  <c r="EC98" i="56"/>
  <c r="EA98" i="56"/>
  <c r="DY98" i="56"/>
  <c r="DV98" i="56"/>
  <c r="DR98" i="56"/>
  <c r="DS98" i="56" s="1"/>
  <c r="DW98" i="56" s="1"/>
  <c r="CV98" i="56"/>
  <c r="CU98" i="56"/>
  <c r="CT98" i="56"/>
  <c r="CS98" i="56"/>
  <c r="CR98" i="56"/>
  <c r="CQ98" i="56"/>
  <c r="CP98" i="56"/>
  <c r="CO98" i="56"/>
  <c r="CA98" i="56"/>
  <c r="BY98" i="56"/>
  <c r="AL98" i="56"/>
  <c r="AK98" i="56"/>
  <c r="AJ98" i="56"/>
  <c r="AH98" i="56"/>
  <c r="AF98" i="56"/>
  <c r="AI98" i="56" s="1"/>
  <c r="AE98" i="56"/>
  <c r="AC98" i="56"/>
  <c r="Z98" i="56"/>
  <c r="Y98" i="56"/>
  <c r="AA98" i="56" s="1"/>
  <c r="FU97" i="56"/>
  <c r="FS97" i="56"/>
  <c r="FQ97" i="56"/>
  <c r="FI97" i="56"/>
  <c r="EE97" i="56"/>
  <c r="EC97" i="56"/>
  <c r="DS97" i="56"/>
  <c r="DY97" i="56" s="1"/>
  <c r="DR97" i="56"/>
  <c r="CV97" i="56"/>
  <c r="CU97" i="56"/>
  <c r="CT97" i="56"/>
  <c r="CS97" i="56"/>
  <c r="CR97" i="56"/>
  <c r="CQ97" i="56"/>
  <c r="CP97" i="56"/>
  <c r="CO97" i="56"/>
  <c r="CA97" i="56"/>
  <c r="BY97" i="56"/>
  <c r="AL97" i="56"/>
  <c r="AH97" i="56"/>
  <c r="AF97" i="56"/>
  <c r="AE97" i="56"/>
  <c r="AC97" i="56"/>
  <c r="Z97" i="56"/>
  <c r="Y97" i="56"/>
  <c r="AA97" i="56" s="1"/>
  <c r="FS96" i="56"/>
  <c r="FQ96" i="56"/>
  <c r="FI96" i="56"/>
  <c r="EE96" i="56"/>
  <c r="DS96" i="56"/>
  <c r="DR96" i="56"/>
  <c r="CV96" i="56"/>
  <c r="CU96" i="56"/>
  <c r="CT96" i="56"/>
  <c r="CS96" i="56"/>
  <c r="CR96" i="56"/>
  <c r="CQ96" i="56"/>
  <c r="CP96" i="56"/>
  <c r="CO96" i="56"/>
  <c r="CA96" i="56"/>
  <c r="BY96" i="56"/>
  <c r="AL96" i="56"/>
  <c r="AM96" i="56" s="1"/>
  <c r="AH96" i="56"/>
  <c r="AF96" i="56"/>
  <c r="AI96" i="56" s="1"/>
  <c r="AJ96" i="56" s="1"/>
  <c r="AE96" i="56"/>
  <c r="AC96" i="56"/>
  <c r="Z96" i="56"/>
  <c r="Y96" i="56"/>
  <c r="AA96" i="56" s="1"/>
  <c r="FS95" i="56"/>
  <c r="FQ95" i="56"/>
  <c r="FI95" i="56"/>
  <c r="EE95" i="56"/>
  <c r="EB95" i="56"/>
  <c r="DU95" i="56"/>
  <c r="DS95" i="56"/>
  <c r="DR95" i="56"/>
  <c r="CV95" i="56"/>
  <c r="CU95" i="56"/>
  <c r="CT95" i="56"/>
  <c r="CS95" i="56"/>
  <c r="CR95" i="56"/>
  <c r="CQ95" i="56"/>
  <c r="CP95" i="56"/>
  <c r="CO95" i="56"/>
  <c r="CA95" i="56"/>
  <c r="BY95" i="56"/>
  <c r="AL95" i="56"/>
  <c r="AH95" i="56"/>
  <c r="AF95" i="56"/>
  <c r="AE95" i="56"/>
  <c r="AC95" i="56"/>
  <c r="AA95" i="56"/>
  <c r="Z95" i="56"/>
  <c r="Y95" i="56"/>
  <c r="FS94" i="56"/>
  <c r="FQ94" i="56"/>
  <c r="FI94" i="56"/>
  <c r="DY94" i="56"/>
  <c r="DR94" i="56"/>
  <c r="DS94" i="56" s="1"/>
  <c r="CV94" i="56"/>
  <c r="CU94" i="56"/>
  <c r="CT94" i="56"/>
  <c r="CS94" i="56"/>
  <c r="CR94" i="56"/>
  <c r="CQ94" i="56"/>
  <c r="CP94" i="56"/>
  <c r="CO94" i="56"/>
  <c r="CA94" i="56"/>
  <c r="BY94" i="56"/>
  <c r="AL94" i="56"/>
  <c r="AH94" i="56"/>
  <c r="AF94" i="56"/>
  <c r="AE94" i="56"/>
  <c r="AC94" i="56"/>
  <c r="Z94" i="56"/>
  <c r="Y94" i="56"/>
  <c r="AA94" i="56" s="1"/>
  <c r="FU93" i="56"/>
  <c r="FS93" i="56"/>
  <c r="FQ93" i="56"/>
  <c r="FI93" i="56"/>
  <c r="DY93" i="56"/>
  <c r="DW93" i="56"/>
  <c r="DU93" i="56"/>
  <c r="DR93" i="56"/>
  <c r="DS93" i="56" s="1"/>
  <c r="CV93" i="56"/>
  <c r="CU93" i="56"/>
  <c r="CT93" i="56"/>
  <c r="CS93" i="56"/>
  <c r="CR93" i="56"/>
  <c r="CQ93" i="56"/>
  <c r="CP93" i="56"/>
  <c r="CO93" i="56"/>
  <c r="CA93" i="56"/>
  <c r="BY93" i="56"/>
  <c r="AL93" i="56"/>
  <c r="AI93" i="56"/>
  <c r="AJ93" i="56" s="1"/>
  <c r="AH93" i="56"/>
  <c r="AF93" i="56"/>
  <c r="AE93" i="56"/>
  <c r="AC93" i="56"/>
  <c r="AA93" i="56"/>
  <c r="Z93" i="56"/>
  <c r="Y93" i="56"/>
  <c r="FU92" i="56"/>
  <c r="FS92" i="56"/>
  <c r="FQ92" i="56"/>
  <c r="FK92" i="56"/>
  <c r="FO92" i="56" s="1"/>
  <c r="FI92" i="56"/>
  <c r="DV92" i="56"/>
  <c r="DR92" i="56"/>
  <c r="DS92" i="56" s="1"/>
  <c r="EA92" i="56" s="1"/>
  <c r="CV92" i="56"/>
  <c r="CU92" i="56"/>
  <c r="CT92" i="56"/>
  <c r="CS92" i="56"/>
  <c r="CR92" i="56"/>
  <c r="CQ92" i="56"/>
  <c r="CP92" i="56"/>
  <c r="CO92" i="56"/>
  <c r="CA92" i="56"/>
  <c r="BY92" i="56"/>
  <c r="AL92" i="56"/>
  <c r="AH92" i="56"/>
  <c r="AF92" i="56"/>
  <c r="AI92" i="56" s="1"/>
  <c r="AK92" i="56" s="1"/>
  <c r="AE92" i="56"/>
  <c r="AC92" i="56"/>
  <c r="Z92" i="56"/>
  <c r="Y92" i="56"/>
  <c r="AA92" i="56" s="1"/>
  <c r="FU91" i="56"/>
  <c r="FS91" i="56"/>
  <c r="FQ91" i="56"/>
  <c r="FI91" i="56"/>
  <c r="EE91" i="56"/>
  <c r="EC91" i="56"/>
  <c r="EA91" i="56"/>
  <c r="DY91" i="56"/>
  <c r="DX91" i="56"/>
  <c r="DS91" i="56"/>
  <c r="DR91" i="56"/>
  <c r="CV91" i="56"/>
  <c r="CU91" i="56"/>
  <c r="CT91" i="56"/>
  <c r="CS91" i="56"/>
  <c r="CR91" i="56"/>
  <c r="CQ91" i="56"/>
  <c r="CP91" i="56"/>
  <c r="CO91" i="56"/>
  <c r="CA91" i="56"/>
  <c r="BY91" i="56"/>
  <c r="AL91" i="56"/>
  <c r="AH91" i="56"/>
  <c r="AF91" i="56"/>
  <c r="AE91" i="56"/>
  <c r="AC91" i="56"/>
  <c r="Z91" i="56"/>
  <c r="Y91" i="56"/>
  <c r="AA91" i="56" s="1"/>
  <c r="FU90" i="56"/>
  <c r="FS90" i="56"/>
  <c r="FQ90" i="56"/>
  <c r="FI90" i="56"/>
  <c r="EE90" i="56"/>
  <c r="EC90" i="56"/>
  <c r="EA90" i="56"/>
  <c r="DZ90" i="56"/>
  <c r="DU90" i="56"/>
  <c r="DS90" i="56"/>
  <c r="DR90" i="56"/>
  <c r="CV90" i="56"/>
  <c r="CU90" i="56"/>
  <c r="CT90" i="56"/>
  <c r="CS90" i="56"/>
  <c r="CR90" i="56"/>
  <c r="CQ90" i="56"/>
  <c r="CP90" i="56"/>
  <c r="CO90" i="56"/>
  <c r="CA90" i="56"/>
  <c r="BY90" i="56"/>
  <c r="AL90" i="56"/>
  <c r="AH90" i="56"/>
  <c r="AF90" i="56"/>
  <c r="AE90" i="56"/>
  <c r="AC90" i="56"/>
  <c r="Z90" i="56"/>
  <c r="Y90" i="56"/>
  <c r="AA90" i="56" s="1"/>
  <c r="FS89" i="56"/>
  <c r="FQ89" i="56"/>
  <c r="FI89" i="56"/>
  <c r="ED89" i="56"/>
  <c r="EC89" i="56"/>
  <c r="DR89" i="56"/>
  <c r="DS89" i="56" s="1"/>
  <c r="CV89" i="56"/>
  <c r="CU89" i="56"/>
  <c r="CT89" i="56"/>
  <c r="CS89" i="56"/>
  <c r="CR89" i="56"/>
  <c r="CQ89" i="56"/>
  <c r="CP89" i="56"/>
  <c r="CO89" i="56"/>
  <c r="CA89" i="56"/>
  <c r="BY89" i="56"/>
  <c r="AL89" i="56"/>
  <c r="AH89" i="56"/>
  <c r="AF89" i="56"/>
  <c r="AE89" i="56"/>
  <c r="AC89" i="56"/>
  <c r="AA89" i="56"/>
  <c r="Z89" i="56"/>
  <c r="Y89" i="56"/>
  <c r="FU88" i="56"/>
  <c r="FS88" i="56"/>
  <c r="FQ88" i="56"/>
  <c r="FK88" i="56"/>
  <c r="FM88" i="56" s="1"/>
  <c r="FI88" i="56"/>
  <c r="DR88" i="56"/>
  <c r="DS88" i="56" s="1"/>
  <c r="CV88" i="56"/>
  <c r="CU88" i="56"/>
  <c r="CT88" i="56"/>
  <c r="CS88" i="56"/>
  <c r="CR88" i="56"/>
  <c r="CQ88" i="56"/>
  <c r="CP88" i="56"/>
  <c r="CO88" i="56"/>
  <c r="CA88" i="56"/>
  <c r="BY88" i="56"/>
  <c r="AL88" i="56"/>
  <c r="AK88" i="56"/>
  <c r="AJ88" i="56"/>
  <c r="AH88" i="56"/>
  <c r="AF88" i="56"/>
  <c r="AI88" i="56" s="1"/>
  <c r="AE88" i="56"/>
  <c r="AC88" i="56"/>
  <c r="AA88" i="56"/>
  <c r="Z88" i="56"/>
  <c r="Y88" i="56"/>
  <c r="FS87" i="56"/>
  <c r="FQ87" i="56"/>
  <c r="FK87" i="56"/>
  <c r="FO87" i="56" s="1"/>
  <c r="FI87" i="56"/>
  <c r="FU87" i="56" s="1"/>
  <c r="DZ87" i="56"/>
  <c r="DR87" i="56"/>
  <c r="DS87" i="56" s="1"/>
  <c r="CV87" i="56"/>
  <c r="CU87" i="56"/>
  <c r="CT87" i="56"/>
  <c r="CS87" i="56"/>
  <c r="CR87" i="56"/>
  <c r="CQ87" i="56"/>
  <c r="CP87" i="56"/>
  <c r="CO87" i="56"/>
  <c r="CA87" i="56"/>
  <c r="BY87" i="56"/>
  <c r="AL87" i="56"/>
  <c r="AJ87" i="56"/>
  <c r="AI87" i="56"/>
  <c r="AK87" i="56" s="1"/>
  <c r="AG87" i="56"/>
  <c r="AH87" i="56" s="1"/>
  <c r="AE87" i="56"/>
  <c r="AC87" i="56"/>
  <c r="Z87" i="56"/>
  <c r="Y87" i="56"/>
  <c r="AA87" i="56" s="1"/>
  <c r="FS86" i="56"/>
  <c r="FQ86" i="56"/>
  <c r="FI86" i="56"/>
  <c r="EB86" i="56"/>
  <c r="EA86" i="56"/>
  <c r="DZ86" i="56"/>
  <c r="DX86" i="56"/>
  <c r="DV86" i="56"/>
  <c r="DR86" i="56"/>
  <c r="DS86" i="56" s="1"/>
  <c r="CV86" i="56"/>
  <c r="CU86" i="56"/>
  <c r="CT86" i="56"/>
  <c r="CS86" i="56"/>
  <c r="CR86" i="56"/>
  <c r="CQ86" i="56"/>
  <c r="CP86" i="56"/>
  <c r="CO86" i="56"/>
  <c r="CA86" i="56"/>
  <c r="BY86" i="56"/>
  <c r="AN86" i="56"/>
  <c r="AL86" i="56"/>
  <c r="AI86" i="56"/>
  <c r="AK86" i="56" s="1"/>
  <c r="AH86" i="56"/>
  <c r="AF86" i="56"/>
  <c r="AE86" i="56"/>
  <c r="AC86" i="56"/>
  <c r="AA86" i="56"/>
  <c r="Z86" i="56"/>
  <c r="Y86" i="56"/>
  <c r="FS85" i="56"/>
  <c r="FQ85" i="56"/>
  <c r="FO85" i="56"/>
  <c r="FK85" i="56"/>
  <c r="FM85" i="56" s="1"/>
  <c r="FI85" i="56"/>
  <c r="FU85" i="56" s="1"/>
  <c r="DR85" i="56"/>
  <c r="DS85" i="56" s="1"/>
  <c r="CV85" i="56"/>
  <c r="CU85" i="56"/>
  <c r="CT85" i="56"/>
  <c r="CS85" i="56"/>
  <c r="CR85" i="56"/>
  <c r="CQ85" i="56"/>
  <c r="CP85" i="56"/>
  <c r="CO85" i="56"/>
  <c r="CA85" i="56"/>
  <c r="BY85" i="56"/>
  <c r="AL85" i="56"/>
  <c r="AH85" i="56"/>
  <c r="AF85" i="56"/>
  <c r="AI85" i="56" s="1"/>
  <c r="AE85" i="56"/>
  <c r="AC85" i="56"/>
  <c r="Z85" i="56"/>
  <c r="Y85" i="56"/>
  <c r="AA85" i="56" s="1"/>
  <c r="FS84" i="56"/>
  <c r="FQ84" i="56"/>
  <c r="FI84" i="56"/>
  <c r="DR84" i="56"/>
  <c r="DS84" i="56" s="1"/>
  <c r="DT84" i="56" s="1"/>
  <c r="CV84" i="56"/>
  <c r="CU84" i="56"/>
  <c r="CT84" i="56"/>
  <c r="CS84" i="56"/>
  <c r="CR84" i="56"/>
  <c r="CQ84" i="56"/>
  <c r="CP84" i="56"/>
  <c r="CO84" i="56"/>
  <c r="CA84" i="56"/>
  <c r="BY84" i="56"/>
  <c r="AL84" i="56"/>
  <c r="AI84" i="56"/>
  <c r="AJ84" i="56" s="1"/>
  <c r="AH84" i="56"/>
  <c r="AF84" i="56"/>
  <c r="AE84" i="56"/>
  <c r="AC84" i="56"/>
  <c r="Z84" i="56"/>
  <c r="Y84" i="56"/>
  <c r="AA84" i="56" s="1"/>
  <c r="FU83" i="56"/>
  <c r="FS83" i="56"/>
  <c r="FQ83" i="56"/>
  <c r="FK83" i="56"/>
  <c r="FI83" i="56"/>
  <c r="DR83" i="56"/>
  <c r="DS83" i="56" s="1"/>
  <c r="CV83" i="56"/>
  <c r="CU83" i="56"/>
  <c r="CT83" i="56"/>
  <c r="CS83" i="56"/>
  <c r="CR83" i="56"/>
  <c r="CQ83" i="56"/>
  <c r="CP83" i="56"/>
  <c r="CO83" i="56"/>
  <c r="CA83" i="56"/>
  <c r="BY83" i="56"/>
  <c r="AL83" i="56"/>
  <c r="AI83" i="56"/>
  <c r="AK83" i="56" s="1"/>
  <c r="AN83" i="56" s="1"/>
  <c r="AH83" i="56"/>
  <c r="AF83" i="56"/>
  <c r="AE83" i="56"/>
  <c r="AC83" i="56"/>
  <c r="AA83" i="56"/>
  <c r="Z83" i="56"/>
  <c r="Y83" i="56"/>
  <c r="DS82" i="56"/>
  <c r="DS81" i="56"/>
  <c r="DS80" i="56"/>
  <c r="DS79" i="56"/>
  <c r="FS78" i="56"/>
  <c r="FQ78" i="56"/>
  <c r="FM78" i="56"/>
  <c r="FK78" i="56"/>
  <c r="FO78" i="56" s="1"/>
  <c r="FI78" i="56"/>
  <c r="FU78" i="56" s="1"/>
  <c r="EC78" i="56"/>
  <c r="EB78" i="56"/>
  <c r="DU78" i="56"/>
  <c r="DT78" i="56"/>
  <c r="DR78" i="56"/>
  <c r="DS78" i="56" s="1"/>
  <c r="CV78" i="56"/>
  <c r="CU78" i="56"/>
  <c r="CT78" i="56"/>
  <c r="CS78" i="56"/>
  <c r="CR78" i="56"/>
  <c r="CQ78" i="56"/>
  <c r="CP78" i="56"/>
  <c r="CO78" i="56"/>
  <c r="CA78" i="56"/>
  <c r="BY78" i="56"/>
  <c r="AL78" i="56"/>
  <c r="AI78" i="56"/>
  <c r="AH78" i="56"/>
  <c r="AG78" i="56"/>
  <c r="AE78" i="56"/>
  <c r="AC78" i="56"/>
  <c r="Z78" i="56"/>
  <c r="Y78" i="56"/>
  <c r="AA78" i="56" s="1"/>
  <c r="FS77" i="56"/>
  <c r="FQ77" i="56"/>
  <c r="FK77" i="56"/>
  <c r="FI77" i="56"/>
  <c r="FU77" i="56" s="1"/>
  <c r="DY77" i="56"/>
  <c r="DX77" i="56"/>
  <c r="DR77" i="56"/>
  <c r="DS77" i="56" s="1"/>
  <c r="DW77" i="56" s="1"/>
  <c r="CV77" i="56"/>
  <c r="CU77" i="56"/>
  <c r="CT77" i="56"/>
  <c r="CS77" i="56"/>
  <c r="CR77" i="56"/>
  <c r="CQ77" i="56"/>
  <c r="CP77" i="56"/>
  <c r="CO77" i="56"/>
  <c r="CA77" i="56"/>
  <c r="BY77" i="56"/>
  <c r="AL77" i="56"/>
  <c r="AH77" i="56"/>
  <c r="AF77" i="56"/>
  <c r="AI77" i="56" s="1"/>
  <c r="AJ77" i="56" s="1"/>
  <c r="AE77" i="56"/>
  <c r="AC77" i="56"/>
  <c r="AA77" i="56"/>
  <c r="Z77" i="56"/>
  <c r="Y77" i="56"/>
  <c r="FU76" i="56"/>
  <c r="FS76" i="56"/>
  <c r="FQ76" i="56"/>
  <c r="FI76" i="56"/>
  <c r="DR76" i="56"/>
  <c r="DS76" i="56" s="1"/>
  <c r="CV76" i="56"/>
  <c r="CU76" i="56"/>
  <c r="CT76" i="56"/>
  <c r="CS76" i="56"/>
  <c r="CR76" i="56"/>
  <c r="CQ76" i="56"/>
  <c r="CP76" i="56"/>
  <c r="CO76" i="56"/>
  <c r="CA76" i="56"/>
  <c r="BY76" i="56"/>
  <c r="AL76" i="56"/>
  <c r="AH76" i="56"/>
  <c r="AF76" i="56"/>
  <c r="AE76" i="56"/>
  <c r="AC76" i="56"/>
  <c r="Z76" i="56"/>
  <c r="Y76" i="56"/>
  <c r="AA76" i="56" s="1"/>
  <c r="FS75" i="56"/>
  <c r="FQ75" i="56"/>
  <c r="FI75" i="56"/>
  <c r="ED75" i="56"/>
  <c r="EA75" i="56"/>
  <c r="DZ75" i="56"/>
  <c r="DR75" i="56"/>
  <c r="DS75" i="56" s="1"/>
  <c r="EC75" i="56" s="1"/>
  <c r="CV75" i="56"/>
  <c r="CU75" i="56"/>
  <c r="CT75" i="56"/>
  <c r="CS75" i="56"/>
  <c r="CR75" i="56"/>
  <c r="CQ75" i="56"/>
  <c r="CP75" i="56"/>
  <c r="CO75" i="56"/>
  <c r="CA75" i="56"/>
  <c r="BY75" i="56"/>
  <c r="AL75" i="56"/>
  <c r="AK75" i="56"/>
  <c r="AN75" i="56" s="1"/>
  <c r="AJ75" i="56"/>
  <c r="AO75" i="56" s="1"/>
  <c r="AI75" i="56"/>
  <c r="AH75" i="56"/>
  <c r="AF75" i="56"/>
  <c r="AE75" i="56"/>
  <c r="AC75" i="56"/>
  <c r="Z75" i="56"/>
  <c r="Y75" i="56"/>
  <c r="AA75" i="56" s="1"/>
  <c r="FS74" i="56"/>
  <c r="FQ74" i="56"/>
  <c r="FO74" i="56"/>
  <c r="FM74" i="56"/>
  <c r="FK74" i="56"/>
  <c r="FI74" i="56"/>
  <c r="FU74" i="56" s="1"/>
  <c r="EE74" i="56"/>
  <c r="DW74" i="56"/>
  <c r="DR74" i="56"/>
  <c r="DS74" i="56" s="1"/>
  <c r="CV74" i="56"/>
  <c r="CU74" i="56"/>
  <c r="CT74" i="56"/>
  <c r="CS74" i="56"/>
  <c r="CR74" i="56"/>
  <c r="CQ74" i="56"/>
  <c r="CP74" i="56"/>
  <c r="CO74" i="56"/>
  <c r="CA74" i="56"/>
  <c r="BY74" i="56"/>
  <c r="AM74" i="56"/>
  <c r="AR74" i="56" s="1"/>
  <c r="AZ74" i="56" s="1"/>
  <c r="CI74" i="56" s="1"/>
  <c r="AL74" i="56"/>
  <c r="AN74" i="56" s="1"/>
  <c r="AK74" i="56"/>
  <c r="AJ74" i="56"/>
  <c r="AO74" i="56" s="1"/>
  <c r="AI74" i="56"/>
  <c r="AG74" i="56"/>
  <c r="AH74" i="56" s="1"/>
  <c r="AE74" i="56"/>
  <c r="AC74" i="56"/>
  <c r="AA74" i="56"/>
  <c r="Z74" i="56"/>
  <c r="Y74" i="56"/>
  <c r="FU73" i="56"/>
  <c r="FS73" i="56"/>
  <c r="FQ73" i="56"/>
  <c r="FK73" i="56"/>
  <c r="FI73" i="56"/>
  <c r="EE73" i="56"/>
  <c r="ED73" i="56"/>
  <c r="EA73" i="56"/>
  <c r="DZ73" i="56"/>
  <c r="DY73" i="56"/>
  <c r="DX73" i="56"/>
  <c r="DV73" i="56"/>
  <c r="DS73" i="56"/>
  <c r="DR73" i="56"/>
  <c r="CV73" i="56"/>
  <c r="CU73" i="56"/>
  <c r="CT73" i="56"/>
  <c r="CS73" i="56"/>
  <c r="CR73" i="56"/>
  <c r="CQ73" i="56"/>
  <c r="CP73" i="56"/>
  <c r="CO73" i="56"/>
  <c r="CA73" i="56"/>
  <c r="BY73" i="56"/>
  <c r="AL73" i="56"/>
  <c r="AJ73" i="56"/>
  <c r="AO73" i="56" s="1"/>
  <c r="AI73" i="56"/>
  <c r="AK73" i="56" s="1"/>
  <c r="AH73" i="56"/>
  <c r="AG73" i="56"/>
  <c r="AE73" i="56"/>
  <c r="AC73" i="56"/>
  <c r="Z73" i="56"/>
  <c r="Y73" i="56"/>
  <c r="AA73" i="56" s="1"/>
  <c r="FS72" i="56"/>
  <c r="FQ72" i="56"/>
  <c r="FM72" i="56"/>
  <c r="FK72" i="56"/>
  <c r="FO72" i="56" s="1"/>
  <c r="FI72" i="56"/>
  <c r="FU72" i="56" s="1"/>
  <c r="DR72" i="56"/>
  <c r="DS72" i="56" s="1"/>
  <c r="CV72" i="56"/>
  <c r="CU72" i="56"/>
  <c r="CT72" i="56"/>
  <c r="CS72" i="56"/>
  <c r="CR72" i="56"/>
  <c r="CQ72" i="56"/>
  <c r="CP72" i="56"/>
  <c r="CO72" i="56"/>
  <c r="CA72" i="56"/>
  <c r="BY72" i="56"/>
  <c r="AL72" i="56"/>
  <c r="AI72" i="56"/>
  <c r="AJ72" i="56" s="1"/>
  <c r="AH72" i="56"/>
  <c r="AG72" i="56"/>
  <c r="AE72" i="56"/>
  <c r="AC72" i="56"/>
  <c r="Z72" i="56"/>
  <c r="Y72" i="56"/>
  <c r="AA72" i="56" s="1"/>
  <c r="FU71" i="56"/>
  <c r="FS71" i="56"/>
  <c r="FQ71" i="56"/>
  <c r="FM71" i="56"/>
  <c r="FK71" i="56"/>
  <c r="FO71" i="56" s="1"/>
  <c r="FI71" i="56"/>
  <c r="DX71" i="56"/>
  <c r="DS71" i="56"/>
  <c r="DR71" i="56"/>
  <c r="CV71" i="56"/>
  <c r="CU71" i="56"/>
  <c r="CT71" i="56"/>
  <c r="CS71" i="56"/>
  <c r="CR71" i="56"/>
  <c r="CQ71" i="56"/>
  <c r="CP71" i="56"/>
  <c r="CO71" i="56"/>
  <c r="CA71" i="56"/>
  <c r="BY71" i="56"/>
  <c r="AN71" i="56"/>
  <c r="AM71" i="56"/>
  <c r="AR71" i="56" s="1"/>
  <c r="AL71" i="56"/>
  <c r="AK71" i="56"/>
  <c r="AJ71" i="56"/>
  <c r="AO71" i="56" s="1"/>
  <c r="AI71" i="56"/>
  <c r="AG71" i="56"/>
  <c r="AH71" i="56" s="1"/>
  <c r="AE71" i="56"/>
  <c r="AC71" i="56"/>
  <c r="Z71" i="56"/>
  <c r="Y71" i="56"/>
  <c r="AA71" i="56" s="1"/>
  <c r="FS70" i="56"/>
  <c r="FQ70" i="56"/>
  <c r="FI70" i="56"/>
  <c r="DR70" i="56"/>
  <c r="DS70" i="56" s="1"/>
  <c r="CV70" i="56"/>
  <c r="CU70" i="56"/>
  <c r="CT70" i="56"/>
  <c r="CS70" i="56"/>
  <c r="CR70" i="56"/>
  <c r="CQ70" i="56"/>
  <c r="CP70" i="56"/>
  <c r="CO70" i="56"/>
  <c r="CA70" i="56"/>
  <c r="BY70" i="56"/>
  <c r="AZ70" i="56"/>
  <c r="CI70" i="56" s="1"/>
  <c r="AO70" i="56"/>
  <c r="AN70" i="56"/>
  <c r="AM70" i="56"/>
  <c r="AR70" i="56" s="1"/>
  <c r="AS70" i="56" s="1"/>
  <c r="AV70" i="56" s="1"/>
  <c r="AL70" i="56"/>
  <c r="AJ70" i="56"/>
  <c r="AI70" i="56"/>
  <c r="AK70" i="56" s="1"/>
  <c r="AH70" i="56"/>
  <c r="AG70" i="56"/>
  <c r="AE70" i="56"/>
  <c r="AC70" i="56"/>
  <c r="Z70" i="56"/>
  <c r="Y70" i="56"/>
  <c r="AA70" i="56" s="1"/>
  <c r="FU69" i="56"/>
  <c r="FS69" i="56"/>
  <c r="FQ69" i="56"/>
  <c r="FO69" i="56"/>
  <c r="FK69" i="56"/>
  <c r="FM69" i="56" s="1"/>
  <c r="FI69" i="56"/>
  <c r="ED69" i="56"/>
  <c r="EC69" i="56"/>
  <c r="EB69" i="56"/>
  <c r="EA69" i="56"/>
  <c r="DZ69" i="56"/>
  <c r="DX69" i="56"/>
  <c r="DW69" i="56"/>
  <c r="DV69" i="56"/>
  <c r="DU69" i="56"/>
  <c r="DT69" i="56"/>
  <c r="DR69" i="56"/>
  <c r="DS69" i="56" s="1"/>
  <c r="CV69" i="56"/>
  <c r="CU69" i="56"/>
  <c r="CT69" i="56"/>
  <c r="CS69" i="56"/>
  <c r="CR69" i="56"/>
  <c r="CQ69" i="56"/>
  <c r="CP69" i="56"/>
  <c r="CO69" i="56"/>
  <c r="CA69" i="56"/>
  <c r="BY69" i="56"/>
  <c r="AL69" i="56"/>
  <c r="AJ69" i="56"/>
  <c r="AO69" i="56" s="1"/>
  <c r="AI69" i="56"/>
  <c r="AK69" i="56" s="1"/>
  <c r="AH69" i="56"/>
  <c r="AG69" i="56"/>
  <c r="AE69" i="56"/>
  <c r="AC69" i="56"/>
  <c r="AA69" i="56"/>
  <c r="Z69" i="56"/>
  <c r="Y69" i="56"/>
  <c r="FS68" i="56"/>
  <c r="FQ68" i="56"/>
  <c r="FK68" i="56"/>
  <c r="FO68" i="56" s="1"/>
  <c r="FI68" i="56"/>
  <c r="FU68" i="56" s="1"/>
  <c r="DT68" i="56"/>
  <c r="DS68" i="56"/>
  <c r="DR68" i="56"/>
  <c r="CV68" i="56"/>
  <c r="CU68" i="56"/>
  <c r="CT68" i="56"/>
  <c r="CS68" i="56"/>
  <c r="CR68" i="56"/>
  <c r="CQ68" i="56"/>
  <c r="CP68" i="56"/>
  <c r="CO68" i="56"/>
  <c r="CA68" i="56"/>
  <c r="BY68" i="56"/>
  <c r="AL68" i="56"/>
  <c r="AI68" i="56"/>
  <c r="AG68" i="56"/>
  <c r="AH68" i="56" s="1"/>
  <c r="AE68" i="56"/>
  <c r="AC68" i="56"/>
  <c r="Z68" i="56"/>
  <c r="Y68" i="56"/>
  <c r="AA68" i="56" s="1"/>
  <c r="FS67" i="56"/>
  <c r="FQ67" i="56"/>
  <c r="FK67" i="56"/>
  <c r="FM67" i="56" s="1"/>
  <c r="FI67" i="56"/>
  <c r="EC67" i="56"/>
  <c r="DR67" i="56"/>
  <c r="DS67" i="56" s="1"/>
  <c r="ED67" i="56" s="1"/>
  <c r="CV67" i="56"/>
  <c r="CU67" i="56"/>
  <c r="CT67" i="56"/>
  <c r="CS67" i="56"/>
  <c r="CR67" i="56"/>
  <c r="CQ67" i="56"/>
  <c r="CP67" i="56"/>
  <c r="CO67" i="56"/>
  <c r="CA67" i="56"/>
  <c r="BY67" i="56"/>
  <c r="AL67" i="56"/>
  <c r="AI67" i="56"/>
  <c r="AK67" i="56" s="1"/>
  <c r="AH67" i="56"/>
  <c r="AG67" i="56"/>
  <c r="AE67" i="56"/>
  <c r="AC67" i="56"/>
  <c r="AA67" i="56"/>
  <c r="Z67" i="56"/>
  <c r="Y67" i="56"/>
  <c r="FU66" i="56"/>
  <c r="FS66" i="56"/>
  <c r="FQ66" i="56"/>
  <c r="FO66" i="56"/>
  <c r="FM66" i="56"/>
  <c r="FK66" i="56"/>
  <c r="FI66" i="56"/>
  <c r="DR66" i="56"/>
  <c r="DS66" i="56" s="1"/>
  <c r="CV66" i="56"/>
  <c r="CU66" i="56"/>
  <c r="CT66" i="56"/>
  <c r="CS66" i="56"/>
  <c r="CR66" i="56"/>
  <c r="CQ66" i="56"/>
  <c r="CP66" i="56"/>
  <c r="CO66" i="56"/>
  <c r="CA66" i="56"/>
  <c r="BY66" i="56"/>
  <c r="AL66" i="56"/>
  <c r="AK66" i="56"/>
  <c r="AJ66" i="56"/>
  <c r="AO66" i="56" s="1"/>
  <c r="AI66" i="56"/>
  <c r="AG66" i="56"/>
  <c r="AH66" i="56" s="1"/>
  <c r="AE66" i="56"/>
  <c r="AC66" i="56"/>
  <c r="Z66" i="56"/>
  <c r="Y66" i="56"/>
  <c r="AA66" i="56" s="1"/>
  <c r="FS65" i="56"/>
  <c r="FQ65" i="56"/>
  <c r="FK65" i="56"/>
  <c r="FO65" i="56" s="1"/>
  <c r="FI65" i="56"/>
  <c r="DR65" i="56"/>
  <c r="DS65" i="56" s="1"/>
  <c r="CV65" i="56"/>
  <c r="CU65" i="56"/>
  <c r="CT65" i="56"/>
  <c r="CS65" i="56"/>
  <c r="CR65" i="56"/>
  <c r="CQ65" i="56"/>
  <c r="CP65" i="56"/>
  <c r="CO65" i="56"/>
  <c r="CA65" i="56"/>
  <c r="BY65" i="56"/>
  <c r="AL65" i="56"/>
  <c r="AN65" i="56" s="1"/>
  <c r="AI65" i="56"/>
  <c r="AK65" i="56" s="1"/>
  <c r="AH65" i="56"/>
  <c r="AF65" i="56"/>
  <c r="AE65" i="56"/>
  <c r="AC65" i="56"/>
  <c r="Z65" i="56"/>
  <c r="Y65" i="56"/>
  <c r="AA65" i="56" s="1"/>
  <c r="FU64" i="56"/>
  <c r="FS64" i="56"/>
  <c r="FQ64" i="56"/>
  <c r="FK64" i="56"/>
  <c r="FO64" i="56" s="1"/>
  <c r="FI64" i="56"/>
  <c r="EC64" i="56"/>
  <c r="EB64" i="56"/>
  <c r="EA64" i="56"/>
  <c r="DZ64" i="56"/>
  <c r="DX64" i="56"/>
  <c r="DW64" i="56"/>
  <c r="DV64" i="56"/>
  <c r="DS64" i="56"/>
  <c r="DU64" i="56" s="1"/>
  <c r="DR64" i="56"/>
  <c r="CV64" i="56"/>
  <c r="CU64" i="56"/>
  <c r="CT64" i="56"/>
  <c r="CS64" i="56"/>
  <c r="CR64" i="56"/>
  <c r="CQ64" i="56"/>
  <c r="CP64" i="56"/>
  <c r="CO64" i="56"/>
  <c r="CA64" i="56"/>
  <c r="BY64" i="56"/>
  <c r="AL64" i="56"/>
  <c r="AK64" i="56"/>
  <c r="AO64" i="56" s="1"/>
  <c r="AJ64" i="56"/>
  <c r="AI64" i="56"/>
  <c r="AG64" i="56"/>
  <c r="AH64" i="56" s="1"/>
  <c r="AE64" i="56"/>
  <c r="AC64" i="56"/>
  <c r="Z64" i="56"/>
  <c r="Y64" i="56"/>
  <c r="AA64" i="56" s="1"/>
  <c r="FS63" i="56"/>
  <c r="FQ63" i="56"/>
  <c r="FI63" i="56"/>
  <c r="DY63" i="56"/>
  <c r="DS63" i="56"/>
  <c r="DR63" i="56"/>
  <c r="CV63" i="56"/>
  <c r="CU63" i="56"/>
  <c r="CT63" i="56"/>
  <c r="CS63" i="56"/>
  <c r="CR63" i="56"/>
  <c r="CQ63" i="56"/>
  <c r="CP63" i="56"/>
  <c r="CO63" i="56"/>
  <c r="CA63" i="56"/>
  <c r="AL63" i="56"/>
  <c r="AK63" i="56"/>
  <c r="AO63" i="56" s="1"/>
  <c r="AI63" i="56"/>
  <c r="AJ63" i="56" s="1"/>
  <c r="AH63" i="56"/>
  <c r="AG63" i="56"/>
  <c r="AE63" i="56"/>
  <c r="AC63" i="56"/>
  <c r="AA63" i="56"/>
  <c r="Z63" i="56"/>
  <c r="Y63" i="56"/>
  <c r="FU62" i="56"/>
  <c r="FS62" i="56"/>
  <c r="FQ62" i="56"/>
  <c r="FK62" i="56"/>
  <c r="FI62" i="56"/>
  <c r="FO62" i="56" s="1"/>
  <c r="DS62" i="56"/>
  <c r="DR62" i="56"/>
  <c r="CV62" i="56"/>
  <c r="CU62" i="56"/>
  <c r="CT62" i="56"/>
  <c r="CS62" i="56"/>
  <c r="CR62" i="56"/>
  <c r="CQ62" i="56"/>
  <c r="CP62" i="56"/>
  <c r="CO62" i="56"/>
  <c r="CK62" i="56"/>
  <c r="CA62" i="56"/>
  <c r="BY62" i="56"/>
  <c r="AS62" i="56"/>
  <c r="AV62" i="56" s="1"/>
  <c r="BB62" i="56" s="1"/>
  <c r="AO62" i="56"/>
  <c r="AN62" i="56"/>
  <c r="AM62" i="56"/>
  <c r="AR62" i="56" s="1"/>
  <c r="AZ62" i="56" s="1"/>
  <c r="CI62" i="56" s="1"/>
  <c r="AL62" i="56"/>
  <c r="AK62" i="56"/>
  <c r="AJ62" i="56"/>
  <c r="AI62" i="56"/>
  <c r="AG62" i="56"/>
  <c r="AH62" i="56" s="1"/>
  <c r="AE62" i="56"/>
  <c r="AC62" i="56"/>
  <c r="Z62" i="56"/>
  <c r="Y62" i="56"/>
  <c r="AA62" i="56" s="1"/>
  <c r="DS61" i="56"/>
  <c r="DS60" i="56"/>
  <c r="DS59" i="56"/>
  <c r="DS58" i="56"/>
  <c r="FS57" i="56"/>
  <c r="FQ57" i="56"/>
  <c r="FI57" i="56"/>
  <c r="DZ57" i="56"/>
  <c r="DY57" i="56"/>
  <c r="DX57" i="56"/>
  <c r="DW57" i="56"/>
  <c r="DU57" i="56"/>
  <c r="DT57" i="56"/>
  <c r="DS57" i="56"/>
  <c r="DR57" i="56"/>
  <c r="CV57" i="56"/>
  <c r="CU57" i="56"/>
  <c r="CT57" i="56"/>
  <c r="CS57" i="56"/>
  <c r="CR57" i="56"/>
  <c r="CQ57" i="56"/>
  <c r="CP57" i="56"/>
  <c r="CO57" i="56"/>
  <c r="CA57" i="56"/>
  <c r="BY57" i="56"/>
  <c r="AM57" i="56"/>
  <c r="AL57" i="56"/>
  <c r="AI57" i="56"/>
  <c r="AJ57" i="56" s="1"/>
  <c r="AG57" i="56"/>
  <c r="AH57" i="56" s="1"/>
  <c r="AE57" i="56"/>
  <c r="AC57" i="56"/>
  <c r="Z57" i="56"/>
  <c r="Y57" i="56"/>
  <c r="AA57" i="56" s="1"/>
  <c r="FU56" i="56"/>
  <c r="FS56" i="56"/>
  <c r="FQ56" i="56"/>
  <c r="FI56" i="56"/>
  <c r="ED56" i="56"/>
  <c r="DV56" i="56"/>
  <c r="DR56" i="56"/>
  <c r="DS56" i="56" s="1"/>
  <c r="CV56" i="56"/>
  <c r="CU56" i="56"/>
  <c r="CT56" i="56"/>
  <c r="CS56" i="56"/>
  <c r="CR56" i="56"/>
  <c r="CQ56" i="56"/>
  <c r="CP56" i="56"/>
  <c r="CO56" i="56"/>
  <c r="CA56" i="56"/>
  <c r="BY56" i="56"/>
  <c r="AL56" i="56"/>
  <c r="AK56" i="56"/>
  <c r="AN56" i="56" s="1"/>
  <c r="AI56" i="56"/>
  <c r="AJ56" i="56" s="1"/>
  <c r="AH56" i="56"/>
  <c r="AF56" i="56"/>
  <c r="AE56" i="56"/>
  <c r="AC56" i="56"/>
  <c r="Z56" i="56"/>
  <c r="Y56" i="56"/>
  <c r="AA56" i="56" s="1"/>
  <c r="FU55" i="56"/>
  <c r="FS55" i="56"/>
  <c r="FQ55" i="56"/>
  <c r="FI55" i="56"/>
  <c r="DX55" i="56"/>
  <c r="DV55" i="56"/>
  <c r="DR55" i="56"/>
  <c r="DS55" i="56" s="1"/>
  <c r="DW55" i="56" s="1"/>
  <c r="CV55" i="56"/>
  <c r="CU55" i="56"/>
  <c r="CT55" i="56"/>
  <c r="CS55" i="56"/>
  <c r="CR55" i="56"/>
  <c r="CQ55" i="56"/>
  <c r="CP55" i="56"/>
  <c r="CO55" i="56"/>
  <c r="CA55" i="56"/>
  <c r="BY55" i="56"/>
  <c r="AL55" i="56"/>
  <c r="AH55" i="56"/>
  <c r="AF55" i="56"/>
  <c r="AE55" i="56"/>
  <c r="AC55" i="56"/>
  <c r="Z55" i="56"/>
  <c r="Y55" i="56"/>
  <c r="AA55" i="56" s="1"/>
  <c r="FS54" i="56"/>
  <c r="FQ54" i="56"/>
  <c r="FK54" i="56"/>
  <c r="FI54" i="56"/>
  <c r="EB54" i="56"/>
  <c r="DV54" i="56"/>
  <c r="DT54" i="56"/>
  <c r="DR54" i="56"/>
  <c r="DS54" i="56" s="1"/>
  <c r="EC54" i="56" s="1"/>
  <c r="CV54" i="56"/>
  <c r="CU54" i="56"/>
  <c r="CT54" i="56"/>
  <c r="CS54" i="56"/>
  <c r="CR54" i="56"/>
  <c r="CQ54" i="56"/>
  <c r="CP54" i="56"/>
  <c r="CO54" i="56"/>
  <c r="CA54" i="56"/>
  <c r="BY54" i="56"/>
  <c r="AL54" i="56"/>
  <c r="AN54" i="56" s="1"/>
  <c r="AJ54" i="56"/>
  <c r="AI54" i="56"/>
  <c r="AK54" i="56" s="1"/>
  <c r="AH54" i="56"/>
  <c r="AF54" i="56"/>
  <c r="AE54" i="56"/>
  <c r="AC54" i="56"/>
  <c r="AA54" i="56"/>
  <c r="Z54" i="56"/>
  <c r="Y54" i="56"/>
  <c r="FU53" i="56"/>
  <c r="FS53" i="56"/>
  <c r="FQ53" i="56"/>
  <c r="FO53" i="56"/>
  <c r="FK53" i="56"/>
  <c r="FM53" i="56" s="1"/>
  <c r="FI53" i="56"/>
  <c r="EE53" i="56"/>
  <c r="DS53" i="56"/>
  <c r="DR53" i="56"/>
  <c r="CV53" i="56"/>
  <c r="CU53" i="56"/>
  <c r="CT53" i="56"/>
  <c r="CS53" i="56"/>
  <c r="CR53" i="56"/>
  <c r="CQ53" i="56"/>
  <c r="CP53" i="56"/>
  <c r="CO53" i="56"/>
  <c r="CA53" i="56"/>
  <c r="BY53" i="56"/>
  <c r="AL53" i="56"/>
  <c r="AH53" i="56"/>
  <c r="AF53" i="56"/>
  <c r="AI53" i="56" s="1"/>
  <c r="AJ53" i="56" s="1"/>
  <c r="AE53" i="56"/>
  <c r="AC53" i="56"/>
  <c r="Z53" i="56"/>
  <c r="Y53" i="56"/>
  <c r="AA53" i="56" s="1"/>
  <c r="FU52" i="56"/>
  <c r="FS52" i="56"/>
  <c r="FQ52" i="56"/>
  <c r="FI52" i="56"/>
  <c r="DZ52" i="56"/>
  <c r="DX52" i="56"/>
  <c r="DU52" i="56"/>
  <c r="DR52" i="56"/>
  <c r="DS52" i="56" s="1"/>
  <c r="EA52" i="56" s="1"/>
  <c r="CV52" i="56"/>
  <c r="CU52" i="56"/>
  <c r="CT52" i="56"/>
  <c r="CS52" i="56"/>
  <c r="CR52" i="56"/>
  <c r="CQ52" i="56"/>
  <c r="CP52" i="56"/>
  <c r="CO52" i="56"/>
  <c r="CA52" i="56"/>
  <c r="BY52" i="56"/>
  <c r="AL52" i="56"/>
  <c r="AJ52" i="56"/>
  <c r="AO52" i="56" s="1"/>
  <c r="AI52" i="56"/>
  <c r="AK52" i="56" s="1"/>
  <c r="AH52" i="56"/>
  <c r="AF52" i="56"/>
  <c r="AE52" i="56"/>
  <c r="AC52" i="56"/>
  <c r="Z52" i="56"/>
  <c r="Y52" i="56"/>
  <c r="AA52" i="56" s="1"/>
  <c r="FU51" i="56"/>
  <c r="FS51" i="56"/>
  <c r="FQ51" i="56"/>
  <c r="FO51" i="56"/>
  <c r="FM51" i="56"/>
  <c r="FK51" i="56"/>
  <c r="FI51" i="56"/>
  <c r="EC51" i="56"/>
  <c r="EB51" i="56"/>
  <c r="EA51" i="56"/>
  <c r="DZ51" i="56"/>
  <c r="DX51" i="56"/>
  <c r="DW51" i="56"/>
  <c r="DV51" i="56"/>
  <c r="DS51" i="56"/>
  <c r="DU51" i="56" s="1"/>
  <c r="DR51" i="56"/>
  <c r="CV51" i="56"/>
  <c r="CU51" i="56"/>
  <c r="CT51" i="56"/>
  <c r="CS51" i="56"/>
  <c r="CR51" i="56"/>
  <c r="CQ51" i="56"/>
  <c r="CP51" i="56"/>
  <c r="CO51" i="56"/>
  <c r="CA51" i="56"/>
  <c r="BY51" i="56"/>
  <c r="AL51" i="56"/>
  <c r="AK51" i="56"/>
  <c r="AJ51" i="56"/>
  <c r="AO51" i="56" s="1"/>
  <c r="AI51" i="56"/>
  <c r="AG51" i="56"/>
  <c r="AH51" i="56" s="1"/>
  <c r="AE51" i="56"/>
  <c r="AC51" i="56"/>
  <c r="Z51" i="56"/>
  <c r="Y51" i="56"/>
  <c r="AA51" i="56" s="1"/>
  <c r="FS50" i="56"/>
  <c r="FQ50" i="56"/>
  <c r="FI50" i="56"/>
  <c r="EB50" i="56"/>
  <c r="DS50" i="56"/>
  <c r="EC50" i="56" s="1"/>
  <c r="DR50" i="56"/>
  <c r="CV50" i="56"/>
  <c r="CU50" i="56"/>
  <c r="CT50" i="56"/>
  <c r="CS50" i="56"/>
  <c r="CR50" i="56"/>
  <c r="CQ50" i="56"/>
  <c r="CP50" i="56"/>
  <c r="CO50" i="56"/>
  <c r="CA50" i="56"/>
  <c r="BY50" i="56"/>
  <c r="AL50" i="56"/>
  <c r="AH50" i="56"/>
  <c r="AF50" i="56"/>
  <c r="AE50" i="56"/>
  <c r="AC50" i="56"/>
  <c r="Z50" i="56"/>
  <c r="Y50" i="56"/>
  <c r="AA50" i="56" s="1"/>
  <c r="FU49" i="56"/>
  <c r="FS49" i="56"/>
  <c r="FQ49" i="56"/>
  <c r="FI49" i="56"/>
  <c r="DT49" i="56"/>
  <c r="DS49" i="56"/>
  <c r="DR49" i="56"/>
  <c r="CV49" i="56"/>
  <c r="CU49" i="56"/>
  <c r="CT49" i="56"/>
  <c r="CS49" i="56"/>
  <c r="CR49" i="56"/>
  <c r="CQ49" i="56"/>
  <c r="CP49" i="56"/>
  <c r="CO49" i="56"/>
  <c r="CA49" i="56"/>
  <c r="BY49" i="56"/>
  <c r="AL49" i="56"/>
  <c r="AI49" i="56"/>
  <c r="AH49" i="56"/>
  <c r="AG49" i="56"/>
  <c r="AE49" i="56"/>
  <c r="AC49" i="56"/>
  <c r="Z49" i="56"/>
  <c r="Y49" i="56"/>
  <c r="AA49" i="56" s="1"/>
  <c r="FS48" i="56"/>
  <c r="FQ48" i="56"/>
  <c r="FK48" i="56"/>
  <c r="FM48" i="56" s="1"/>
  <c r="FI48" i="56"/>
  <c r="EC48" i="56"/>
  <c r="DV48" i="56"/>
  <c r="DT48" i="56"/>
  <c r="DR48" i="56"/>
  <c r="DS48" i="56" s="1"/>
  <c r="CV48" i="56"/>
  <c r="CU48" i="56"/>
  <c r="CT48" i="56"/>
  <c r="CS48" i="56"/>
  <c r="CR48" i="56"/>
  <c r="CQ48" i="56"/>
  <c r="CP48" i="56"/>
  <c r="CO48" i="56"/>
  <c r="CA48" i="56"/>
  <c r="BY48" i="56"/>
  <c r="AL48" i="56"/>
  <c r="AJ48" i="56"/>
  <c r="AI48" i="56"/>
  <c r="AK48" i="56" s="1"/>
  <c r="AH48" i="56"/>
  <c r="AG48" i="56"/>
  <c r="AF48" i="56"/>
  <c r="AE48" i="56"/>
  <c r="AC48" i="56"/>
  <c r="Z48" i="56"/>
  <c r="Y48" i="56"/>
  <c r="AA48" i="56" s="1"/>
  <c r="FT47" i="56"/>
  <c r="FR47" i="56"/>
  <c r="FI47" i="56"/>
  <c r="DY47" i="56"/>
  <c r="DS47" i="56"/>
  <c r="DR47" i="56"/>
  <c r="CV47" i="56"/>
  <c r="CU47" i="56"/>
  <c r="CT47" i="56"/>
  <c r="CS47" i="56"/>
  <c r="CR47" i="56"/>
  <c r="CQ47" i="56"/>
  <c r="CP47" i="56"/>
  <c r="CO47" i="56"/>
  <c r="CL47" i="56"/>
  <c r="CA47" i="56"/>
  <c r="BY47" i="56"/>
  <c r="AV47" i="56"/>
  <c r="CJ47" i="56" s="1"/>
  <c r="AL47" i="56"/>
  <c r="AH47" i="56"/>
  <c r="AF47" i="56"/>
  <c r="AI47" i="56" s="1"/>
  <c r="AJ47" i="56" s="1"/>
  <c r="AE47" i="56"/>
  <c r="AC47" i="56"/>
  <c r="Z47" i="56"/>
  <c r="Y47" i="56"/>
  <c r="AA47" i="56" s="1"/>
  <c r="FS46" i="56"/>
  <c r="FQ46" i="56"/>
  <c r="FK46" i="56"/>
  <c r="FI46" i="56"/>
  <c r="EA46" i="56"/>
  <c r="DY46" i="56"/>
  <c r="DV46" i="56"/>
  <c r="DR46" i="56"/>
  <c r="DS46" i="56" s="1"/>
  <c r="DZ46" i="56" s="1"/>
  <c r="CV46" i="56"/>
  <c r="CU46" i="56"/>
  <c r="CT46" i="56"/>
  <c r="CS46" i="56"/>
  <c r="CR46" i="56"/>
  <c r="CQ46" i="56"/>
  <c r="CP46" i="56"/>
  <c r="CO46" i="56"/>
  <c r="CA46" i="56"/>
  <c r="BY46" i="56"/>
  <c r="AL46" i="56"/>
  <c r="AI46" i="56"/>
  <c r="AK46" i="56" s="1"/>
  <c r="AH46" i="56"/>
  <c r="AF46" i="56"/>
  <c r="AE46" i="56"/>
  <c r="AC46" i="56"/>
  <c r="Z46" i="56"/>
  <c r="Y46" i="56"/>
  <c r="AA46" i="56" s="1"/>
  <c r="FU45" i="56"/>
  <c r="FS45" i="56"/>
  <c r="FQ45" i="56"/>
  <c r="FO45" i="56"/>
  <c r="FK45" i="56"/>
  <c r="FM45" i="56" s="1"/>
  <c r="FI45" i="56"/>
  <c r="EC45" i="56"/>
  <c r="EB45" i="56"/>
  <c r="EA45" i="56"/>
  <c r="DZ45" i="56"/>
  <c r="DX45" i="56"/>
  <c r="DW45" i="56"/>
  <c r="DV45" i="56"/>
  <c r="DS45" i="56"/>
  <c r="DU45" i="56" s="1"/>
  <c r="DR45" i="56"/>
  <c r="CV45" i="56"/>
  <c r="CU45" i="56"/>
  <c r="CT45" i="56"/>
  <c r="CS45" i="56"/>
  <c r="CR45" i="56"/>
  <c r="CQ45" i="56"/>
  <c r="CP45" i="56"/>
  <c r="CO45" i="56"/>
  <c r="CA45" i="56"/>
  <c r="BY45" i="56"/>
  <c r="AL45" i="56"/>
  <c r="AH45" i="56"/>
  <c r="AF45" i="56"/>
  <c r="AI45" i="56" s="1"/>
  <c r="AE45" i="56"/>
  <c r="AC45" i="56"/>
  <c r="Z45" i="56"/>
  <c r="Y45" i="56"/>
  <c r="AA45" i="56" s="1"/>
  <c r="FS44" i="56"/>
  <c r="FQ44" i="56"/>
  <c r="FI44" i="56"/>
  <c r="DS44" i="56"/>
  <c r="DR44" i="56"/>
  <c r="CV44" i="56"/>
  <c r="CU44" i="56"/>
  <c r="CT44" i="56"/>
  <c r="CS44" i="56"/>
  <c r="CR44" i="56"/>
  <c r="CQ44" i="56"/>
  <c r="CP44" i="56"/>
  <c r="CO44" i="56"/>
  <c r="CA44" i="56"/>
  <c r="BY44" i="56"/>
  <c r="AL44" i="56"/>
  <c r="AH44" i="56"/>
  <c r="AF44" i="56"/>
  <c r="AE44" i="56"/>
  <c r="AC44" i="56"/>
  <c r="Z44" i="56"/>
  <c r="Y44" i="56"/>
  <c r="AA44" i="56" s="1"/>
  <c r="FS43" i="56"/>
  <c r="FQ43" i="56"/>
  <c r="FI43" i="56"/>
  <c r="EB43" i="56"/>
  <c r="DR43" i="56"/>
  <c r="DS43" i="56" s="1"/>
  <c r="CV43" i="56"/>
  <c r="CU43" i="56"/>
  <c r="CT43" i="56"/>
  <c r="CS43" i="56"/>
  <c r="CR43" i="56"/>
  <c r="CQ43" i="56"/>
  <c r="CP43" i="56"/>
  <c r="CO43" i="56"/>
  <c r="CA43" i="56"/>
  <c r="BY43" i="56"/>
  <c r="AL43" i="56"/>
  <c r="AH43" i="56"/>
  <c r="AF43" i="56"/>
  <c r="AE43" i="56"/>
  <c r="AC43" i="56"/>
  <c r="AA43" i="56"/>
  <c r="Z43" i="56"/>
  <c r="Y43" i="56"/>
  <c r="DS42" i="56"/>
  <c r="DS41" i="56"/>
  <c r="DS40" i="56"/>
  <c r="DS39" i="56"/>
  <c r="FT38" i="56"/>
  <c r="FR38" i="56"/>
  <c r="FI38" i="56"/>
  <c r="DZ38" i="56"/>
  <c r="DY38" i="56"/>
  <c r="DX38" i="56"/>
  <c r="DT38" i="56"/>
  <c r="DR38" i="56"/>
  <c r="DS38" i="56" s="1"/>
  <c r="EA38" i="56" s="1"/>
  <c r="CV38" i="56"/>
  <c r="CU38" i="56"/>
  <c r="CT38" i="56"/>
  <c r="CS38" i="56"/>
  <c r="CR38" i="56"/>
  <c r="CQ38" i="56"/>
  <c r="CP38" i="56"/>
  <c r="CO38" i="56"/>
  <c r="CN38" i="56"/>
  <c r="CM38" i="56"/>
  <c r="CK38" i="56"/>
  <c r="CJ38" i="56"/>
  <c r="CL38" i="56" s="1"/>
  <c r="CI38" i="56"/>
  <c r="CA38" i="56"/>
  <c r="BY38" i="56"/>
  <c r="AX38" i="56"/>
  <c r="AV38" i="56"/>
  <c r="AL38" i="56"/>
  <c r="AH38" i="56"/>
  <c r="AF38" i="56"/>
  <c r="AE38" i="56"/>
  <c r="AC38" i="56"/>
  <c r="Z38" i="56"/>
  <c r="Y38" i="56"/>
  <c r="AA38" i="56" s="1"/>
  <c r="FS37" i="56"/>
  <c r="FQ37" i="56"/>
  <c r="FI37" i="56"/>
  <c r="EE37" i="56"/>
  <c r="EB37" i="56"/>
  <c r="DZ37" i="56"/>
  <c r="DY37" i="56"/>
  <c r="DX37" i="56"/>
  <c r="DW37" i="56"/>
  <c r="DU37" i="56"/>
  <c r="DS37" i="56"/>
  <c r="DR37" i="56"/>
  <c r="CV37" i="56"/>
  <c r="CU37" i="56"/>
  <c r="CT37" i="56"/>
  <c r="CS37" i="56"/>
  <c r="CR37" i="56"/>
  <c r="CQ37" i="56"/>
  <c r="CP37" i="56"/>
  <c r="CO37" i="56"/>
  <c r="CA37" i="56"/>
  <c r="BY37" i="56"/>
  <c r="AL37" i="56"/>
  <c r="AH37" i="56"/>
  <c r="AF37" i="56"/>
  <c r="AE37" i="56"/>
  <c r="AC37" i="56"/>
  <c r="Z37" i="56"/>
  <c r="Y37" i="56"/>
  <c r="AA37" i="56" s="1"/>
  <c r="FS36" i="56"/>
  <c r="FQ36" i="56"/>
  <c r="FK36" i="56"/>
  <c r="FI36" i="56"/>
  <c r="ED36" i="56"/>
  <c r="EB36" i="56"/>
  <c r="DZ36" i="56"/>
  <c r="DY36" i="56"/>
  <c r="DW36" i="56"/>
  <c r="DT36" i="56"/>
  <c r="DR36" i="56"/>
  <c r="DS36" i="56" s="1"/>
  <c r="EA36" i="56" s="1"/>
  <c r="CV36" i="56"/>
  <c r="CU36" i="56"/>
  <c r="CT36" i="56"/>
  <c r="CS36" i="56"/>
  <c r="CR36" i="56"/>
  <c r="CQ36" i="56"/>
  <c r="CP36" i="56"/>
  <c r="CO36" i="56"/>
  <c r="CA36" i="56"/>
  <c r="BY36" i="56"/>
  <c r="AL36" i="56"/>
  <c r="AH36" i="56"/>
  <c r="AF36" i="56"/>
  <c r="AI36" i="56" s="1"/>
  <c r="AE36" i="56"/>
  <c r="AC36" i="56"/>
  <c r="Z36" i="56"/>
  <c r="Y36" i="56"/>
  <c r="AA36" i="56" s="1"/>
  <c r="FS35" i="56"/>
  <c r="FQ35" i="56"/>
  <c r="FI35" i="56"/>
  <c r="EB35" i="56"/>
  <c r="DR35" i="56"/>
  <c r="DS35" i="56" s="1"/>
  <c r="CV35" i="56"/>
  <c r="CU35" i="56"/>
  <c r="CT35" i="56"/>
  <c r="CS35" i="56"/>
  <c r="CR35" i="56"/>
  <c r="CQ35" i="56"/>
  <c r="CP35" i="56"/>
  <c r="CO35" i="56"/>
  <c r="CA35" i="56"/>
  <c r="BY35" i="56"/>
  <c r="AM35" i="56"/>
  <c r="AL35" i="56"/>
  <c r="AI35" i="56"/>
  <c r="AJ35" i="56" s="1"/>
  <c r="AH35" i="56"/>
  <c r="AF35" i="56"/>
  <c r="AE35" i="56"/>
  <c r="AC35" i="56"/>
  <c r="Z35" i="56"/>
  <c r="Y35" i="56"/>
  <c r="AA35" i="56" s="1"/>
  <c r="DS34" i="56"/>
  <c r="DS33" i="56"/>
  <c r="DS32" i="56"/>
  <c r="DS31" i="56"/>
  <c r="HT30" i="56"/>
  <c r="HQ30" i="56"/>
  <c r="HJ30" i="56" s="1"/>
  <c r="HD30" i="56"/>
  <c r="HG30" i="56" s="1"/>
  <c r="HB30" i="56"/>
  <c r="DS30" i="56"/>
  <c r="HT29" i="56"/>
  <c r="HQ29" i="56"/>
  <c r="HM29" i="56"/>
  <c r="HN29" i="56" s="1"/>
  <c r="HJ29" i="56"/>
  <c r="HG29" i="56"/>
  <c r="HE29" i="56"/>
  <c r="HD29" i="56"/>
  <c r="HB29" i="56"/>
  <c r="HH29" i="56" s="1"/>
  <c r="DS29" i="56"/>
  <c r="HT28" i="56"/>
  <c r="HQ28" i="56"/>
  <c r="HJ28" i="56" s="1"/>
  <c r="HK28" i="56"/>
  <c r="HD28" i="56"/>
  <c r="HG28" i="56" s="1"/>
  <c r="HB28" i="56"/>
  <c r="FU28" i="56"/>
  <c r="FS28" i="56"/>
  <c r="FQ28" i="56"/>
  <c r="FO28" i="56"/>
  <c r="FK28" i="56"/>
  <c r="FI28" i="56"/>
  <c r="FM28" i="56" s="1"/>
  <c r="DY28" i="56"/>
  <c r="DX28" i="56"/>
  <c r="DT28" i="56"/>
  <c r="DR28" i="56"/>
  <c r="DS28" i="56" s="1"/>
  <c r="CV28" i="56"/>
  <c r="CU28" i="56"/>
  <c r="CT28" i="56"/>
  <c r="CS28" i="56"/>
  <c r="CR28" i="56"/>
  <c r="CQ28" i="56"/>
  <c r="CP28" i="56"/>
  <c r="CO28" i="56"/>
  <c r="CA28" i="56"/>
  <c r="BY28" i="56"/>
  <c r="AM28" i="56"/>
  <c r="AL28" i="56"/>
  <c r="AJ28" i="56"/>
  <c r="AO28" i="56" s="1"/>
  <c r="AI28" i="56"/>
  <c r="AK28" i="56" s="1"/>
  <c r="AH28" i="56"/>
  <c r="AF28" i="56"/>
  <c r="AE28" i="56"/>
  <c r="AC28" i="56"/>
  <c r="Z28" i="56"/>
  <c r="Y28" i="56"/>
  <c r="AA28" i="56" s="1"/>
  <c r="HT27" i="56"/>
  <c r="HQ27" i="56"/>
  <c r="HK27" i="56"/>
  <c r="HJ27" i="56"/>
  <c r="HD27" i="56"/>
  <c r="HG27" i="56" s="1"/>
  <c r="HB27" i="56"/>
  <c r="FU27" i="56"/>
  <c r="FS27" i="56"/>
  <c r="FQ27" i="56"/>
  <c r="FK27" i="56"/>
  <c r="FO27" i="56" s="1"/>
  <c r="FI27" i="56"/>
  <c r="EA27" i="56"/>
  <c r="DT27" i="56"/>
  <c r="DS27" i="56"/>
  <c r="EE27" i="56" s="1"/>
  <c r="DR27" i="56"/>
  <c r="CV27" i="56"/>
  <c r="CU27" i="56"/>
  <c r="CT27" i="56"/>
  <c r="CS27" i="56"/>
  <c r="CR27" i="56"/>
  <c r="CQ27" i="56"/>
  <c r="CP27" i="56"/>
  <c r="CO27" i="56"/>
  <c r="CA27" i="56"/>
  <c r="BY27" i="56"/>
  <c r="AL27" i="56"/>
  <c r="AH27" i="56"/>
  <c r="AF27" i="56"/>
  <c r="AE27" i="56"/>
  <c r="AC27" i="56"/>
  <c r="AA27" i="56"/>
  <c r="Z27" i="56"/>
  <c r="Y27" i="56"/>
  <c r="HT26" i="56"/>
  <c r="HQ26" i="56"/>
  <c r="HJ26" i="56" s="1"/>
  <c r="HK26" i="56"/>
  <c r="HD26" i="56"/>
  <c r="HB26" i="56"/>
  <c r="FU26" i="56"/>
  <c r="FS26" i="56"/>
  <c r="FQ26" i="56"/>
  <c r="FO26" i="56"/>
  <c r="FK26" i="56"/>
  <c r="FM26" i="56" s="1"/>
  <c r="FI26" i="56"/>
  <c r="EC26" i="56"/>
  <c r="EA26" i="56"/>
  <c r="DZ26" i="56"/>
  <c r="DX26" i="56"/>
  <c r="DV26" i="56"/>
  <c r="DS26" i="56"/>
  <c r="DW26" i="56" s="1"/>
  <c r="DR26" i="56"/>
  <c r="CV26" i="56"/>
  <c r="CU26" i="56"/>
  <c r="CT26" i="56"/>
  <c r="CS26" i="56"/>
  <c r="CR26" i="56"/>
  <c r="CQ26" i="56"/>
  <c r="CP26" i="56"/>
  <c r="CO26" i="56"/>
  <c r="CA26" i="56"/>
  <c r="BY26" i="56"/>
  <c r="AL26" i="56"/>
  <c r="AH26" i="56"/>
  <c r="AF26" i="56"/>
  <c r="AE26" i="56"/>
  <c r="AC26" i="56"/>
  <c r="Z26" i="56"/>
  <c r="Y26" i="56"/>
  <c r="AA26" i="56" s="1"/>
  <c r="HT25" i="56"/>
  <c r="HQ25" i="56"/>
  <c r="HK25" i="56"/>
  <c r="HJ25" i="56"/>
  <c r="HG25" i="56"/>
  <c r="HD25" i="56"/>
  <c r="HB25" i="56"/>
  <c r="FS25" i="56"/>
  <c r="FQ25" i="56"/>
  <c r="FK25" i="56"/>
  <c r="FI25" i="56"/>
  <c r="EC25" i="56"/>
  <c r="DX25" i="56"/>
  <c r="DU25" i="56"/>
  <c r="DS25" i="56"/>
  <c r="DR25" i="56"/>
  <c r="CV25" i="56"/>
  <c r="CU25" i="56"/>
  <c r="CT25" i="56"/>
  <c r="CS25" i="56"/>
  <c r="CR25" i="56"/>
  <c r="CQ25" i="56"/>
  <c r="CP25" i="56"/>
  <c r="CO25" i="56"/>
  <c r="CA25" i="56"/>
  <c r="BY25" i="56"/>
  <c r="AL25" i="56"/>
  <c r="AH25" i="56"/>
  <c r="AF25" i="56"/>
  <c r="AE25" i="56"/>
  <c r="AC25" i="56"/>
  <c r="Z25" i="56"/>
  <c r="Y25" i="56"/>
  <c r="AA25" i="56" s="1"/>
  <c r="HT24" i="56"/>
  <c r="HQ24" i="56"/>
  <c r="HJ24" i="56"/>
  <c r="HK24" i="56" s="1"/>
  <c r="HD24" i="56"/>
  <c r="HG24" i="56" s="1"/>
  <c r="HB24" i="56"/>
  <c r="FS24" i="56"/>
  <c r="FQ24" i="56"/>
  <c r="FI24" i="56"/>
  <c r="EC24" i="56"/>
  <c r="EB24" i="56"/>
  <c r="DX24" i="56"/>
  <c r="DS24" i="56"/>
  <c r="DR24" i="56"/>
  <c r="CV24" i="56"/>
  <c r="CU24" i="56"/>
  <c r="CT24" i="56"/>
  <c r="CS24" i="56"/>
  <c r="CR24" i="56"/>
  <c r="CQ24" i="56"/>
  <c r="CP24" i="56"/>
  <c r="CO24" i="56"/>
  <c r="CA24" i="56"/>
  <c r="BY24" i="56"/>
  <c r="AL24" i="56"/>
  <c r="AH24" i="56"/>
  <c r="AF24" i="56"/>
  <c r="AE24" i="56"/>
  <c r="AC24" i="56"/>
  <c r="AA24" i="56"/>
  <c r="Z24" i="56"/>
  <c r="Y24" i="56"/>
  <c r="HT23" i="56"/>
  <c r="HQ23" i="56"/>
  <c r="HM23" i="56"/>
  <c r="HN23" i="56" s="1"/>
  <c r="HJ23" i="56"/>
  <c r="HG23" i="56"/>
  <c r="HD23" i="56"/>
  <c r="HE23" i="56" s="1"/>
  <c r="HB23" i="56"/>
  <c r="FS23" i="56"/>
  <c r="FQ23" i="56"/>
  <c r="FI23" i="56"/>
  <c r="DS23" i="56"/>
  <c r="DR23" i="56"/>
  <c r="CV23" i="56"/>
  <c r="CU23" i="56"/>
  <c r="CT23" i="56"/>
  <c r="CS23" i="56"/>
  <c r="CR23" i="56"/>
  <c r="CQ23" i="56"/>
  <c r="CP23" i="56"/>
  <c r="CO23" i="56"/>
  <c r="CL23" i="56"/>
  <c r="CJ23" i="56"/>
  <c r="CA23" i="56"/>
  <c r="BY23" i="56"/>
  <c r="AL23" i="56"/>
  <c r="AH23" i="56"/>
  <c r="AF23" i="56"/>
  <c r="AI23" i="56" s="1"/>
  <c r="AK23" i="56" s="1"/>
  <c r="AE23" i="56"/>
  <c r="AC23" i="56"/>
  <c r="Z23" i="56"/>
  <c r="Y23" i="56"/>
  <c r="AA23" i="56" s="1"/>
  <c r="HT22" i="56"/>
  <c r="HQ22" i="56"/>
  <c r="HJ22" i="56" s="1"/>
  <c r="HK22" i="56" s="1"/>
  <c r="HE22" i="56"/>
  <c r="HH22" i="56" s="1"/>
  <c r="HD22" i="56"/>
  <c r="HB22" i="56"/>
  <c r="FU22" i="56"/>
  <c r="FS22" i="56"/>
  <c r="FQ22" i="56"/>
  <c r="FK22" i="56"/>
  <c r="FI22" i="56"/>
  <c r="FO22" i="56" s="1"/>
  <c r="DR22" i="56"/>
  <c r="DS22" i="56" s="1"/>
  <c r="EA22" i="56" s="1"/>
  <c r="CV22" i="56"/>
  <c r="CU22" i="56"/>
  <c r="CT22" i="56"/>
  <c r="CS22" i="56"/>
  <c r="CR22" i="56"/>
  <c r="CQ22" i="56"/>
  <c r="CP22" i="56"/>
  <c r="CO22" i="56"/>
  <c r="CA22" i="56"/>
  <c r="BY22" i="56"/>
  <c r="AL22" i="56"/>
  <c r="AH22" i="56"/>
  <c r="AF22" i="56"/>
  <c r="AE22" i="56"/>
  <c r="AC22" i="56"/>
  <c r="Z22" i="56"/>
  <c r="Y22" i="56"/>
  <c r="AA22" i="56" s="1"/>
  <c r="HT21" i="56"/>
  <c r="HQ21" i="56"/>
  <c r="HJ21" i="56" s="1"/>
  <c r="HK21" i="56"/>
  <c r="HD21" i="56"/>
  <c r="HG21" i="56" s="1"/>
  <c r="HB21" i="56"/>
  <c r="DS21" i="56"/>
  <c r="HT20" i="56"/>
  <c r="HQ20" i="56"/>
  <c r="HM20" i="56"/>
  <c r="HN20" i="56" s="1"/>
  <c r="HJ20" i="56"/>
  <c r="HG20" i="56"/>
  <c r="HE20" i="56"/>
  <c r="HD20" i="56"/>
  <c r="HB20" i="56"/>
  <c r="HH20" i="56" s="1"/>
  <c r="DS20" i="56"/>
  <c r="HT19" i="56"/>
  <c r="HQ19" i="56"/>
  <c r="HJ19" i="56" s="1"/>
  <c r="HK19" i="56" s="1"/>
  <c r="HD19" i="56"/>
  <c r="HB19" i="56"/>
  <c r="DS19" i="56"/>
  <c r="HZ18" i="56"/>
  <c r="IB18" i="56" s="1"/>
  <c r="HW18" i="56"/>
  <c r="HV18" i="56"/>
  <c r="HT18" i="56"/>
  <c r="HQ18" i="56"/>
  <c r="HM18" i="56"/>
  <c r="HN18" i="56" s="1"/>
  <c r="HJ18" i="56"/>
  <c r="HK18" i="56" s="1"/>
  <c r="HY18" i="56" s="1"/>
  <c r="HG18" i="56"/>
  <c r="HE18" i="56"/>
  <c r="HD18" i="56"/>
  <c r="HB18" i="56"/>
  <c r="HH18" i="56" s="1"/>
  <c r="DS18" i="56"/>
  <c r="CZ18" i="56"/>
  <c r="HT17" i="56"/>
  <c r="HQ17" i="56"/>
  <c r="HM17" i="56" s="1"/>
  <c r="HN17" i="56" s="1"/>
  <c r="HJ17" i="56"/>
  <c r="HG17" i="56"/>
  <c r="HE17" i="56"/>
  <c r="HD17" i="56"/>
  <c r="HB17" i="56"/>
  <c r="HH17" i="56" s="1"/>
  <c r="DS17" i="56"/>
  <c r="CZ17" i="56"/>
  <c r="HT16" i="56"/>
  <c r="HQ16" i="56"/>
  <c r="HJ16" i="56"/>
  <c r="HE16" i="56"/>
  <c r="HD16" i="56"/>
  <c r="HG16" i="56" s="1"/>
  <c r="HB16" i="56"/>
  <c r="HH16" i="56" s="1"/>
  <c r="GX16" i="56"/>
  <c r="GW16" i="56"/>
  <c r="DS16" i="56"/>
  <c r="CZ16" i="56"/>
  <c r="HT15" i="56"/>
  <c r="HQ15" i="56"/>
  <c r="HJ15" i="56" s="1"/>
  <c r="HK15" i="56" s="1"/>
  <c r="HE15" i="56"/>
  <c r="HH15" i="56" s="1"/>
  <c r="HD15" i="56"/>
  <c r="HM15" i="56" s="1"/>
  <c r="HN15" i="56" s="1"/>
  <c r="HB15" i="56"/>
  <c r="FU15" i="56"/>
  <c r="FS15" i="56"/>
  <c r="FQ15" i="56"/>
  <c r="FI15" i="56"/>
  <c r="FK15" i="56" s="1"/>
  <c r="DR15" i="56"/>
  <c r="DS15" i="56" s="1"/>
  <c r="CZ15" i="56"/>
  <c r="CV15" i="56"/>
  <c r="CU15" i="56"/>
  <c r="CT15" i="56"/>
  <c r="CS15" i="56"/>
  <c r="CR15" i="56"/>
  <c r="CQ15" i="56"/>
  <c r="CP15" i="56"/>
  <c r="CO15" i="56"/>
  <c r="CA15" i="56"/>
  <c r="BY15" i="56"/>
  <c r="AL15" i="56"/>
  <c r="AH15" i="56"/>
  <c r="AF15" i="56"/>
  <c r="AE15" i="56"/>
  <c r="AC15" i="56"/>
  <c r="Z15" i="56"/>
  <c r="Y15" i="56"/>
  <c r="AA15" i="56" s="1"/>
  <c r="HT14" i="56"/>
  <c r="HQ14" i="56"/>
  <c r="HM14" i="56"/>
  <c r="HN14" i="56" s="1"/>
  <c r="HJ14" i="56"/>
  <c r="HV14" i="56" s="1"/>
  <c r="HG14" i="56"/>
  <c r="HD14" i="56"/>
  <c r="HE14" i="56" s="1"/>
  <c r="HH14" i="56" s="1"/>
  <c r="HB14" i="56"/>
  <c r="GX14" i="56"/>
  <c r="GW14" i="56"/>
  <c r="FS14" i="56"/>
  <c r="FR14" i="56"/>
  <c r="FI14" i="56"/>
  <c r="FK14" i="56" s="1"/>
  <c r="FM14" i="56" s="1"/>
  <c r="DY14" i="56"/>
  <c r="DW14" i="56"/>
  <c r="DU14" i="56"/>
  <c r="DS14" i="56"/>
  <c r="DV14" i="56" s="1"/>
  <c r="DR14" i="56"/>
  <c r="CZ14" i="56"/>
  <c r="CV14" i="56"/>
  <c r="CU14" i="56"/>
  <c r="CT14" i="56"/>
  <c r="CS14" i="56"/>
  <c r="CR14" i="56"/>
  <c r="CQ14" i="56"/>
  <c r="CP14" i="56"/>
  <c r="CO14" i="56"/>
  <c r="CA14" i="56"/>
  <c r="BY14" i="56"/>
  <c r="AV14" i="56"/>
  <c r="CJ14" i="56" s="1"/>
  <c r="AL14" i="56"/>
  <c r="AN14" i="56" s="1"/>
  <c r="AK14" i="56"/>
  <c r="AI14" i="56"/>
  <c r="AJ14" i="56" s="1"/>
  <c r="AH14" i="56"/>
  <c r="AF14" i="56"/>
  <c r="AE14" i="56"/>
  <c r="AC14" i="56"/>
  <c r="AA14" i="56"/>
  <c r="Z14" i="56"/>
  <c r="Y14" i="56"/>
  <c r="HT13" i="56"/>
  <c r="HQ13" i="56"/>
  <c r="HJ13" i="56" s="1"/>
  <c r="HE13" i="56"/>
  <c r="HH13" i="56" s="1"/>
  <c r="HD13" i="56"/>
  <c r="HM13" i="56" s="1"/>
  <c r="HN13" i="56" s="1"/>
  <c r="HB13" i="56"/>
  <c r="FS13" i="56"/>
  <c r="FQ13" i="56"/>
  <c r="FM13" i="56"/>
  <c r="FK13" i="56"/>
  <c r="FO13" i="56" s="1"/>
  <c r="FI13" i="56"/>
  <c r="FU13" i="56" s="1"/>
  <c r="DR13" i="56"/>
  <c r="DS13" i="56" s="1"/>
  <c r="CZ13" i="56"/>
  <c r="CV13" i="56"/>
  <c r="CU13" i="56"/>
  <c r="CT13" i="56"/>
  <c r="CS13" i="56"/>
  <c r="CR13" i="56"/>
  <c r="CQ13" i="56"/>
  <c r="CP13" i="56"/>
  <c r="CO13" i="56"/>
  <c r="CA13" i="56"/>
  <c r="BY13" i="56"/>
  <c r="AL13" i="56"/>
  <c r="AH13" i="56"/>
  <c r="AF13" i="56"/>
  <c r="AE13" i="56"/>
  <c r="AC13" i="56"/>
  <c r="Z13" i="56"/>
  <c r="Y13" i="56"/>
  <c r="AA13" i="56" s="1"/>
  <c r="HT12" i="56"/>
  <c r="HQ12" i="56"/>
  <c r="HJ12" i="56" s="1"/>
  <c r="HG12" i="56"/>
  <c r="HE12" i="56"/>
  <c r="HD12" i="56"/>
  <c r="HM12" i="56" s="1"/>
  <c r="HN12" i="56" s="1"/>
  <c r="HB12" i="56"/>
  <c r="HH12" i="56" s="1"/>
  <c r="GX12" i="56"/>
  <c r="GW12" i="56"/>
  <c r="FS12" i="56"/>
  <c r="FQ12" i="56"/>
  <c r="FI12" i="56"/>
  <c r="FU12" i="56" s="1"/>
  <c r="FF12" i="56"/>
  <c r="EC12" i="56"/>
  <c r="DS12" i="56"/>
  <c r="EB12" i="56" s="1"/>
  <c r="DR12" i="56"/>
  <c r="CZ12" i="56"/>
  <c r="CV12" i="56"/>
  <c r="CU12" i="56"/>
  <c r="CT12" i="56"/>
  <c r="CS12" i="56"/>
  <c r="CR12" i="56"/>
  <c r="CQ12" i="56"/>
  <c r="CP12" i="56"/>
  <c r="CO12" i="56"/>
  <c r="CA12" i="56"/>
  <c r="BY12" i="56"/>
  <c r="AL12" i="56"/>
  <c r="AH12" i="56"/>
  <c r="AF12" i="56"/>
  <c r="AI12" i="56" s="1"/>
  <c r="AE12" i="56"/>
  <c r="AC12" i="56"/>
  <c r="AA12" i="56"/>
  <c r="Z12" i="56"/>
  <c r="Y12" i="56"/>
  <c r="HT11" i="56"/>
  <c r="HQ11" i="56"/>
  <c r="HM11" i="56" s="1"/>
  <c r="HN11" i="56" s="1"/>
  <c r="HE11" i="56"/>
  <c r="HH11" i="56" s="1"/>
  <c r="HD11" i="56"/>
  <c r="HG11" i="56" s="1"/>
  <c r="HB11" i="56"/>
  <c r="FU11" i="56"/>
  <c r="FS11" i="56"/>
  <c r="FQ11" i="56"/>
  <c r="FI11" i="56"/>
  <c r="DR11" i="56"/>
  <c r="DS11" i="56" s="1"/>
  <c r="CZ11" i="56"/>
  <c r="CV11" i="56"/>
  <c r="CU11" i="56"/>
  <c r="CT11" i="56"/>
  <c r="CS11" i="56"/>
  <c r="CR11" i="56"/>
  <c r="CQ11" i="56"/>
  <c r="CP11" i="56"/>
  <c r="CO11" i="56"/>
  <c r="CA11" i="56"/>
  <c r="BY11" i="56"/>
  <c r="AL11" i="56"/>
  <c r="AH11" i="56"/>
  <c r="AF11" i="56"/>
  <c r="AE11" i="56"/>
  <c r="AC11" i="56"/>
  <c r="Z11" i="56"/>
  <c r="Y11" i="56"/>
  <c r="AA11" i="56" s="1"/>
  <c r="HT10" i="56"/>
  <c r="HQ10" i="56"/>
  <c r="HJ10" i="56" s="1"/>
  <c r="HV10" i="56" s="1"/>
  <c r="HM10" i="56"/>
  <c r="HN10" i="56" s="1"/>
  <c r="HH10" i="56"/>
  <c r="HG10" i="56"/>
  <c r="HE10" i="56"/>
  <c r="HB10" i="56"/>
  <c r="GX10" i="56"/>
  <c r="GW10" i="56"/>
  <c r="FS10" i="56"/>
  <c r="FQ10" i="56"/>
  <c r="FI10" i="56"/>
  <c r="FU10" i="56" s="1"/>
  <c r="DW10" i="56"/>
  <c r="DU10" i="56"/>
  <c r="DS10" i="56"/>
  <c r="DT10" i="56" s="1"/>
  <c r="DR10" i="56"/>
  <c r="CZ10" i="56"/>
  <c r="CV10" i="56"/>
  <c r="CU10" i="56"/>
  <c r="CT10" i="56"/>
  <c r="CS10" i="56"/>
  <c r="CR10" i="56"/>
  <c r="CQ10" i="56"/>
  <c r="CP10" i="56"/>
  <c r="CO10" i="56"/>
  <c r="CA10" i="56"/>
  <c r="BY10" i="56"/>
  <c r="AL10" i="56"/>
  <c r="AJ10" i="56"/>
  <c r="AI10" i="56"/>
  <c r="AK10" i="56" s="1"/>
  <c r="AH10" i="56"/>
  <c r="AF10" i="56"/>
  <c r="AE10" i="56"/>
  <c r="AC10" i="56"/>
  <c r="Z10" i="56"/>
  <c r="Y10" i="56"/>
  <c r="AA10" i="56" s="1"/>
  <c r="FS9" i="56"/>
  <c r="FQ9" i="56"/>
  <c r="FO9" i="56"/>
  <c r="FK9" i="56"/>
  <c r="FM9" i="56" s="1"/>
  <c r="FI9" i="56"/>
  <c r="FU9" i="56" s="1"/>
  <c r="FF9" i="56"/>
  <c r="DR9" i="56"/>
  <c r="DS9" i="56" s="1"/>
  <c r="CZ9" i="56"/>
  <c r="CV9" i="56"/>
  <c r="CU9" i="56"/>
  <c r="CT9" i="56"/>
  <c r="CS9" i="56"/>
  <c r="CR9" i="56"/>
  <c r="CQ9" i="56"/>
  <c r="CP9" i="56"/>
  <c r="CO9" i="56"/>
  <c r="CL9" i="56"/>
  <c r="CJ9" i="56"/>
  <c r="CA9" i="56"/>
  <c r="BY9" i="56"/>
  <c r="AL9" i="56"/>
  <c r="AH9" i="56"/>
  <c r="AF9" i="56"/>
  <c r="AE9" i="56"/>
  <c r="AC9" i="56"/>
  <c r="Z9" i="56"/>
  <c r="Y9" i="56"/>
  <c r="AA9" i="56" s="1"/>
  <c r="FS8" i="56"/>
  <c r="FQ8" i="56"/>
  <c r="FI8" i="56"/>
  <c r="FU8" i="56" s="1"/>
  <c r="DR8" i="56"/>
  <c r="DS8" i="56" s="1"/>
  <c r="CZ8" i="56"/>
  <c r="CV8" i="56"/>
  <c r="CU8" i="56"/>
  <c r="CT8" i="56"/>
  <c r="CS8" i="56"/>
  <c r="CR8" i="56"/>
  <c r="CQ8" i="56"/>
  <c r="CP8" i="56"/>
  <c r="CO8" i="56"/>
  <c r="CA8" i="56"/>
  <c r="BY8" i="56"/>
  <c r="AL8" i="56"/>
  <c r="AH8" i="56"/>
  <c r="AF8" i="56"/>
  <c r="AE8" i="56"/>
  <c r="AC8" i="56"/>
  <c r="AA8" i="56"/>
  <c r="Z8" i="56"/>
  <c r="Y8" i="56"/>
  <c r="FS7" i="56"/>
  <c r="FQ7" i="56"/>
  <c r="FI7" i="56"/>
  <c r="FU7" i="56" s="1"/>
  <c r="DS7" i="56"/>
  <c r="ED7" i="56" s="1"/>
  <c r="DR7" i="56"/>
  <c r="CZ7" i="56"/>
  <c r="CV7" i="56"/>
  <c r="CU7" i="56"/>
  <c r="CT7" i="56"/>
  <c r="CS7" i="56"/>
  <c r="CR7" i="56"/>
  <c r="CQ7" i="56"/>
  <c r="CP7" i="56"/>
  <c r="CO7" i="56"/>
  <c r="CA7" i="56"/>
  <c r="BY7" i="56"/>
  <c r="AL7" i="56"/>
  <c r="AH7" i="56"/>
  <c r="AF7" i="56"/>
  <c r="AE7" i="56"/>
  <c r="AC7" i="56"/>
  <c r="AA7" i="56"/>
  <c r="Z7" i="56"/>
  <c r="Y7" i="56"/>
  <c r="X7" i="56"/>
  <c r="Y2" i="56"/>
  <c r="X2" i="56"/>
  <c r="HG21" i="55"/>
  <c r="HH21" i="55" s="1"/>
  <c r="HG22" i="55"/>
  <c r="HH22" i="55" s="1"/>
  <c r="HG23" i="55"/>
  <c r="HJ23" i="55" s="1"/>
  <c r="HG24" i="55"/>
  <c r="HG25" i="55"/>
  <c r="HG26" i="55"/>
  <c r="HG27" i="55"/>
  <c r="HJ27" i="55" s="1"/>
  <c r="HG28" i="55"/>
  <c r="HG29" i="55"/>
  <c r="HG30" i="55"/>
  <c r="HT11" i="55"/>
  <c r="HM11" i="55" s="1"/>
  <c r="HT12" i="55"/>
  <c r="HM12" i="55" s="1"/>
  <c r="HT13" i="55"/>
  <c r="HT14" i="55"/>
  <c r="HM14" i="55" s="1"/>
  <c r="HT15" i="55"/>
  <c r="HM15" i="55" s="1"/>
  <c r="HN15" i="55" s="1"/>
  <c r="HT16" i="55"/>
  <c r="HM16" i="55" s="1"/>
  <c r="HT17" i="55"/>
  <c r="HM17" i="55" s="1"/>
  <c r="HT18" i="55"/>
  <c r="HM18" i="55" s="1"/>
  <c r="HT19" i="55"/>
  <c r="HT20" i="55"/>
  <c r="HM20" i="55" s="1"/>
  <c r="HT21" i="55"/>
  <c r="HM21" i="55" s="1"/>
  <c r="HT22" i="55"/>
  <c r="HM22" i="55" s="1"/>
  <c r="HT23" i="55"/>
  <c r="HM23" i="55" s="1"/>
  <c r="HN23" i="55" s="1"/>
  <c r="HT24" i="55"/>
  <c r="HM24" i="55" s="1"/>
  <c r="HT25" i="55"/>
  <c r="HM25" i="55" s="1"/>
  <c r="HN25" i="55" s="1"/>
  <c r="HT26" i="55"/>
  <c r="HM26" i="55" s="1"/>
  <c r="HT27" i="55"/>
  <c r="HM27" i="55" s="1"/>
  <c r="HT28" i="55"/>
  <c r="HM28" i="55" s="1"/>
  <c r="HT29" i="55"/>
  <c r="HM29" i="55" s="1"/>
  <c r="HT30" i="55"/>
  <c r="HM30" i="55" s="1"/>
  <c r="HM13" i="55"/>
  <c r="HN13" i="55" s="1"/>
  <c r="HM19" i="55"/>
  <c r="Y216" i="55"/>
  <c r="Y215" i="55"/>
  <c r="Y214" i="55"/>
  <c r="CE213" i="55"/>
  <c r="AP213" i="55"/>
  <c r="AM213" i="55"/>
  <c r="AO213" i="55" s="1"/>
  <c r="AC213" i="55"/>
  <c r="Y213" i="55"/>
  <c r="Y212" i="55"/>
  <c r="Y211" i="55"/>
  <c r="Y210" i="55"/>
  <c r="Y205" i="55"/>
  <c r="Y204" i="55"/>
  <c r="Y203" i="55"/>
  <c r="Y202" i="55"/>
  <c r="Y201" i="55"/>
  <c r="Y200" i="55"/>
  <c r="Y199" i="55"/>
  <c r="Y198" i="55"/>
  <c r="Y197" i="55"/>
  <c r="Y196" i="55"/>
  <c r="Y195" i="55"/>
  <c r="Y194" i="55"/>
  <c r="Y193" i="55"/>
  <c r="Y192" i="55"/>
  <c r="Y191" i="55"/>
  <c r="Y190" i="55"/>
  <c r="Y189" i="55"/>
  <c r="Y188" i="55"/>
  <c r="Y187" i="55"/>
  <c r="Y186" i="55"/>
  <c r="Y185" i="55"/>
  <c r="Y184" i="55"/>
  <c r="CE183" i="55"/>
  <c r="AP183" i="55"/>
  <c r="AM183" i="55"/>
  <c r="AN183" i="55" s="1"/>
  <c r="AC183" i="55"/>
  <c r="Y183" i="55"/>
  <c r="Y182" i="55"/>
  <c r="Y181" i="55"/>
  <c r="Y180" i="55"/>
  <c r="Y179" i="55"/>
  <c r="CE178" i="55"/>
  <c r="AP178" i="55"/>
  <c r="AM178" i="55"/>
  <c r="AC178" i="55"/>
  <c r="Y178" i="55"/>
  <c r="Y177" i="55"/>
  <c r="Y176" i="55"/>
  <c r="Y175" i="55"/>
  <c r="Y174" i="55"/>
  <c r="Y173" i="55"/>
  <c r="Y172" i="55"/>
  <c r="Y171" i="55"/>
  <c r="Y170" i="55"/>
  <c r="Y169" i="55"/>
  <c r="Y168" i="55"/>
  <c r="Y167" i="55"/>
  <c r="Y166" i="55"/>
  <c r="Y165" i="55"/>
  <c r="Y164" i="55"/>
  <c r="Y163" i="55"/>
  <c r="Y162" i="55"/>
  <c r="Y161" i="55"/>
  <c r="Y160" i="55"/>
  <c r="Y159" i="55"/>
  <c r="Y158" i="55"/>
  <c r="Y157" i="55"/>
  <c r="Y156" i="55"/>
  <c r="Y155" i="55"/>
  <c r="Y154" i="55"/>
  <c r="Y153" i="55"/>
  <c r="Y152" i="55"/>
  <c r="Y151" i="55"/>
  <c r="Y150" i="55"/>
  <c r="Y149" i="55"/>
  <c r="CE144" i="55"/>
  <c r="AP144" i="55"/>
  <c r="AM144" i="55"/>
  <c r="AN144" i="55" s="1"/>
  <c r="AC144" i="55"/>
  <c r="Y144" i="55"/>
  <c r="CE143" i="55"/>
  <c r="AP143" i="55"/>
  <c r="AM143" i="55"/>
  <c r="AN143" i="55" s="1"/>
  <c r="AC143" i="55"/>
  <c r="Y143" i="55"/>
  <c r="CE142" i="55"/>
  <c r="AP142" i="55"/>
  <c r="AM142" i="55"/>
  <c r="AN142" i="55" s="1"/>
  <c r="AC142" i="55"/>
  <c r="Y142" i="55"/>
  <c r="Y137" i="55"/>
  <c r="Y136" i="55"/>
  <c r="CE135" i="55"/>
  <c r="AP135" i="55"/>
  <c r="AM135" i="55"/>
  <c r="AO135" i="55" s="1"/>
  <c r="AC135" i="55"/>
  <c r="Y135" i="55"/>
  <c r="Y134" i="55"/>
  <c r="Y133" i="55"/>
  <c r="Y132" i="55"/>
  <c r="Y131" i="55"/>
  <c r="Y130" i="55"/>
  <c r="CE125" i="55"/>
  <c r="AP125" i="55"/>
  <c r="AM125" i="55"/>
  <c r="AO125" i="55" s="1"/>
  <c r="AC125" i="55"/>
  <c r="Y125" i="55"/>
  <c r="Y124" i="55"/>
  <c r="Y123" i="55"/>
  <c r="Y122" i="55"/>
  <c r="DR113" i="55"/>
  <c r="AG113" i="55"/>
  <c r="R113" i="55"/>
  <c r="FW111" i="55"/>
  <c r="FU111" i="55"/>
  <c r="FO111" i="55"/>
  <c r="FQ111" i="55" s="1"/>
  <c r="FM111" i="55"/>
  <c r="FY111" i="55" s="1"/>
  <c r="DV111" i="55"/>
  <c r="DW111" i="55" s="1"/>
  <c r="CZ111" i="55"/>
  <c r="CY111" i="55"/>
  <c r="CX111" i="55"/>
  <c r="CW111" i="55"/>
  <c r="CV111" i="55"/>
  <c r="CU111" i="55"/>
  <c r="CT111" i="55"/>
  <c r="CS111" i="55"/>
  <c r="CE111" i="55"/>
  <c r="AP111" i="55"/>
  <c r="AM111" i="55"/>
  <c r="AN111" i="55" s="1"/>
  <c r="AG111" i="55"/>
  <c r="AH111" i="55" s="1"/>
  <c r="AE111" i="55"/>
  <c r="AC111" i="55"/>
  <c r="Z111" i="55"/>
  <c r="Y111" i="55"/>
  <c r="AA111" i="55" s="1"/>
  <c r="FW110" i="55"/>
  <c r="FU110" i="55"/>
  <c r="FM110" i="55"/>
  <c r="FY110" i="55" s="1"/>
  <c r="DV110" i="55"/>
  <c r="DW110" i="55" s="1"/>
  <c r="CZ110" i="55"/>
  <c r="CY110" i="55"/>
  <c r="CX110" i="55"/>
  <c r="CW110" i="55"/>
  <c r="CV110" i="55"/>
  <c r="CU110" i="55"/>
  <c r="CT110" i="55"/>
  <c r="CS110" i="55"/>
  <c r="CE110" i="55"/>
  <c r="CC110" i="55"/>
  <c r="AP110" i="55"/>
  <c r="AH110" i="55"/>
  <c r="AF110" i="55"/>
  <c r="AM110" i="55" s="1"/>
  <c r="AE110" i="55"/>
  <c r="AC110" i="55"/>
  <c r="Z110" i="55"/>
  <c r="Y110" i="55"/>
  <c r="AA110" i="55" s="1"/>
  <c r="FW109" i="55"/>
  <c r="FU109" i="55"/>
  <c r="FM109" i="55"/>
  <c r="FY109" i="55" s="1"/>
  <c r="DV109" i="55"/>
  <c r="DW109" i="55" s="1"/>
  <c r="CZ109" i="55"/>
  <c r="CY109" i="55"/>
  <c r="CX109" i="55"/>
  <c r="CW109" i="55"/>
  <c r="CV109" i="55"/>
  <c r="CU109" i="55"/>
  <c r="CT109" i="55"/>
  <c r="CS109" i="55"/>
  <c r="CE109" i="55"/>
  <c r="CC109" i="55"/>
  <c r="AP109" i="55"/>
  <c r="AH109" i="55"/>
  <c r="AF109" i="55"/>
  <c r="AE109" i="55"/>
  <c r="AC109" i="55"/>
  <c r="Z109" i="55"/>
  <c r="Y109" i="55"/>
  <c r="AA109" i="55" s="1"/>
  <c r="FW108" i="55"/>
  <c r="FU108" i="55"/>
  <c r="FM108" i="55"/>
  <c r="FY108" i="55" s="1"/>
  <c r="DV108" i="55"/>
  <c r="DW108" i="55" s="1"/>
  <c r="CZ108" i="55"/>
  <c r="CY108" i="55"/>
  <c r="CX108" i="55"/>
  <c r="CW108" i="55"/>
  <c r="CV108" i="55"/>
  <c r="CU108" i="55"/>
  <c r="CT108" i="55"/>
  <c r="CS108" i="55"/>
  <c r="CE108" i="55"/>
  <c r="CC108" i="55"/>
  <c r="AP108" i="55"/>
  <c r="AH108" i="55"/>
  <c r="AF108" i="55"/>
  <c r="AM108" i="55" s="1"/>
  <c r="AN108" i="55" s="1"/>
  <c r="AE108" i="55"/>
  <c r="AC108" i="55"/>
  <c r="Z108" i="55"/>
  <c r="Y108" i="55"/>
  <c r="AA108" i="55" s="1"/>
  <c r="FW107" i="55"/>
  <c r="FU107" i="55"/>
  <c r="FM107" i="55"/>
  <c r="FY107" i="55" s="1"/>
  <c r="DV107" i="55"/>
  <c r="DW107" i="55" s="1"/>
  <c r="CZ107" i="55"/>
  <c r="CY107" i="55"/>
  <c r="CX107" i="55"/>
  <c r="CW107" i="55"/>
  <c r="CV107" i="55"/>
  <c r="CU107" i="55"/>
  <c r="CT107" i="55"/>
  <c r="CS107" i="55"/>
  <c r="CE107" i="55"/>
  <c r="CC107" i="55"/>
  <c r="AP107" i="55"/>
  <c r="AH107" i="55"/>
  <c r="AF107" i="55"/>
  <c r="AE107" i="55"/>
  <c r="AC107" i="55"/>
  <c r="Z107" i="55"/>
  <c r="Y107" i="55"/>
  <c r="AA107" i="55" s="1"/>
  <c r="FW106" i="55"/>
  <c r="FU106" i="55"/>
  <c r="FM106" i="55"/>
  <c r="FY106" i="55" s="1"/>
  <c r="DV106" i="55"/>
  <c r="DW106" i="55" s="1"/>
  <c r="CZ106" i="55"/>
  <c r="CY106" i="55"/>
  <c r="CX106" i="55"/>
  <c r="CW106" i="55"/>
  <c r="CV106" i="55"/>
  <c r="CU106" i="55"/>
  <c r="CT106" i="55"/>
  <c r="CS106" i="55"/>
  <c r="CE106" i="55"/>
  <c r="CC106" i="55"/>
  <c r="AP106" i="55"/>
  <c r="AH106" i="55"/>
  <c r="AF106" i="55"/>
  <c r="AE106" i="55"/>
  <c r="AC106" i="55"/>
  <c r="Z106" i="55"/>
  <c r="Y106" i="55"/>
  <c r="AA106" i="55" s="1"/>
  <c r="FW105" i="55"/>
  <c r="FU105" i="55"/>
  <c r="FM105" i="55"/>
  <c r="FO105" i="55" s="1"/>
  <c r="DV105" i="55"/>
  <c r="DW105" i="55" s="1"/>
  <c r="CZ105" i="55"/>
  <c r="CY105" i="55"/>
  <c r="CX105" i="55"/>
  <c r="CW105" i="55"/>
  <c r="CV105" i="55"/>
  <c r="CU105" i="55"/>
  <c r="CT105" i="55"/>
  <c r="CS105" i="55"/>
  <c r="CE105" i="55"/>
  <c r="CC105" i="55"/>
  <c r="AP105" i="55"/>
  <c r="AH105" i="55"/>
  <c r="AF105" i="55"/>
  <c r="AM105" i="55" s="1"/>
  <c r="AN105" i="55" s="1"/>
  <c r="AE105" i="55"/>
  <c r="AC105" i="55"/>
  <c r="Z105" i="55"/>
  <c r="Y105" i="55"/>
  <c r="AA105" i="55" s="1"/>
  <c r="FW104" i="55"/>
  <c r="FU104" i="55"/>
  <c r="FM104" i="55"/>
  <c r="FY104" i="55" s="1"/>
  <c r="DV104" i="55"/>
  <c r="DW104" i="55" s="1"/>
  <c r="CZ104" i="55"/>
  <c r="CY104" i="55"/>
  <c r="CX104" i="55"/>
  <c r="CW104" i="55"/>
  <c r="CV104" i="55"/>
  <c r="CU104" i="55"/>
  <c r="CT104" i="55"/>
  <c r="CS104" i="55"/>
  <c r="CE104" i="55"/>
  <c r="CC104" i="55"/>
  <c r="AP104" i="55"/>
  <c r="AH104" i="55"/>
  <c r="AF104" i="55"/>
  <c r="AM104" i="55" s="1"/>
  <c r="AN104" i="55" s="1"/>
  <c r="AE104" i="55"/>
  <c r="AC104" i="55"/>
  <c r="AA104" i="55"/>
  <c r="Z104" i="55"/>
  <c r="Y104" i="55"/>
  <c r="FW103" i="55"/>
  <c r="FU103" i="55"/>
  <c r="FM103" i="55"/>
  <c r="FY103" i="55" s="1"/>
  <c r="DV103" i="55"/>
  <c r="DW103" i="55" s="1"/>
  <c r="CZ103" i="55"/>
  <c r="CY103" i="55"/>
  <c r="CX103" i="55"/>
  <c r="CW103" i="55"/>
  <c r="CV103" i="55"/>
  <c r="CU103" i="55"/>
  <c r="CT103" i="55"/>
  <c r="CS103" i="55"/>
  <c r="CE103" i="55"/>
  <c r="CC103" i="55"/>
  <c r="AP103" i="55"/>
  <c r="AH103" i="55"/>
  <c r="AF103" i="55"/>
  <c r="AE103" i="55"/>
  <c r="AC103" i="55"/>
  <c r="Z103" i="55"/>
  <c r="Y103" i="55"/>
  <c r="AA103" i="55" s="1"/>
  <c r="FY102" i="55"/>
  <c r="FW102" i="55"/>
  <c r="FU102" i="55"/>
  <c r="FM102" i="55"/>
  <c r="DV102" i="55"/>
  <c r="DW102" i="55" s="1"/>
  <c r="CZ102" i="55"/>
  <c r="CY102" i="55"/>
  <c r="CX102" i="55"/>
  <c r="CW102" i="55"/>
  <c r="CV102" i="55"/>
  <c r="CU102" i="55"/>
  <c r="CT102" i="55"/>
  <c r="CS102" i="55"/>
  <c r="CE102" i="55"/>
  <c r="CC102" i="55"/>
  <c r="AP102" i="55"/>
  <c r="AH102" i="55"/>
  <c r="AF102" i="55"/>
  <c r="AM102" i="55" s="1"/>
  <c r="AE102" i="55"/>
  <c r="AC102" i="55"/>
  <c r="Z102" i="55"/>
  <c r="Y102" i="55"/>
  <c r="AA102" i="55" s="1"/>
  <c r="FW101" i="55"/>
  <c r="FU101" i="55"/>
  <c r="FM101" i="55"/>
  <c r="FO101" i="55" s="1"/>
  <c r="DV101" i="55"/>
  <c r="DW101" i="55" s="1"/>
  <c r="CZ101" i="55"/>
  <c r="CY101" i="55"/>
  <c r="CX101" i="55"/>
  <c r="CW101" i="55"/>
  <c r="CV101" i="55"/>
  <c r="CU101" i="55"/>
  <c r="CT101" i="55"/>
  <c r="CS101" i="55"/>
  <c r="CE101" i="55"/>
  <c r="CC101" i="55"/>
  <c r="AP101" i="55"/>
  <c r="AH101" i="55"/>
  <c r="AF101" i="55"/>
  <c r="AE101" i="55"/>
  <c r="AC101" i="55"/>
  <c r="Z101" i="55"/>
  <c r="Y101" i="55"/>
  <c r="AA101" i="55" s="1"/>
  <c r="FW100" i="55"/>
  <c r="FU100" i="55"/>
  <c r="FM100" i="55"/>
  <c r="FY100" i="55" s="1"/>
  <c r="DV100" i="55"/>
  <c r="DW100" i="55" s="1"/>
  <c r="CZ100" i="55"/>
  <c r="CY100" i="55"/>
  <c r="CX100" i="55"/>
  <c r="CW100" i="55"/>
  <c r="CV100" i="55"/>
  <c r="CU100" i="55"/>
  <c r="CT100" i="55"/>
  <c r="CS100" i="55"/>
  <c r="CE100" i="55"/>
  <c r="CC100" i="55"/>
  <c r="AP100" i="55"/>
  <c r="AH100" i="55"/>
  <c r="AF100" i="55"/>
  <c r="AE100" i="55"/>
  <c r="AC100" i="55"/>
  <c r="Z100" i="55"/>
  <c r="Y100" i="55"/>
  <c r="AA100" i="55" s="1"/>
  <c r="FW99" i="55"/>
  <c r="FU99" i="55"/>
  <c r="FM99" i="55"/>
  <c r="DV99" i="55"/>
  <c r="DW99" i="55" s="1"/>
  <c r="CZ99" i="55"/>
  <c r="CY99" i="55"/>
  <c r="CX99" i="55"/>
  <c r="CW99" i="55"/>
  <c r="CV99" i="55"/>
  <c r="CU99" i="55"/>
  <c r="CT99" i="55"/>
  <c r="CS99" i="55"/>
  <c r="CE99" i="55"/>
  <c r="CC99" i="55"/>
  <c r="AP99" i="55"/>
  <c r="AH99" i="55"/>
  <c r="AF99" i="55"/>
  <c r="AM99" i="55" s="1"/>
  <c r="AE99" i="55"/>
  <c r="AC99" i="55"/>
  <c r="Z99" i="55"/>
  <c r="Y99" i="55"/>
  <c r="AA99" i="55" s="1"/>
  <c r="FW98" i="55"/>
  <c r="FU98" i="55"/>
  <c r="FM98" i="55"/>
  <c r="FY98" i="55" s="1"/>
  <c r="DV98" i="55"/>
  <c r="DW98" i="55" s="1"/>
  <c r="CZ98" i="55"/>
  <c r="CY98" i="55"/>
  <c r="CX98" i="55"/>
  <c r="CW98" i="55"/>
  <c r="CV98" i="55"/>
  <c r="CU98" i="55"/>
  <c r="CT98" i="55"/>
  <c r="CS98" i="55"/>
  <c r="CE98" i="55"/>
  <c r="CC98" i="55"/>
  <c r="AP98" i="55"/>
  <c r="AH98" i="55"/>
  <c r="AF98" i="55"/>
  <c r="AM98" i="55" s="1"/>
  <c r="AE98" i="55"/>
  <c r="AC98" i="55"/>
  <c r="Z98" i="55"/>
  <c r="Y98" i="55"/>
  <c r="AA98" i="55" s="1"/>
  <c r="FW97" i="55"/>
  <c r="FU97" i="55"/>
  <c r="FM97" i="55"/>
  <c r="FY97" i="55" s="1"/>
  <c r="DV97" i="55"/>
  <c r="DW97" i="55" s="1"/>
  <c r="CZ97" i="55"/>
  <c r="CY97" i="55"/>
  <c r="CX97" i="55"/>
  <c r="CW97" i="55"/>
  <c r="CV97" i="55"/>
  <c r="CU97" i="55"/>
  <c r="CT97" i="55"/>
  <c r="CS97" i="55"/>
  <c r="CE97" i="55"/>
  <c r="CC97" i="55"/>
  <c r="AP97" i="55"/>
  <c r="AH97" i="55"/>
  <c r="AF97" i="55"/>
  <c r="AE97" i="55"/>
  <c r="AC97" i="55"/>
  <c r="Z97" i="55"/>
  <c r="Y97" i="55"/>
  <c r="AA97" i="55" s="1"/>
  <c r="FW96" i="55"/>
  <c r="FU96" i="55"/>
  <c r="FM96" i="55"/>
  <c r="FY96" i="55" s="1"/>
  <c r="DV96" i="55"/>
  <c r="DW96" i="55" s="1"/>
  <c r="CZ96" i="55"/>
  <c r="CY96" i="55"/>
  <c r="CX96" i="55"/>
  <c r="CW96" i="55"/>
  <c r="CV96" i="55"/>
  <c r="CU96" i="55"/>
  <c r="CT96" i="55"/>
  <c r="CS96" i="55"/>
  <c r="CE96" i="55"/>
  <c r="CC96" i="55"/>
  <c r="AP96" i="55"/>
  <c r="AH96" i="55"/>
  <c r="AF96" i="55"/>
  <c r="AE96" i="55"/>
  <c r="AC96" i="55"/>
  <c r="Z96" i="55"/>
  <c r="Y96" i="55"/>
  <c r="AA96" i="55" s="1"/>
  <c r="FW95" i="55"/>
  <c r="FU95" i="55"/>
  <c r="FM95" i="55"/>
  <c r="FO95" i="55" s="1"/>
  <c r="DV95" i="55"/>
  <c r="DW95" i="55" s="1"/>
  <c r="CZ95" i="55"/>
  <c r="CY95" i="55"/>
  <c r="CX95" i="55"/>
  <c r="CW95" i="55"/>
  <c r="CV95" i="55"/>
  <c r="CU95" i="55"/>
  <c r="CT95" i="55"/>
  <c r="CS95" i="55"/>
  <c r="CE95" i="55"/>
  <c r="CC95" i="55"/>
  <c r="AP95" i="55"/>
  <c r="AH95" i="55"/>
  <c r="AF95" i="55"/>
  <c r="AE95" i="55"/>
  <c r="AC95" i="55"/>
  <c r="AA95" i="55"/>
  <c r="Z95" i="55"/>
  <c r="Y95" i="55"/>
  <c r="FW94" i="55"/>
  <c r="FU94" i="55"/>
  <c r="FM94" i="55"/>
  <c r="DV94" i="55"/>
  <c r="DW94" i="55" s="1"/>
  <c r="CZ94" i="55"/>
  <c r="CY94" i="55"/>
  <c r="CX94" i="55"/>
  <c r="CW94" i="55"/>
  <c r="CV94" i="55"/>
  <c r="CU94" i="55"/>
  <c r="CT94" i="55"/>
  <c r="CS94" i="55"/>
  <c r="CE94" i="55"/>
  <c r="CC94" i="55"/>
  <c r="AP94" i="55"/>
  <c r="AH94" i="55"/>
  <c r="AF94" i="55"/>
  <c r="AE94" i="55"/>
  <c r="AC94" i="55"/>
  <c r="Z94" i="55"/>
  <c r="Y94" i="55"/>
  <c r="AA94" i="55" s="1"/>
  <c r="FW93" i="55"/>
  <c r="FU93" i="55"/>
  <c r="FM93" i="55"/>
  <c r="DV93" i="55"/>
  <c r="DW93" i="55" s="1"/>
  <c r="CZ93" i="55"/>
  <c r="CY93" i="55"/>
  <c r="CX93" i="55"/>
  <c r="CW93" i="55"/>
  <c r="CV93" i="55"/>
  <c r="CU93" i="55"/>
  <c r="CT93" i="55"/>
  <c r="CS93" i="55"/>
  <c r="CE93" i="55"/>
  <c r="CC93" i="55"/>
  <c r="AP93" i="55"/>
  <c r="AH93" i="55"/>
  <c r="AF93" i="55"/>
  <c r="AM93" i="55" s="1"/>
  <c r="AE93" i="55"/>
  <c r="AC93" i="55"/>
  <c r="Z93" i="55"/>
  <c r="Y93" i="55"/>
  <c r="AA93" i="55" s="1"/>
  <c r="FW92" i="55"/>
  <c r="FU92" i="55"/>
  <c r="FS92" i="55"/>
  <c r="FO92" i="55"/>
  <c r="FQ92" i="55" s="1"/>
  <c r="FM92" i="55"/>
  <c r="FY92" i="55" s="1"/>
  <c r="DV92" i="55"/>
  <c r="DW92" i="55" s="1"/>
  <c r="CZ92" i="55"/>
  <c r="CY92" i="55"/>
  <c r="CX92" i="55"/>
  <c r="CW92" i="55"/>
  <c r="CV92" i="55"/>
  <c r="CU92" i="55"/>
  <c r="CT92" i="55"/>
  <c r="CS92" i="55"/>
  <c r="CE92" i="55"/>
  <c r="CC92" i="55"/>
  <c r="AP92" i="55"/>
  <c r="AN92" i="55"/>
  <c r="AH92" i="55"/>
  <c r="AF92" i="55"/>
  <c r="AM92" i="55" s="1"/>
  <c r="AE92" i="55"/>
  <c r="AC92" i="55"/>
  <c r="Z92" i="55"/>
  <c r="Y92" i="55"/>
  <c r="AA92" i="55" s="1"/>
  <c r="FW91" i="55"/>
  <c r="FU91" i="55"/>
  <c r="FM91" i="55"/>
  <c r="FY91" i="55" s="1"/>
  <c r="DV91" i="55"/>
  <c r="DW91" i="55" s="1"/>
  <c r="CZ91" i="55"/>
  <c r="CY91" i="55"/>
  <c r="CX91" i="55"/>
  <c r="CW91" i="55"/>
  <c r="CV91" i="55"/>
  <c r="CU91" i="55"/>
  <c r="CT91" i="55"/>
  <c r="CS91" i="55"/>
  <c r="CE91" i="55"/>
  <c r="CC91" i="55"/>
  <c r="AP91" i="55"/>
  <c r="AM91" i="55"/>
  <c r="AN91" i="55" s="1"/>
  <c r="AH91" i="55"/>
  <c r="AF91" i="55"/>
  <c r="AE91" i="55"/>
  <c r="AC91" i="55"/>
  <c r="Z91" i="55"/>
  <c r="Y91" i="55"/>
  <c r="AA91" i="55" s="1"/>
  <c r="FW90" i="55"/>
  <c r="FU90" i="55"/>
  <c r="FM90" i="55"/>
  <c r="FY90" i="55" s="1"/>
  <c r="EA90" i="55"/>
  <c r="DV90" i="55"/>
  <c r="DW90" i="55" s="1"/>
  <c r="CZ90" i="55"/>
  <c r="CY90" i="55"/>
  <c r="CX90" i="55"/>
  <c r="CW90" i="55"/>
  <c r="CV90" i="55"/>
  <c r="CU90" i="55"/>
  <c r="CT90" i="55"/>
  <c r="CS90" i="55"/>
  <c r="CE90" i="55"/>
  <c r="CC90" i="55"/>
  <c r="AP90" i="55"/>
  <c r="AH90" i="55"/>
  <c r="AF90" i="55"/>
  <c r="AE90" i="55"/>
  <c r="AC90" i="55"/>
  <c r="Z90" i="55"/>
  <c r="Y90" i="55"/>
  <c r="AA90" i="55" s="1"/>
  <c r="FW89" i="55"/>
  <c r="FU89" i="55"/>
  <c r="FM89" i="55"/>
  <c r="FY89" i="55" s="1"/>
  <c r="DW89" i="55"/>
  <c r="DV89" i="55"/>
  <c r="CZ89" i="55"/>
  <c r="CY89" i="55"/>
  <c r="CX89" i="55"/>
  <c r="CW89" i="55"/>
  <c r="CV89" i="55"/>
  <c r="CU89" i="55"/>
  <c r="CT89" i="55"/>
  <c r="CS89" i="55"/>
  <c r="CE89" i="55"/>
  <c r="CC89" i="55"/>
  <c r="AP89" i="55"/>
  <c r="AH89" i="55"/>
  <c r="AF89" i="55"/>
  <c r="AE89" i="55"/>
  <c r="AC89" i="55"/>
  <c r="Z89" i="55"/>
  <c r="Y89" i="55"/>
  <c r="AA89" i="55" s="1"/>
  <c r="FW88" i="55"/>
  <c r="FU88" i="55"/>
  <c r="FM88" i="55"/>
  <c r="FY88" i="55" s="1"/>
  <c r="DV88" i="55"/>
  <c r="DW88" i="55" s="1"/>
  <c r="CZ88" i="55"/>
  <c r="CY88" i="55"/>
  <c r="CX88" i="55"/>
  <c r="CW88" i="55"/>
  <c r="CV88" i="55"/>
  <c r="CU88" i="55"/>
  <c r="CT88" i="55"/>
  <c r="CS88" i="55"/>
  <c r="CE88" i="55"/>
  <c r="CC88" i="55"/>
  <c r="AP88" i="55"/>
  <c r="AH88" i="55"/>
  <c r="AF88" i="55"/>
  <c r="AE88" i="55"/>
  <c r="AC88" i="55"/>
  <c r="Z88" i="55"/>
  <c r="Y88" i="55"/>
  <c r="AA88" i="55" s="1"/>
  <c r="FW87" i="55"/>
  <c r="FU87" i="55"/>
  <c r="FM87" i="55"/>
  <c r="FY87" i="55" s="1"/>
  <c r="DV87" i="55"/>
  <c r="DW87" i="55" s="1"/>
  <c r="CZ87" i="55"/>
  <c r="CY87" i="55"/>
  <c r="CX87" i="55"/>
  <c r="CW87" i="55"/>
  <c r="CV87" i="55"/>
  <c r="CU87" i="55"/>
  <c r="CT87" i="55"/>
  <c r="CS87" i="55"/>
  <c r="CE87" i="55"/>
  <c r="CC87" i="55"/>
  <c r="AP87" i="55"/>
  <c r="AM87" i="55"/>
  <c r="AO87" i="55" s="1"/>
  <c r="AG87" i="55"/>
  <c r="AH87" i="55" s="1"/>
  <c r="AE87" i="55"/>
  <c r="AC87" i="55"/>
  <c r="Z87" i="55"/>
  <c r="Y87" i="55"/>
  <c r="AA87" i="55" s="1"/>
  <c r="FW86" i="55"/>
  <c r="FU86" i="55"/>
  <c r="FM86" i="55"/>
  <c r="FY86" i="55" s="1"/>
  <c r="DW86" i="55"/>
  <c r="DV86" i="55"/>
  <c r="CZ86" i="55"/>
  <c r="CY86" i="55"/>
  <c r="CX86" i="55"/>
  <c r="CW86" i="55"/>
  <c r="CV86" i="55"/>
  <c r="CU86" i="55"/>
  <c r="CT86" i="55"/>
  <c r="CS86" i="55"/>
  <c r="CE86" i="55"/>
  <c r="CC86" i="55"/>
  <c r="AP86" i="55"/>
  <c r="AH86" i="55"/>
  <c r="AF86" i="55"/>
  <c r="AE86" i="55"/>
  <c r="AC86" i="55"/>
  <c r="Z86" i="55"/>
  <c r="Y86" i="55"/>
  <c r="AA86" i="55" s="1"/>
  <c r="FW85" i="55"/>
  <c r="FU85" i="55"/>
  <c r="FM85" i="55"/>
  <c r="DV85" i="55"/>
  <c r="DW85" i="55" s="1"/>
  <c r="CZ85" i="55"/>
  <c r="CY85" i="55"/>
  <c r="CX85" i="55"/>
  <c r="CW85" i="55"/>
  <c r="CV85" i="55"/>
  <c r="CU85" i="55"/>
  <c r="CT85" i="55"/>
  <c r="CS85" i="55"/>
  <c r="CE85" i="55"/>
  <c r="CC85" i="55"/>
  <c r="AP85" i="55"/>
  <c r="AH85" i="55"/>
  <c r="AF85" i="55"/>
  <c r="AE85" i="55"/>
  <c r="AC85" i="55"/>
  <c r="Z85" i="55"/>
  <c r="Y85" i="55"/>
  <c r="AA85" i="55" s="1"/>
  <c r="FW84" i="55"/>
  <c r="FU84" i="55"/>
  <c r="FM84" i="55"/>
  <c r="DV84" i="55"/>
  <c r="DW84" i="55" s="1"/>
  <c r="CZ84" i="55"/>
  <c r="CY84" i="55"/>
  <c r="CX84" i="55"/>
  <c r="CW84" i="55"/>
  <c r="CV84" i="55"/>
  <c r="CU84" i="55"/>
  <c r="CT84" i="55"/>
  <c r="CS84" i="55"/>
  <c r="CE84" i="55"/>
  <c r="CC84" i="55"/>
  <c r="AP84" i="55"/>
  <c r="AH84" i="55"/>
  <c r="AF84" i="55"/>
  <c r="AM84" i="55" s="1"/>
  <c r="AN84" i="55" s="1"/>
  <c r="AE84" i="55"/>
  <c r="AC84" i="55"/>
  <c r="AA84" i="55"/>
  <c r="Z84" i="55"/>
  <c r="Y84" i="55"/>
  <c r="FW83" i="55"/>
  <c r="FU83" i="55"/>
  <c r="FM83" i="55"/>
  <c r="FY83" i="55" s="1"/>
  <c r="EA83" i="55"/>
  <c r="DV83" i="55"/>
  <c r="DW83" i="55" s="1"/>
  <c r="CZ83" i="55"/>
  <c r="CY83" i="55"/>
  <c r="CX83" i="55"/>
  <c r="CW83" i="55"/>
  <c r="CV83" i="55"/>
  <c r="CU83" i="55"/>
  <c r="CT83" i="55"/>
  <c r="CS83" i="55"/>
  <c r="CE83" i="55"/>
  <c r="CC83" i="55"/>
  <c r="AP83" i="55"/>
  <c r="AH83" i="55"/>
  <c r="AF83" i="55"/>
  <c r="AM83" i="55" s="1"/>
  <c r="AN83" i="55" s="1"/>
  <c r="AE83" i="55"/>
  <c r="AC83" i="55"/>
  <c r="Z83" i="55"/>
  <c r="Y83" i="55"/>
  <c r="AA83" i="55" s="1"/>
  <c r="DW82" i="55"/>
  <c r="DW81" i="55"/>
  <c r="DW80" i="55"/>
  <c r="DW79" i="55"/>
  <c r="FW78" i="55"/>
  <c r="FU78" i="55"/>
  <c r="FM78" i="55"/>
  <c r="FY78" i="55" s="1"/>
  <c r="DV78" i="55"/>
  <c r="DW78" i="55" s="1"/>
  <c r="CZ78" i="55"/>
  <c r="CY78" i="55"/>
  <c r="CX78" i="55"/>
  <c r="CW78" i="55"/>
  <c r="CV78" i="55"/>
  <c r="CU78" i="55"/>
  <c r="CT78" i="55"/>
  <c r="CS78" i="55"/>
  <c r="CE78" i="55"/>
  <c r="CC78" i="55"/>
  <c r="AP78" i="55"/>
  <c r="AN78" i="55"/>
  <c r="AM78" i="55"/>
  <c r="AO78" i="55" s="1"/>
  <c r="AG78" i="55"/>
  <c r="AH78" i="55" s="1"/>
  <c r="AE78" i="55"/>
  <c r="AC78" i="55"/>
  <c r="Z78" i="55"/>
  <c r="Y78" i="55"/>
  <c r="AA78" i="55" s="1"/>
  <c r="FW77" i="55"/>
  <c r="FU77" i="55"/>
  <c r="FM77" i="55"/>
  <c r="FO77" i="55" s="1"/>
  <c r="DV77" i="55"/>
  <c r="DW77" i="55" s="1"/>
  <c r="CZ77" i="55"/>
  <c r="CY77" i="55"/>
  <c r="CX77" i="55"/>
  <c r="CW77" i="55"/>
  <c r="CV77" i="55"/>
  <c r="CU77" i="55"/>
  <c r="CT77" i="55"/>
  <c r="CS77" i="55"/>
  <c r="CE77" i="55"/>
  <c r="CC77" i="55"/>
  <c r="AP77" i="55"/>
  <c r="AH77" i="55"/>
  <c r="AF77" i="55"/>
  <c r="AE77" i="55"/>
  <c r="AC77" i="55"/>
  <c r="Z77" i="55"/>
  <c r="Y77" i="55"/>
  <c r="AA77" i="55" s="1"/>
  <c r="FW76" i="55"/>
  <c r="FU76" i="55"/>
  <c r="FM76" i="55"/>
  <c r="DV76" i="55"/>
  <c r="DW76" i="55" s="1"/>
  <c r="CZ76" i="55"/>
  <c r="CY76" i="55"/>
  <c r="CX76" i="55"/>
  <c r="CW76" i="55"/>
  <c r="CV76" i="55"/>
  <c r="CU76" i="55"/>
  <c r="CT76" i="55"/>
  <c r="CS76" i="55"/>
  <c r="CE76" i="55"/>
  <c r="CC76" i="55"/>
  <c r="AP76" i="55"/>
  <c r="AH76" i="55"/>
  <c r="AF76" i="55"/>
  <c r="AM76" i="55" s="1"/>
  <c r="AN76" i="55" s="1"/>
  <c r="AE76" i="55"/>
  <c r="AC76" i="55"/>
  <c r="Z76" i="55"/>
  <c r="Y76" i="55"/>
  <c r="AA76" i="55" s="1"/>
  <c r="FW75" i="55"/>
  <c r="FU75" i="55"/>
  <c r="FM75" i="55"/>
  <c r="FO75" i="55" s="1"/>
  <c r="FQ75" i="55" s="1"/>
  <c r="DV75" i="55"/>
  <c r="DW75" i="55" s="1"/>
  <c r="CZ75" i="55"/>
  <c r="CY75" i="55"/>
  <c r="CX75" i="55"/>
  <c r="CW75" i="55"/>
  <c r="CV75" i="55"/>
  <c r="CU75" i="55"/>
  <c r="CT75" i="55"/>
  <c r="CS75" i="55"/>
  <c r="CE75" i="55"/>
  <c r="CC75" i="55"/>
  <c r="AP75" i="55"/>
  <c r="AH75" i="55"/>
  <c r="AF75" i="55"/>
  <c r="AM75" i="55" s="1"/>
  <c r="AN75" i="55" s="1"/>
  <c r="AE75" i="55"/>
  <c r="AC75" i="55"/>
  <c r="Z75" i="55"/>
  <c r="Y75" i="55"/>
  <c r="AA75" i="55" s="1"/>
  <c r="FW74" i="55"/>
  <c r="FU74" i="55"/>
  <c r="FM74" i="55"/>
  <c r="DV74" i="55"/>
  <c r="DW74" i="55" s="1"/>
  <c r="CZ74" i="55"/>
  <c r="CY74" i="55"/>
  <c r="CX74" i="55"/>
  <c r="CW74" i="55"/>
  <c r="CV74" i="55"/>
  <c r="CU74" i="55"/>
  <c r="CT74" i="55"/>
  <c r="CS74" i="55"/>
  <c r="CE74" i="55"/>
  <c r="CC74" i="55"/>
  <c r="AP74" i="55"/>
  <c r="AM74" i="55"/>
  <c r="AO74" i="55" s="1"/>
  <c r="AG74" i="55"/>
  <c r="AH74" i="55" s="1"/>
  <c r="AE74" i="55"/>
  <c r="AC74" i="55"/>
  <c r="Z74" i="55"/>
  <c r="Y74" i="55"/>
  <c r="AA74" i="55" s="1"/>
  <c r="FW73" i="55"/>
  <c r="FU73" i="55"/>
  <c r="FM73" i="55"/>
  <c r="FY73" i="55" s="1"/>
  <c r="DV73" i="55"/>
  <c r="DW73" i="55" s="1"/>
  <c r="CZ73" i="55"/>
  <c r="CY73" i="55"/>
  <c r="CX73" i="55"/>
  <c r="CW73" i="55"/>
  <c r="CV73" i="55"/>
  <c r="CU73" i="55"/>
  <c r="CT73" i="55"/>
  <c r="CS73" i="55"/>
  <c r="CE73" i="55"/>
  <c r="CC73" i="55"/>
  <c r="AP73" i="55"/>
  <c r="AM73" i="55"/>
  <c r="AN73" i="55" s="1"/>
  <c r="AG73" i="55"/>
  <c r="AH73" i="55" s="1"/>
  <c r="AE73" i="55"/>
  <c r="AC73" i="55"/>
  <c r="Z73" i="55"/>
  <c r="Y73" i="55"/>
  <c r="AA73" i="55" s="1"/>
  <c r="FW72" i="55"/>
  <c r="FU72" i="55"/>
  <c r="FO72" i="55"/>
  <c r="FM72" i="55"/>
  <c r="FY72" i="55" s="1"/>
  <c r="DV72" i="55"/>
  <c r="DW72" i="55" s="1"/>
  <c r="CZ72" i="55"/>
  <c r="CY72" i="55"/>
  <c r="CX72" i="55"/>
  <c r="CW72" i="55"/>
  <c r="CV72" i="55"/>
  <c r="CU72" i="55"/>
  <c r="CT72" i="55"/>
  <c r="CS72" i="55"/>
  <c r="CE72" i="55"/>
  <c r="CC72" i="55"/>
  <c r="AP72" i="55"/>
  <c r="AM72" i="55"/>
  <c r="AO72" i="55" s="1"/>
  <c r="AG72" i="55"/>
  <c r="AH72" i="55" s="1"/>
  <c r="AE72" i="55"/>
  <c r="AC72" i="55"/>
  <c r="Z72" i="55"/>
  <c r="Y72" i="55"/>
  <c r="AA72" i="55" s="1"/>
  <c r="FW71" i="55"/>
  <c r="FU71" i="55"/>
  <c r="FM71" i="55"/>
  <c r="DV71" i="55"/>
  <c r="DW71" i="55" s="1"/>
  <c r="CZ71" i="55"/>
  <c r="CY71" i="55"/>
  <c r="CX71" i="55"/>
  <c r="CW71" i="55"/>
  <c r="CV71" i="55"/>
  <c r="CU71" i="55"/>
  <c r="CT71" i="55"/>
  <c r="CS71" i="55"/>
  <c r="CE71" i="55"/>
  <c r="CC71" i="55"/>
  <c r="AP71" i="55"/>
  <c r="AM71" i="55"/>
  <c r="AO71" i="55" s="1"/>
  <c r="AG71" i="55"/>
  <c r="AH71" i="55" s="1"/>
  <c r="AE71" i="55"/>
  <c r="AC71" i="55"/>
  <c r="Z71" i="55"/>
  <c r="Y71" i="55"/>
  <c r="AA71" i="55" s="1"/>
  <c r="FW70" i="55"/>
  <c r="FU70" i="55"/>
  <c r="FM70" i="55"/>
  <c r="DV70" i="55"/>
  <c r="DW70" i="55" s="1"/>
  <c r="CZ70" i="55"/>
  <c r="CY70" i="55"/>
  <c r="CX70" i="55"/>
  <c r="CW70" i="55"/>
  <c r="CV70" i="55"/>
  <c r="CU70" i="55"/>
  <c r="CT70" i="55"/>
  <c r="CS70" i="55"/>
  <c r="CE70" i="55"/>
  <c r="CC70" i="55"/>
  <c r="AP70" i="55"/>
  <c r="AM70" i="55"/>
  <c r="AG70" i="55"/>
  <c r="AH70" i="55" s="1"/>
  <c r="AE70" i="55"/>
  <c r="AC70" i="55"/>
  <c r="Z70" i="55"/>
  <c r="Y70" i="55"/>
  <c r="AA70" i="55" s="1"/>
  <c r="FW69" i="55"/>
  <c r="FU69" i="55"/>
  <c r="FM69" i="55"/>
  <c r="FY69" i="55" s="1"/>
  <c r="DV69" i="55"/>
  <c r="DW69" i="55" s="1"/>
  <c r="CZ69" i="55"/>
  <c r="CY69" i="55"/>
  <c r="CX69" i="55"/>
  <c r="CW69" i="55"/>
  <c r="CV69" i="55"/>
  <c r="CU69" i="55"/>
  <c r="CT69" i="55"/>
  <c r="CS69" i="55"/>
  <c r="CE69" i="55"/>
  <c r="CC69" i="55"/>
  <c r="AP69" i="55"/>
  <c r="AM69" i="55"/>
  <c r="AO69" i="55" s="1"/>
  <c r="AG69" i="55"/>
  <c r="AH69" i="55" s="1"/>
  <c r="AE69" i="55"/>
  <c r="AC69" i="55"/>
  <c r="AA69" i="55"/>
  <c r="Z69" i="55"/>
  <c r="Y69" i="55"/>
  <c r="FW68" i="55"/>
  <c r="FU68" i="55"/>
  <c r="FM68" i="55"/>
  <c r="FY68" i="55" s="1"/>
  <c r="DV68" i="55"/>
  <c r="DW68" i="55" s="1"/>
  <c r="CZ68" i="55"/>
  <c r="CY68" i="55"/>
  <c r="CX68" i="55"/>
  <c r="CW68" i="55"/>
  <c r="CV68" i="55"/>
  <c r="CU68" i="55"/>
  <c r="CT68" i="55"/>
  <c r="CS68" i="55"/>
  <c r="CE68" i="55"/>
  <c r="CC68" i="55"/>
  <c r="AP68" i="55"/>
  <c r="AM68" i="55"/>
  <c r="AO68" i="55" s="1"/>
  <c r="AG68" i="55"/>
  <c r="AH68" i="55" s="1"/>
  <c r="AE68" i="55"/>
  <c r="AC68" i="55"/>
  <c r="AA68" i="55"/>
  <c r="Z68" i="55"/>
  <c r="Y68" i="55"/>
  <c r="FW67" i="55"/>
  <c r="FU67" i="55"/>
  <c r="FM67" i="55"/>
  <c r="FO67" i="55" s="1"/>
  <c r="DV67" i="55"/>
  <c r="DW67" i="55" s="1"/>
  <c r="CZ67" i="55"/>
  <c r="CY67" i="55"/>
  <c r="CX67" i="55"/>
  <c r="CW67" i="55"/>
  <c r="CV67" i="55"/>
  <c r="CU67" i="55"/>
  <c r="CT67" i="55"/>
  <c r="CS67" i="55"/>
  <c r="CE67" i="55"/>
  <c r="CC67" i="55"/>
  <c r="AP67" i="55"/>
  <c r="AM67" i="55"/>
  <c r="AN67" i="55" s="1"/>
  <c r="AG67" i="55"/>
  <c r="AH67" i="55" s="1"/>
  <c r="AE67" i="55"/>
  <c r="AC67" i="55"/>
  <c r="Z67" i="55"/>
  <c r="Y67" i="55"/>
  <c r="AA67" i="55" s="1"/>
  <c r="FW66" i="55"/>
  <c r="FU66" i="55"/>
  <c r="FM66" i="55"/>
  <c r="FY66" i="55" s="1"/>
  <c r="DV66" i="55"/>
  <c r="DW66" i="55" s="1"/>
  <c r="CZ66" i="55"/>
  <c r="CY66" i="55"/>
  <c r="CX66" i="55"/>
  <c r="CW66" i="55"/>
  <c r="CV66" i="55"/>
  <c r="CU66" i="55"/>
  <c r="CT66" i="55"/>
  <c r="CS66" i="55"/>
  <c r="CE66" i="55"/>
  <c r="CC66" i="55"/>
  <c r="AP66" i="55"/>
  <c r="AM66" i="55"/>
  <c r="AO66" i="55" s="1"/>
  <c r="AG66" i="55"/>
  <c r="AH66" i="55" s="1"/>
  <c r="AE66" i="55"/>
  <c r="AC66" i="55"/>
  <c r="Z66" i="55"/>
  <c r="Y66" i="55"/>
  <c r="AA66" i="55" s="1"/>
  <c r="FW65" i="55"/>
  <c r="FU65" i="55"/>
  <c r="FO65" i="55"/>
  <c r="FM65" i="55"/>
  <c r="FY65" i="55" s="1"/>
  <c r="DV65" i="55"/>
  <c r="DW65" i="55" s="1"/>
  <c r="CZ65" i="55"/>
  <c r="CY65" i="55"/>
  <c r="CX65" i="55"/>
  <c r="CW65" i="55"/>
  <c r="CV65" i="55"/>
  <c r="CU65" i="55"/>
  <c r="CT65" i="55"/>
  <c r="CS65" i="55"/>
  <c r="CE65" i="55"/>
  <c r="CC65" i="55"/>
  <c r="AP65" i="55"/>
  <c r="AH65" i="55"/>
  <c r="AF65" i="55"/>
  <c r="AE65" i="55"/>
  <c r="AC65" i="55"/>
  <c r="Z65" i="55"/>
  <c r="Y65" i="55"/>
  <c r="AA65" i="55" s="1"/>
  <c r="FW64" i="55"/>
  <c r="FU64" i="55"/>
  <c r="FM64" i="55"/>
  <c r="DV64" i="55"/>
  <c r="DW64" i="55" s="1"/>
  <c r="CZ64" i="55"/>
  <c r="CY64" i="55"/>
  <c r="CX64" i="55"/>
  <c r="CW64" i="55"/>
  <c r="CV64" i="55"/>
  <c r="CU64" i="55"/>
  <c r="CT64" i="55"/>
  <c r="CS64" i="55"/>
  <c r="CE64" i="55"/>
  <c r="CC64" i="55"/>
  <c r="AP64" i="55"/>
  <c r="AM64" i="55"/>
  <c r="AG64" i="55"/>
  <c r="AH64" i="55" s="1"/>
  <c r="AE64" i="55"/>
  <c r="AC64" i="55"/>
  <c r="Z64" i="55"/>
  <c r="Y64" i="55"/>
  <c r="AA64" i="55" s="1"/>
  <c r="FW63" i="55"/>
  <c r="FU63" i="55"/>
  <c r="FM63" i="55"/>
  <c r="DV63" i="55"/>
  <c r="DW63" i="55" s="1"/>
  <c r="CZ63" i="55"/>
  <c r="CY63" i="55"/>
  <c r="CX63" i="55"/>
  <c r="CW63" i="55"/>
  <c r="CV63" i="55"/>
  <c r="CU63" i="55"/>
  <c r="CT63" i="55"/>
  <c r="CS63" i="55"/>
  <c r="CE63" i="55"/>
  <c r="AP63" i="55"/>
  <c r="AM63" i="55"/>
  <c r="AO63" i="55" s="1"/>
  <c r="AG63" i="55"/>
  <c r="AH63" i="55" s="1"/>
  <c r="AE63" i="55"/>
  <c r="AC63" i="55"/>
  <c r="Z63" i="55"/>
  <c r="Y63" i="55"/>
  <c r="AA63" i="55" s="1"/>
  <c r="FW62" i="55"/>
  <c r="FU62" i="55"/>
  <c r="FM62" i="55"/>
  <c r="DV62" i="55"/>
  <c r="DW62" i="55" s="1"/>
  <c r="CZ62" i="55"/>
  <c r="CY62" i="55"/>
  <c r="CX62" i="55"/>
  <c r="CW62" i="55"/>
  <c r="CV62" i="55"/>
  <c r="CU62" i="55"/>
  <c r="CT62" i="55"/>
  <c r="CS62" i="55"/>
  <c r="CE62" i="55"/>
  <c r="CC62" i="55"/>
  <c r="AP62" i="55"/>
  <c r="AM62" i="55"/>
  <c r="AG62" i="55"/>
  <c r="AH62" i="55" s="1"/>
  <c r="AE62" i="55"/>
  <c r="AC62" i="55"/>
  <c r="Z62" i="55"/>
  <c r="Y62" i="55"/>
  <c r="AA62" i="55" s="1"/>
  <c r="DW61" i="55"/>
  <c r="DW60" i="55"/>
  <c r="DW59" i="55"/>
  <c r="DW58" i="55"/>
  <c r="FW57" i="55"/>
  <c r="FU57" i="55"/>
  <c r="FM57" i="55"/>
  <c r="FY57" i="55" s="1"/>
  <c r="EE57" i="55"/>
  <c r="DV57" i="55"/>
  <c r="DW57" i="55" s="1"/>
  <c r="CZ57" i="55"/>
  <c r="CY57" i="55"/>
  <c r="CX57" i="55"/>
  <c r="CW57" i="55"/>
  <c r="CV57" i="55"/>
  <c r="CU57" i="55"/>
  <c r="CT57" i="55"/>
  <c r="CS57" i="55"/>
  <c r="CE57" i="55"/>
  <c r="CC57" i="55"/>
  <c r="AP57" i="55"/>
  <c r="AM57" i="55"/>
  <c r="AO57" i="55" s="1"/>
  <c r="AG57" i="55"/>
  <c r="AH57" i="55" s="1"/>
  <c r="AE57" i="55"/>
  <c r="AC57" i="55"/>
  <c r="Z57" i="55"/>
  <c r="Y57" i="55"/>
  <c r="AA57" i="55" s="1"/>
  <c r="FW56" i="55"/>
  <c r="FU56" i="55"/>
  <c r="FM56" i="55"/>
  <c r="FY56" i="55" s="1"/>
  <c r="DV56" i="55"/>
  <c r="DW56" i="55" s="1"/>
  <c r="CZ56" i="55"/>
  <c r="CY56" i="55"/>
  <c r="CX56" i="55"/>
  <c r="CW56" i="55"/>
  <c r="CV56" i="55"/>
  <c r="CU56" i="55"/>
  <c r="CT56" i="55"/>
  <c r="CS56" i="55"/>
  <c r="CE56" i="55"/>
  <c r="CC56" i="55"/>
  <c r="AP56" i="55"/>
  <c r="AH56" i="55"/>
  <c r="AF56" i="55"/>
  <c r="AE56" i="55"/>
  <c r="AC56" i="55"/>
  <c r="Z56" i="55"/>
  <c r="Y56" i="55"/>
  <c r="AA56" i="55" s="1"/>
  <c r="FW55" i="55"/>
  <c r="FU55" i="55"/>
  <c r="FM55" i="55"/>
  <c r="DV55" i="55"/>
  <c r="DW55" i="55" s="1"/>
  <c r="CZ55" i="55"/>
  <c r="CY55" i="55"/>
  <c r="CX55" i="55"/>
  <c r="CW55" i="55"/>
  <c r="CV55" i="55"/>
  <c r="CU55" i="55"/>
  <c r="CT55" i="55"/>
  <c r="CS55" i="55"/>
  <c r="CE55" i="55"/>
  <c r="CC55" i="55"/>
  <c r="AP55" i="55"/>
  <c r="AH55" i="55"/>
  <c r="AF55" i="55"/>
  <c r="AM55" i="55" s="1"/>
  <c r="AN55" i="55" s="1"/>
  <c r="AE55" i="55"/>
  <c r="AC55" i="55"/>
  <c r="Z55" i="55"/>
  <c r="Y55" i="55"/>
  <c r="AA55" i="55" s="1"/>
  <c r="FW54" i="55"/>
  <c r="FU54" i="55"/>
  <c r="FM54" i="55"/>
  <c r="FY54" i="55" s="1"/>
  <c r="DV54" i="55"/>
  <c r="DW54" i="55" s="1"/>
  <c r="CZ54" i="55"/>
  <c r="CY54" i="55"/>
  <c r="CX54" i="55"/>
  <c r="CW54" i="55"/>
  <c r="CV54" i="55"/>
  <c r="CU54" i="55"/>
  <c r="CT54" i="55"/>
  <c r="CS54" i="55"/>
  <c r="CE54" i="55"/>
  <c r="CC54" i="55"/>
  <c r="AP54" i="55"/>
  <c r="AH54" i="55"/>
  <c r="AF54" i="55"/>
  <c r="AM54" i="55" s="1"/>
  <c r="AN54" i="55" s="1"/>
  <c r="AE54" i="55"/>
  <c r="AC54" i="55"/>
  <c r="Z54" i="55"/>
  <c r="Y54" i="55"/>
  <c r="AA54" i="55" s="1"/>
  <c r="FW53" i="55"/>
  <c r="FU53" i="55"/>
  <c r="FM53" i="55"/>
  <c r="DV53" i="55"/>
  <c r="DW53" i="55" s="1"/>
  <c r="CZ53" i="55"/>
  <c r="CY53" i="55"/>
  <c r="CX53" i="55"/>
  <c r="CW53" i="55"/>
  <c r="CV53" i="55"/>
  <c r="CU53" i="55"/>
  <c r="CT53" i="55"/>
  <c r="CS53" i="55"/>
  <c r="CE53" i="55"/>
  <c r="CC53" i="55"/>
  <c r="AP53" i="55"/>
  <c r="AH53" i="55"/>
  <c r="AF53" i="55"/>
  <c r="AM53" i="55" s="1"/>
  <c r="AN53" i="55" s="1"/>
  <c r="AE53" i="55"/>
  <c r="AC53" i="55"/>
  <c r="Z53" i="55"/>
  <c r="Y53" i="55"/>
  <c r="AA53" i="55" s="1"/>
  <c r="FW52" i="55"/>
  <c r="FU52" i="55"/>
  <c r="FM52" i="55"/>
  <c r="FY52" i="55" s="1"/>
  <c r="DV52" i="55"/>
  <c r="DW52" i="55" s="1"/>
  <c r="CZ52" i="55"/>
  <c r="CY52" i="55"/>
  <c r="CX52" i="55"/>
  <c r="CW52" i="55"/>
  <c r="CV52" i="55"/>
  <c r="CU52" i="55"/>
  <c r="CT52" i="55"/>
  <c r="CS52" i="55"/>
  <c r="CE52" i="55"/>
  <c r="CC52" i="55"/>
  <c r="AP52" i="55"/>
  <c r="AH52" i="55"/>
  <c r="AF52" i="55"/>
  <c r="AM52" i="55" s="1"/>
  <c r="AN52" i="55" s="1"/>
  <c r="AE52" i="55"/>
  <c r="AC52" i="55"/>
  <c r="Z52" i="55"/>
  <c r="Y52" i="55"/>
  <c r="AA52" i="55" s="1"/>
  <c r="FW51" i="55"/>
  <c r="FU51" i="55"/>
  <c r="FM51" i="55"/>
  <c r="FY51" i="55" s="1"/>
  <c r="DV51" i="55"/>
  <c r="DW51" i="55" s="1"/>
  <c r="CZ51" i="55"/>
  <c r="CY51" i="55"/>
  <c r="CX51" i="55"/>
  <c r="CW51" i="55"/>
  <c r="CV51" i="55"/>
  <c r="CU51" i="55"/>
  <c r="CT51" i="55"/>
  <c r="CS51" i="55"/>
  <c r="CE51" i="55"/>
  <c r="CC51" i="55"/>
  <c r="AP51" i="55"/>
  <c r="AM51" i="55"/>
  <c r="AG51" i="55"/>
  <c r="AH51" i="55" s="1"/>
  <c r="AE51" i="55"/>
  <c r="AC51" i="55"/>
  <c r="Z51" i="55"/>
  <c r="Y51" i="55"/>
  <c r="AA51" i="55" s="1"/>
  <c r="FW50" i="55"/>
  <c r="FU50" i="55"/>
  <c r="FM50" i="55"/>
  <c r="FY50" i="55" s="1"/>
  <c r="DV50" i="55"/>
  <c r="DW50" i="55" s="1"/>
  <c r="CZ50" i="55"/>
  <c r="CY50" i="55"/>
  <c r="CX50" i="55"/>
  <c r="CW50" i="55"/>
  <c r="CV50" i="55"/>
  <c r="CU50" i="55"/>
  <c r="CT50" i="55"/>
  <c r="CS50" i="55"/>
  <c r="CE50" i="55"/>
  <c r="CC50" i="55"/>
  <c r="AP50" i="55"/>
  <c r="AH50" i="55"/>
  <c r="AF50" i="55"/>
  <c r="AM50" i="55" s="1"/>
  <c r="AN50" i="55" s="1"/>
  <c r="AE50" i="55"/>
  <c r="AC50" i="55"/>
  <c r="Z50" i="55"/>
  <c r="Y50" i="55"/>
  <c r="AA50" i="55" s="1"/>
  <c r="FW49" i="55"/>
  <c r="FU49" i="55"/>
  <c r="FM49" i="55"/>
  <c r="FO49" i="55" s="1"/>
  <c r="DV49" i="55"/>
  <c r="DW49" i="55" s="1"/>
  <c r="CZ49" i="55"/>
  <c r="CY49" i="55"/>
  <c r="CX49" i="55"/>
  <c r="CW49" i="55"/>
  <c r="CV49" i="55"/>
  <c r="CU49" i="55"/>
  <c r="CT49" i="55"/>
  <c r="CS49" i="55"/>
  <c r="CE49" i="55"/>
  <c r="CC49" i="55"/>
  <c r="AP49" i="55"/>
  <c r="AM49" i="55"/>
  <c r="AO49" i="55" s="1"/>
  <c r="AG49" i="55"/>
  <c r="AH49" i="55" s="1"/>
  <c r="AE49" i="55"/>
  <c r="AC49" i="55"/>
  <c r="Z49" i="55"/>
  <c r="Y49" i="55"/>
  <c r="AA49" i="55" s="1"/>
  <c r="FW48" i="55"/>
  <c r="FU48" i="55"/>
  <c r="FM48" i="55"/>
  <c r="FO48" i="55" s="1"/>
  <c r="DV48" i="55"/>
  <c r="DW48" i="55" s="1"/>
  <c r="CZ48" i="55"/>
  <c r="CY48" i="55"/>
  <c r="CX48" i="55"/>
  <c r="CW48" i="55"/>
  <c r="CV48" i="55"/>
  <c r="CU48" i="55"/>
  <c r="CT48" i="55"/>
  <c r="CS48" i="55"/>
  <c r="CE48" i="55"/>
  <c r="CC48" i="55"/>
  <c r="AP48" i="55"/>
  <c r="AG48" i="55"/>
  <c r="AH48" i="55" s="1"/>
  <c r="AF48" i="55"/>
  <c r="AM48" i="55" s="1"/>
  <c r="AO48" i="55" s="1"/>
  <c r="AE48" i="55"/>
  <c r="AC48" i="55"/>
  <c r="Z48" i="55"/>
  <c r="Y48" i="55"/>
  <c r="AA48" i="55" s="1"/>
  <c r="FX47" i="55"/>
  <c r="FV47" i="55"/>
  <c r="FM47" i="55"/>
  <c r="FO47" i="55" s="1"/>
  <c r="DV47" i="55"/>
  <c r="DW47" i="55" s="1"/>
  <c r="CZ47" i="55"/>
  <c r="CY47" i="55"/>
  <c r="CX47" i="55"/>
  <c r="CW47" i="55"/>
  <c r="CV47" i="55"/>
  <c r="CU47" i="55"/>
  <c r="CT47" i="55"/>
  <c r="CS47" i="55"/>
  <c r="CE47" i="55"/>
  <c r="CC47" i="55"/>
  <c r="AZ47" i="55"/>
  <c r="CN47" i="55" s="1"/>
  <c r="AP47" i="55"/>
  <c r="AH47" i="55"/>
  <c r="AF47" i="55"/>
  <c r="AE47" i="55"/>
  <c r="AC47" i="55"/>
  <c r="Z47" i="55"/>
  <c r="Y47" i="55"/>
  <c r="AA47" i="55" s="1"/>
  <c r="FW46" i="55"/>
  <c r="FU46" i="55"/>
  <c r="FM46" i="55"/>
  <c r="FY46" i="55" s="1"/>
  <c r="DV46" i="55"/>
  <c r="DW46" i="55" s="1"/>
  <c r="CZ46" i="55"/>
  <c r="CY46" i="55"/>
  <c r="CX46" i="55"/>
  <c r="CW46" i="55"/>
  <c r="CV46" i="55"/>
  <c r="CU46" i="55"/>
  <c r="CT46" i="55"/>
  <c r="CS46" i="55"/>
  <c r="CE46" i="55"/>
  <c r="CC46" i="55"/>
  <c r="AP46" i="55"/>
  <c r="AH46" i="55"/>
  <c r="AF46" i="55"/>
  <c r="AE46" i="55"/>
  <c r="AC46" i="55"/>
  <c r="Z46" i="55"/>
  <c r="Y46" i="55"/>
  <c r="AA46" i="55" s="1"/>
  <c r="FW45" i="55"/>
  <c r="FU45" i="55"/>
  <c r="FM45" i="55"/>
  <c r="FY45" i="55" s="1"/>
  <c r="DV45" i="55"/>
  <c r="DW45" i="55" s="1"/>
  <c r="CZ45" i="55"/>
  <c r="CY45" i="55"/>
  <c r="CX45" i="55"/>
  <c r="CW45" i="55"/>
  <c r="CV45" i="55"/>
  <c r="CU45" i="55"/>
  <c r="CT45" i="55"/>
  <c r="CS45" i="55"/>
  <c r="CE45" i="55"/>
  <c r="CC45" i="55"/>
  <c r="AP45" i="55"/>
  <c r="AH45" i="55"/>
  <c r="AF45" i="55"/>
  <c r="AE45" i="55"/>
  <c r="AC45" i="55"/>
  <c r="Z45" i="55"/>
  <c r="Y45" i="55"/>
  <c r="AA45" i="55" s="1"/>
  <c r="FW44" i="55"/>
  <c r="FU44" i="55"/>
  <c r="FM44" i="55"/>
  <c r="DV44" i="55"/>
  <c r="DW44" i="55" s="1"/>
  <c r="CZ44" i="55"/>
  <c r="CY44" i="55"/>
  <c r="CX44" i="55"/>
  <c r="CW44" i="55"/>
  <c r="CV44" i="55"/>
  <c r="CU44" i="55"/>
  <c r="CT44" i="55"/>
  <c r="CS44" i="55"/>
  <c r="CE44" i="55"/>
  <c r="CC44" i="55"/>
  <c r="AP44" i="55"/>
  <c r="AH44" i="55"/>
  <c r="AF44" i="55"/>
  <c r="AM44" i="55" s="1"/>
  <c r="AE44" i="55"/>
  <c r="AC44" i="55"/>
  <c r="Z44" i="55"/>
  <c r="Y44" i="55"/>
  <c r="AA44" i="55" s="1"/>
  <c r="FW43" i="55"/>
  <c r="FU43" i="55"/>
  <c r="FM43" i="55"/>
  <c r="FY43" i="55" s="1"/>
  <c r="DV43" i="55"/>
  <c r="DW43" i="55" s="1"/>
  <c r="CZ43" i="55"/>
  <c r="CY43" i="55"/>
  <c r="CX43" i="55"/>
  <c r="CW43" i="55"/>
  <c r="CV43" i="55"/>
  <c r="CU43" i="55"/>
  <c r="CT43" i="55"/>
  <c r="CS43" i="55"/>
  <c r="CE43" i="55"/>
  <c r="CC43" i="55"/>
  <c r="AP43" i="55"/>
  <c r="AH43" i="55"/>
  <c r="AF43" i="55"/>
  <c r="AE43" i="55"/>
  <c r="AC43" i="55"/>
  <c r="Z43" i="55"/>
  <c r="Y43" i="55"/>
  <c r="AA43" i="55" s="1"/>
  <c r="DW42" i="55"/>
  <c r="DW41" i="55"/>
  <c r="DW40" i="55"/>
  <c r="DW39" i="55"/>
  <c r="FX38" i="55"/>
  <c r="FV38" i="55"/>
  <c r="FM38" i="55"/>
  <c r="DV38" i="55"/>
  <c r="DW38" i="55" s="1"/>
  <c r="CZ38" i="55"/>
  <c r="CY38" i="55"/>
  <c r="CX38" i="55"/>
  <c r="CW38" i="55"/>
  <c r="CV38" i="55"/>
  <c r="CU38" i="55"/>
  <c r="CT38" i="55"/>
  <c r="CS38" i="55"/>
  <c r="CM38" i="55"/>
  <c r="CE38" i="55"/>
  <c r="CC38" i="55"/>
  <c r="BB38" i="55"/>
  <c r="AZ38" i="55"/>
  <c r="CN38" i="55" s="1"/>
  <c r="AP38" i="55"/>
  <c r="AH38" i="55"/>
  <c r="AF38" i="55"/>
  <c r="AM38" i="55" s="1"/>
  <c r="AN38" i="55" s="1"/>
  <c r="AE38" i="55"/>
  <c r="AC38" i="55"/>
  <c r="Z38" i="55"/>
  <c r="Y38" i="55"/>
  <c r="AA38" i="55" s="1"/>
  <c r="FW37" i="55"/>
  <c r="FU37" i="55"/>
  <c r="FO37" i="55"/>
  <c r="FS37" i="55" s="1"/>
  <c r="FM37" i="55"/>
  <c r="FY37" i="55" s="1"/>
  <c r="DV37" i="55"/>
  <c r="DW37" i="55" s="1"/>
  <c r="CZ37" i="55"/>
  <c r="CY37" i="55"/>
  <c r="CX37" i="55"/>
  <c r="CW37" i="55"/>
  <c r="CV37" i="55"/>
  <c r="CU37" i="55"/>
  <c r="CT37" i="55"/>
  <c r="CS37" i="55"/>
  <c r="CE37" i="55"/>
  <c r="CC37" i="55"/>
  <c r="AP37" i="55"/>
  <c r="AH37" i="55"/>
  <c r="AF37" i="55"/>
  <c r="AM37" i="55" s="1"/>
  <c r="AN37" i="55" s="1"/>
  <c r="AE37" i="55"/>
  <c r="AC37" i="55"/>
  <c r="Z37" i="55"/>
  <c r="Y37" i="55"/>
  <c r="AA37" i="55" s="1"/>
  <c r="FW36" i="55"/>
  <c r="FU36" i="55"/>
  <c r="FM36" i="55"/>
  <c r="DV36" i="55"/>
  <c r="DW36" i="55" s="1"/>
  <c r="CZ36" i="55"/>
  <c r="CY36" i="55"/>
  <c r="CX36" i="55"/>
  <c r="CW36" i="55"/>
  <c r="CV36" i="55"/>
  <c r="CU36" i="55"/>
  <c r="CT36" i="55"/>
  <c r="CS36" i="55"/>
  <c r="CE36" i="55"/>
  <c r="CC36" i="55"/>
  <c r="AP36" i="55"/>
  <c r="AH36" i="55"/>
  <c r="AF36" i="55"/>
  <c r="AE36" i="55"/>
  <c r="AC36" i="55"/>
  <c r="Z36" i="55"/>
  <c r="Y36" i="55"/>
  <c r="AA36" i="55" s="1"/>
  <c r="FW35" i="55"/>
  <c r="FU35" i="55"/>
  <c r="FM35" i="55"/>
  <c r="FO35" i="55" s="1"/>
  <c r="DV35" i="55"/>
  <c r="DW35" i="55" s="1"/>
  <c r="CZ35" i="55"/>
  <c r="CY35" i="55"/>
  <c r="CX35" i="55"/>
  <c r="CW35" i="55"/>
  <c r="CV35" i="55"/>
  <c r="CU35" i="55"/>
  <c r="CT35" i="55"/>
  <c r="CS35" i="55"/>
  <c r="CE35" i="55"/>
  <c r="CC35" i="55"/>
  <c r="AP35" i="55"/>
  <c r="AH35" i="55"/>
  <c r="AF35" i="55"/>
  <c r="AE35" i="55"/>
  <c r="AC35" i="55"/>
  <c r="Z35" i="55"/>
  <c r="Y35" i="55"/>
  <c r="AA35" i="55" s="1"/>
  <c r="DW34" i="55"/>
  <c r="DW33" i="55"/>
  <c r="DW32" i="55"/>
  <c r="DW31" i="55"/>
  <c r="HW30" i="55"/>
  <c r="HJ30" i="55"/>
  <c r="HH30" i="55"/>
  <c r="HE30" i="55"/>
  <c r="DW30" i="55"/>
  <c r="HW29" i="55"/>
  <c r="HH29" i="55"/>
  <c r="DW29" i="55"/>
  <c r="HW28" i="55"/>
  <c r="FW28" i="55"/>
  <c r="FU28" i="55"/>
  <c r="FM28" i="55"/>
  <c r="DV28" i="55"/>
  <c r="DW28" i="55" s="1"/>
  <c r="CZ28" i="55"/>
  <c r="CY28" i="55"/>
  <c r="CX28" i="55"/>
  <c r="CW28" i="55"/>
  <c r="CV28" i="55"/>
  <c r="CU28" i="55"/>
  <c r="CT28" i="55"/>
  <c r="CS28" i="55"/>
  <c r="CE28" i="55"/>
  <c r="CC28" i="55"/>
  <c r="AP28" i="55"/>
  <c r="AH28" i="55"/>
  <c r="AF28" i="55"/>
  <c r="AE28" i="55"/>
  <c r="AC28" i="55"/>
  <c r="Z28" i="55"/>
  <c r="Y28" i="55"/>
  <c r="AA28" i="55" s="1"/>
  <c r="HW27" i="55"/>
  <c r="HE27" i="55"/>
  <c r="FW27" i="55"/>
  <c r="FU27" i="55"/>
  <c r="FM27" i="55"/>
  <c r="DV27" i="55"/>
  <c r="DW27" i="55" s="1"/>
  <c r="CZ27" i="55"/>
  <c r="CY27" i="55"/>
  <c r="CX27" i="55"/>
  <c r="CW27" i="55"/>
  <c r="CV27" i="55"/>
  <c r="CU27" i="55"/>
  <c r="CT27" i="55"/>
  <c r="CS27" i="55"/>
  <c r="CE27" i="55"/>
  <c r="CC27" i="55"/>
  <c r="AP27" i="55"/>
  <c r="AH27" i="55"/>
  <c r="AF27" i="55"/>
  <c r="AE27" i="55"/>
  <c r="AC27" i="55"/>
  <c r="Z27" i="55"/>
  <c r="Y27" i="55"/>
  <c r="AA27" i="55" s="1"/>
  <c r="HW26" i="55"/>
  <c r="FW26" i="55"/>
  <c r="FU26" i="55"/>
  <c r="FM26" i="55"/>
  <c r="DV26" i="55"/>
  <c r="DW26" i="55" s="1"/>
  <c r="CZ26" i="55"/>
  <c r="CY26" i="55"/>
  <c r="CX26" i="55"/>
  <c r="CW26" i="55"/>
  <c r="CV26" i="55"/>
  <c r="CU26" i="55"/>
  <c r="CT26" i="55"/>
  <c r="CS26" i="55"/>
  <c r="CE26" i="55"/>
  <c r="CC26" i="55"/>
  <c r="AP26" i="55"/>
  <c r="AH26" i="55"/>
  <c r="AF26" i="55"/>
  <c r="AM26" i="55" s="1"/>
  <c r="AN26" i="55" s="1"/>
  <c r="AQ26" i="55" s="1"/>
  <c r="AE26" i="55"/>
  <c r="AC26" i="55"/>
  <c r="Z26" i="55"/>
  <c r="Y26" i="55"/>
  <c r="AA26" i="55" s="1"/>
  <c r="HW25" i="55"/>
  <c r="HE25" i="55"/>
  <c r="HJ25" i="55"/>
  <c r="HH25" i="55"/>
  <c r="FW25" i="55"/>
  <c r="FU25" i="55"/>
  <c r="FM25" i="55"/>
  <c r="FO25" i="55" s="1"/>
  <c r="DV25" i="55"/>
  <c r="DW25" i="55" s="1"/>
  <c r="CZ25" i="55"/>
  <c r="CY25" i="55"/>
  <c r="CX25" i="55"/>
  <c r="CW25" i="55"/>
  <c r="CV25" i="55"/>
  <c r="CU25" i="55"/>
  <c r="CT25" i="55"/>
  <c r="CS25" i="55"/>
  <c r="CE25" i="55"/>
  <c r="CC25" i="55"/>
  <c r="AP25" i="55"/>
  <c r="AH25" i="55"/>
  <c r="AF25" i="55"/>
  <c r="AM25" i="55" s="1"/>
  <c r="AN25" i="55" s="1"/>
  <c r="AE25" i="55"/>
  <c r="AC25" i="55"/>
  <c r="Z25" i="55"/>
  <c r="Y25" i="55"/>
  <c r="AA25" i="55" s="1"/>
  <c r="HW24" i="55"/>
  <c r="HH24" i="55"/>
  <c r="FW24" i="55"/>
  <c r="FU24" i="55"/>
  <c r="FM24" i="55"/>
  <c r="DV24" i="55"/>
  <c r="DW24" i="55" s="1"/>
  <c r="CZ24" i="55"/>
  <c r="CY24" i="55"/>
  <c r="CX24" i="55"/>
  <c r="CW24" i="55"/>
  <c r="CV24" i="55"/>
  <c r="CU24" i="55"/>
  <c r="CT24" i="55"/>
  <c r="CS24" i="55"/>
  <c r="CE24" i="55"/>
  <c r="CC24" i="55"/>
  <c r="AP24" i="55"/>
  <c r="AH24" i="55"/>
  <c r="AF24" i="55"/>
  <c r="AE24" i="55"/>
  <c r="AC24" i="55"/>
  <c r="Z24" i="55"/>
  <c r="Y24" i="55"/>
  <c r="AA24" i="55" s="1"/>
  <c r="HW23" i="55"/>
  <c r="HH23" i="55"/>
  <c r="HE23" i="55"/>
  <c r="FW23" i="55"/>
  <c r="FU23" i="55"/>
  <c r="FM23" i="55"/>
  <c r="FO23" i="55" s="1"/>
  <c r="FS23" i="55" s="1"/>
  <c r="DV23" i="55"/>
  <c r="DW23" i="55" s="1"/>
  <c r="CZ23" i="55"/>
  <c r="CY23" i="55"/>
  <c r="CX23" i="55"/>
  <c r="CW23" i="55"/>
  <c r="CV23" i="55"/>
  <c r="CU23" i="55"/>
  <c r="CT23" i="55"/>
  <c r="CS23" i="55"/>
  <c r="CN23" i="55"/>
  <c r="CE23" i="55"/>
  <c r="CC23" i="55"/>
  <c r="AP23" i="55"/>
  <c r="AH23" i="55"/>
  <c r="AF23" i="55"/>
  <c r="AM23" i="55" s="1"/>
  <c r="AO23" i="55" s="1"/>
  <c r="AE23" i="55"/>
  <c r="AC23" i="55"/>
  <c r="Z23" i="55"/>
  <c r="Y23" i="55"/>
  <c r="AA23" i="55" s="1"/>
  <c r="HW22" i="55"/>
  <c r="HE22" i="55"/>
  <c r="FW22" i="55"/>
  <c r="FU22" i="55"/>
  <c r="FM22" i="55"/>
  <c r="FY22" i="55" s="1"/>
  <c r="DV22" i="55"/>
  <c r="DW22" i="55" s="1"/>
  <c r="CZ22" i="55"/>
  <c r="CY22" i="55"/>
  <c r="CX22" i="55"/>
  <c r="CW22" i="55"/>
  <c r="CV22" i="55"/>
  <c r="CU22" i="55"/>
  <c r="CT22" i="55"/>
  <c r="CS22" i="55"/>
  <c r="CE22" i="55"/>
  <c r="CC22" i="55"/>
  <c r="AP22" i="55"/>
  <c r="AH22" i="55"/>
  <c r="AF22" i="55"/>
  <c r="AM22" i="55" s="1"/>
  <c r="AE22" i="55"/>
  <c r="AC22" i="55"/>
  <c r="Z22" i="55"/>
  <c r="Y22" i="55"/>
  <c r="AA22" i="55" s="1"/>
  <c r="HW21" i="55"/>
  <c r="DW21" i="55"/>
  <c r="HW20" i="55"/>
  <c r="HG20" i="55"/>
  <c r="HJ20" i="55" s="1"/>
  <c r="HE20" i="55"/>
  <c r="DW20" i="55"/>
  <c r="HW19" i="55"/>
  <c r="HN19" i="55"/>
  <c r="HJ19" i="55"/>
  <c r="HG19" i="55"/>
  <c r="HP19" i="55" s="1"/>
  <c r="HY19" i="55" s="1"/>
  <c r="HE19" i="55"/>
  <c r="DW19" i="55"/>
  <c r="HW18" i="55"/>
  <c r="HG18" i="55"/>
  <c r="HJ18" i="55" s="1"/>
  <c r="HE18" i="55"/>
  <c r="DW18" i="55"/>
  <c r="DD18" i="55"/>
  <c r="HW17" i="55"/>
  <c r="HG17" i="55"/>
  <c r="HP17" i="55" s="1"/>
  <c r="HE17" i="55"/>
  <c r="DW17" i="55"/>
  <c r="DD17" i="55"/>
  <c r="HW16" i="55"/>
  <c r="HG16" i="55"/>
  <c r="HJ16" i="55" s="1"/>
  <c r="HE16" i="55"/>
  <c r="HA16" i="55"/>
  <c r="GZ16" i="55"/>
  <c r="DW16" i="55"/>
  <c r="DD16" i="55"/>
  <c r="HW15" i="55"/>
  <c r="HG15" i="55"/>
  <c r="HJ15" i="55" s="1"/>
  <c r="HE15" i="55"/>
  <c r="FW15" i="55"/>
  <c r="FU15" i="55"/>
  <c r="FM15" i="55"/>
  <c r="FO15" i="55" s="1"/>
  <c r="FQ15" i="55" s="1"/>
  <c r="DV15" i="55"/>
  <c r="DW15" i="55" s="1"/>
  <c r="DD15" i="55"/>
  <c r="CZ15" i="55"/>
  <c r="CY15" i="55"/>
  <c r="CX15" i="55"/>
  <c r="CW15" i="55"/>
  <c r="CV15" i="55"/>
  <c r="CU15" i="55"/>
  <c r="CT15" i="55"/>
  <c r="CS15" i="55"/>
  <c r="CE15" i="55"/>
  <c r="CC15" i="55"/>
  <c r="AP15" i="55"/>
  <c r="AH15" i="55"/>
  <c r="AF15" i="55"/>
  <c r="AM15" i="55" s="1"/>
  <c r="AO15" i="55" s="1"/>
  <c r="AE15" i="55"/>
  <c r="AC15" i="55"/>
  <c r="Z15" i="55"/>
  <c r="Y15" i="55"/>
  <c r="AA15" i="55" s="1"/>
  <c r="HW14" i="55"/>
  <c r="HH14" i="55"/>
  <c r="HG14" i="55"/>
  <c r="HJ14" i="55" s="1"/>
  <c r="HE14" i="55"/>
  <c r="HA14" i="55"/>
  <c r="GZ14" i="55"/>
  <c r="FW14" i="55"/>
  <c r="FV14" i="55"/>
  <c r="FM14" i="55"/>
  <c r="FZ14" i="55" s="1"/>
  <c r="DV14" i="55"/>
  <c r="DW14" i="55" s="1"/>
  <c r="DD14" i="55"/>
  <c r="CZ14" i="55"/>
  <c r="CY14" i="55"/>
  <c r="CX14" i="55"/>
  <c r="CW14" i="55"/>
  <c r="CV14" i="55"/>
  <c r="CU14" i="55"/>
  <c r="CT14" i="55"/>
  <c r="CS14" i="55"/>
  <c r="CE14" i="55"/>
  <c r="CC14" i="55"/>
  <c r="AZ14" i="55"/>
  <c r="CN14" i="55" s="1"/>
  <c r="CP14" i="55" s="1"/>
  <c r="AP14" i="55"/>
  <c r="AH14" i="55"/>
  <c r="AF14" i="55"/>
  <c r="AM14" i="55" s="1"/>
  <c r="AE14" i="55"/>
  <c r="AC14" i="55"/>
  <c r="Z14" i="55"/>
  <c r="Y14" i="55"/>
  <c r="AA14" i="55" s="1"/>
  <c r="HW13" i="55"/>
  <c r="HG13" i="55"/>
  <c r="HJ13" i="55" s="1"/>
  <c r="HE13" i="55"/>
  <c r="FW13" i="55"/>
  <c r="FU13" i="55"/>
  <c r="FM13" i="55"/>
  <c r="FY13" i="55" s="1"/>
  <c r="DV13" i="55"/>
  <c r="DW13" i="55" s="1"/>
  <c r="DD13" i="55"/>
  <c r="CZ13" i="55"/>
  <c r="CY13" i="55"/>
  <c r="CX13" i="55"/>
  <c r="CW13" i="55"/>
  <c r="CV13" i="55"/>
  <c r="CU13" i="55"/>
  <c r="CT13" i="55"/>
  <c r="CS13" i="55"/>
  <c r="CE13" i="55"/>
  <c r="CC13" i="55"/>
  <c r="AP13" i="55"/>
  <c r="AH13" i="55"/>
  <c r="AF13" i="55"/>
  <c r="AE13" i="55"/>
  <c r="AC13" i="55"/>
  <c r="Z13" i="55"/>
  <c r="Y13" i="55"/>
  <c r="AA13" i="55" s="1"/>
  <c r="HW12" i="55"/>
  <c r="HG12" i="55"/>
  <c r="HJ12" i="55" s="1"/>
  <c r="HE12" i="55"/>
  <c r="HA12" i="55"/>
  <c r="GZ12" i="55"/>
  <c r="FW12" i="55"/>
  <c r="FU12" i="55"/>
  <c r="FM12" i="55"/>
  <c r="FO12" i="55" s="1"/>
  <c r="FQ12" i="55" s="1"/>
  <c r="FJ12" i="55"/>
  <c r="DV12" i="55"/>
  <c r="DW12" i="55" s="1"/>
  <c r="DD12" i="55"/>
  <c r="CZ12" i="55"/>
  <c r="CY12" i="55"/>
  <c r="CX12" i="55"/>
  <c r="CW12" i="55"/>
  <c r="CV12" i="55"/>
  <c r="CU12" i="55"/>
  <c r="CT12" i="55"/>
  <c r="CS12" i="55"/>
  <c r="CE12" i="55"/>
  <c r="CC12" i="55"/>
  <c r="AP12" i="55"/>
  <c r="AH12" i="55"/>
  <c r="AF12" i="55"/>
  <c r="AM12" i="55" s="1"/>
  <c r="AE12" i="55"/>
  <c r="AC12" i="55"/>
  <c r="Z12" i="55"/>
  <c r="Y12" i="55"/>
  <c r="AA12" i="55" s="1"/>
  <c r="HW11" i="55"/>
  <c r="HG11" i="55"/>
  <c r="HH11" i="55" s="1"/>
  <c r="HE11" i="55"/>
  <c r="FW11" i="55"/>
  <c r="FU11" i="55"/>
  <c r="FM11" i="55"/>
  <c r="FY11" i="55" s="1"/>
  <c r="DV11" i="55"/>
  <c r="DW11" i="55" s="1"/>
  <c r="DD11" i="55"/>
  <c r="CZ11" i="55"/>
  <c r="CY11" i="55"/>
  <c r="CX11" i="55"/>
  <c r="CW11" i="55"/>
  <c r="CV11" i="55"/>
  <c r="CU11" i="55"/>
  <c r="CT11" i="55"/>
  <c r="CS11" i="55"/>
  <c r="CE11" i="55"/>
  <c r="CC11" i="55"/>
  <c r="AP11" i="55"/>
  <c r="AH11" i="55"/>
  <c r="AF11" i="55"/>
  <c r="AM11" i="55" s="1"/>
  <c r="AE11" i="55"/>
  <c r="AC11" i="55"/>
  <c r="Z11" i="55"/>
  <c r="Y11" i="55"/>
  <c r="AA11" i="55" s="1"/>
  <c r="HW10" i="55"/>
  <c r="HT10" i="55"/>
  <c r="HM10" i="55" s="1"/>
  <c r="HJ10" i="55"/>
  <c r="HH10" i="55"/>
  <c r="HE10" i="55"/>
  <c r="HA10" i="55"/>
  <c r="GZ10" i="55"/>
  <c r="FW10" i="55"/>
  <c r="FU10" i="55"/>
  <c r="FM10" i="55"/>
  <c r="FY10" i="55" s="1"/>
  <c r="DV10" i="55"/>
  <c r="DW10" i="55" s="1"/>
  <c r="DD10" i="55"/>
  <c r="CZ10" i="55"/>
  <c r="CY10" i="55"/>
  <c r="CX10" i="55"/>
  <c r="CW10" i="55"/>
  <c r="CV10" i="55"/>
  <c r="CU10" i="55"/>
  <c r="CT10" i="55"/>
  <c r="CS10" i="55"/>
  <c r="CE10" i="55"/>
  <c r="CC10" i="55"/>
  <c r="AP10" i="55"/>
  <c r="AH10" i="55"/>
  <c r="AF10" i="55"/>
  <c r="AM10" i="55" s="1"/>
  <c r="AE10" i="55"/>
  <c r="AC10" i="55"/>
  <c r="Z10" i="55"/>
  <c r="Y10" i="55"/>
  <c r="AA10" i="55" s="1"/>
  <c r="FW9" i="55"/>
  <c r="FU9" i="55"/>
  <c r="FM9" i="55"/>
  <c r="FY9" i="55" s="1"/>
  <c r="FJ9" i="55"/>
  <c r="DV9" i="55"/>
  <c r="DW9" i="55" s="1"/>
  <c r="DD9" i="55"/>
  <c r="CZ9" i="55"/>
  <c r="CY9" i="55"/>
  <c r="CX9" i="55"/>
  <c r="CW9" i="55"/>
  <c r="CV9" i="55"/>
  <c r="CU9" i="55"/>
  <c r="CT9" i="55"/>
  <c r="CS9" i="55"/>
  <c r="CN9" i="55"/>
  <c r="CP9" i="55" s="1"/>
  <c r="CE9" i="55"/>
  <c r="CC9" i="55"/>
  <c r="AP9" i="55"/>
  <c r="AH9" i="55"/>
  <c r="AF9" i="55"/>
  <c r="AM9" i="55" s="1"/>
  <c r="AE9" i="55"/>
  <c r="AC9" i="55"/>
  <c r="Z9" i="55"/>
  <c r="Y9" i="55"/>
  <c r="AA9" i="55" s="1"/>
  <c r="FW8" i="55"/>
  <c r="FU8" i="55"/>
  <c r="FM8" i="55"/>
  <c r="FY8" i="55" s="1"/>
  <c r="DV8" i="55"/>
  <c r="DW8" i="55" s="1"/>
  <c r="DD8" i="55"/>
  <c r="CZ8" i="55"/>
  <c r="CY8" i="55"/>
  <c r="CX8" i="55"/>
  <c r="CW8" i="55"/>
  <c r="CV8" i="55"/>
  <c r="CU8" i="55"/>
  <c r="CT8" i="55"/>
  <c r="CS8" i="55"/>
  <c r="CE8" i="55"/>
  <c r="CC8" i="55"/>
  <c r="AP8" i="55"/>
  <c r="AH8" i="55"/>
  <c r="AF8" i="55"/>
  <c r="AM8" i="55" s="1"/>
  <c r="AE8" i="55"/>
  <c r="AC8" i="55"/>
  <c r="Z8" i="55"/>
  <c r="Y8" i="55"/>
  <c r="AA8" i="55" s="1"/>
  <c r="FW7" i="55"/>
  <c r="FU7" i="55"/>
  <c r="FM7" i="55"/>
  <c r="FO7" i="55" s="1"/>
  <c r="FQ7" i="55" s="1"/>
  <c r="DV7" i="55"/>
  <c r="DW7" i="55" s="1"/>
  <c r="DD7" i="55"/>
  <c r="CZ7" i="55"/>
  <c r="CY7" i="55"/>
  <c r="CX7" i="55"/>
  <c r="CW7" i="55"/>
  <c r="CV7" i="55"/>
  <c r="CU7" i="55"/>
  <c r="CT7" i="55"/>
  <c r="CS7" i="55"/>
  <c r="CE7" i="55"/>
  <c r="CC7" i="55"/>
  <c r="AP7" i="55"/>
  <c r="AH7" i="55"/>
  <c r="AF7" i="55"/>
  <c r="AM7" i="55" s="1"/>
  <c r="AO7" i="55" s="1"/>
  <c r="AE7" i="55"/>
  <c r="AC7" i="55"/>
  <c r="Z7" i="55"/>
  <c r="Y7" i="55"/>
  <c r="X7" i="55"/>
  <c r="Y2" i="55"/>
  <c r="X2" i="55"/>
  <c r="KA47" i="55" l="1"/>
  <c r="JO47" i="55"/>
  <c r="JZ47" i="55"/>
  <c r="LL47" i="55" s="1"/>
  <c r="JY47" i="55"/>
  <c r="JW47" i="55"/>
  <c r="JV47" i="55"/>
  <c r="JU47" i="55"/>
  <c r="KF47" i="55" s="1"/>
  <c r="JT47" i="55"/>
  <c r="JX47" i="55"/>
  <c r="JS47" i="55"/>
  <c r="JR47" i="55"/>
  <c r="JQ47" i="55"/>
  <c r="KD47" i="55" s="1"/>
  <c r="KF7" i="55"/>
  <c r="KB7" i="55"/>
  <c r="KG7" i="55"/>
  <c r="KE7" i="55"/>
  <c r="FY101" i="55"/>
  <c r="AO67" i="55"/>
  <c r="EB76" i="55"/>
  <c r="EF76" i="55"/>
  <c r="FY95" i="55"/>
  <c r="EG95" i="55"/>
  <c r="EB104" i="55"/>
  <c r="EH111" i="55"/>
  <c r="EI87" i="55"/>
  <c r="EB98" i="55"/>
  <c r="EA98" i="55"/>
  <c r="EH107" i="55"/>
  <c r="EH36" i="55"/>
  <c r="EH43" i="55"/>
  <c r="EF89" i="55"/>
  <c r="EH97" i="55"/>
  <c r="EH103" i="55"/>
  <c r="EH109" i="55"/>
  <c r="DY53" i="55"/>
  <c r="EA63" i="55"/>
  <c r="DX73" i="55"/>
  <c r="FO83" i="55"/>
  <c r="EE97" i="55"/>
  <c r="DX102" i="55"/>
  <c r="FO104" i="55"/>
  <c r="FS104" i="55" s="1"/>
  <c r="EE102" i="55"/>
  <c r="AO142" i="55"/>
  <c r="FY48" i="55"/>
  <c r="EH57" i="55"/>
  <c r="EG96" i="55"/>
  <c r="ED46" i="55"/>
  <c r="EH67" i="55"/>
  <c r="EC28" i="55"/>
  <c r="EG51" i="55"/>
  <c r="DZ62" i="55"/>
  <c r="EC10" i="55"/>
  <c r="EC51" i="55"/>
  <c r="FO56" i="55"/>
  <c r="FQ56" i="55" s="1"/>
  <c r="EF71" i="55"/>
  <c r="EI86" i="55"/>
  <c r="DY94" i="55"/>
  <c r="EH24" i="55"/>
  <c r="EH50" i="55"/>
  <c r="EF51" i="55"/>
  <c r="EI55" i="55"/>
  <c r="EB106" i="55"/>
  <c r="DX8" i="55"/>
  <c r="FO10" i="55"/>
  <c r="FS10" i="55" s="1"/>
  <c r="ED26" i="55"/>
  <c r="ED75" i="55"/>
  <c r="EH76" i="55"/>
  <c r="DX83" i="55"/>
  <c r="EI85" i="55"/>
  <c r="FO86" i="55"/>
  <c r="FS86" i="55" s="1"/>
  <c r="AQ37" i="55"/>
  <c r="DY70" i="55"/>
  <c r="EF75" i="55"/>
  <c r="HP28" i="55"/>
  <c r="FY23" i="55"/>
  <c r="EC37" i="55"/>
  <c r="DY44" i="55"/>
  <c r="EG49" i="55"/>
  <c r="EI64" i="55"/>
  <c r="EE74" i="55"/>
  <c r="EH75" i="55"/>
  <c r="ED83" i="55"/>
  <c r="EG90" i="55"/>
  <c r="EC91" i="55"/>
  <c r="DZ74" i="55"/>
  <c r="EH83" i="55"/>
  <c r="DX90" i="55"/>
  <c r="AO14" i="56"/>
  <c r="AM14" i="56"/>
  <c r="AR14" i="56" s="1"/>
  <c r="AZ14" i="56" s="1"/>
  <c r="CI14" i="56" s="1"/>
  <c r="HV28" i="56"/>
  <c r="AJ36" i="56"/>
  <c r="AK36" i="56"/>
  <c r="AN36" i="56" s="1"/>
  <c r="AM9" i="56"/>
  <c r="AP14" i="56"/>
  <c r="AQ14" i="56" s="1"/>
  <c r="DX15" i="56"/>
  <c r="DW15" i="56"/>
  <c r="DY15" i="56"/>
  <c r="DV15" i="56"/>
  <c r="DU15" i="56"/>
  <c r="DT15" i="56"/>
  <c r="EE15" i="56"/>
  <c r="ED15" i="56"/>
  <c r="EC15" i="56"/>
  <c r="EB15" i="56"/>
  <c r="EA15" i="56"/>
  <c r="DZ15" i="56"/>
  <c r="HV30" i="56"/>
  <c r="EA8" i="56"/>
  <c r="DZ8" i="56"/>
  <c r="DY8" i="56"/>
  <c r="DX8" i="56"/>
  <c r="DW8" i="56"/>
  <c r="DV8" i="56"/>
  <c r="DU8" i="56"/>
  <c r="DT8" i="56"/>
  <c r="EE8" i="56"/>
  <c r="EB8" i="56"/>
  <c r="ED8" i="56"/>
  <c r="EC8" i="56"/>
  <c r="DX9" i="56"/>
  <c r="DW9" i="56"/>
  <c r="DV9" i="56"/>
  <c r="DY9" i="56"/>
  <c r="DU9" i="56"/>
  <c r="DT9" i="56"/>
  <c r="EE9" i="56"/>
  <c r="ED9" i="56"/>
  <c r="EC9" i="56"/>
  <c r="EB9" i="56"/>
  <c r="EA9" i="56"/>
  <c r="DZ9" i="56"/>
  <c r="HV13" i="56"/>
  <c r="HK13" i="56"/>
  <c r="CM14" i="56"/>
  <c r="CL14" i="56"/>
  <c r="FO15" i="56"/>
  <c r="FM15" i="56"/>
  <c r="DX11" i="56"/>
  <c r="DW11" i="56"/>
  <c r="DV11" i="56"/>
  <c r="DU11" i="56"/>
  <c r="DT11" i="56"/>
  <c r="EF11" i="56" s="1"/>
  <c r="EE11" i="56"/>
  <c r="ED11" i="56"/>
  <c r="EC11" i="56"/>
  <c r="EB11" i="56"/>
  <c r="EA11" i="56"/>
  <c r="DZ11" i="56"/>
  <c r="DY11" i="56"/>
  <c r="AO10" i="56"/>
  <c r="FO11" i="56"/>
  <c r="AN10" i="56"/>
  <c r="EC13" i="56"/>
  <c r="EB13" i="56"/>
  <c r="EA13" i="56"/>
  <c r="DZ13" i="56"/>
  <c r="DY13" i="56"/>
  <c r="DX13" i="56"/>
  <c r="DW13" i="56"/>
  <c r="DV13" i="56"/>
  <c r="DU13" i="56"/>
  <c r="ED13" i="56"/>
  <c r="DT13" i="56"/>
  <c r="EE13" i="56"/>
  <c r="HZ10" i="56"/>
  <c r="HY10" i="56"/>
  <c r="HW10" i="56"/>
  <c r="AK12" i="56"/>
  <c r="AN12" i="56" s="1"/>
  <c r="AJ12" i="56"/>
  <c r="AO12" i="56" s="1"/>
  <c r="AM12" i="56"/>
  <c r="AR12" i="56" s="1"/>
  <c r="HK12" i="56"/>
  <c r="HV12" i="56"/>
  <c r="HW15" i="56"/>
  <c r="HZ15" i="56"/>
  <c r="HY15" i="56"/>
  <c r="HM26" i="56"/>
  <c r="HG26" i="56"/>
  <c r="HE26" i="56"/>
  <c r="AI7" i="56"/>
  <c r="AJ7" i="56" s="1"/>
  <c r="DT7" i="56"/>
  <c r="DV10" i="56"/>
  <c r="EF10" i="56" s="1"/>
  <c r="FK10" i="56"/>
  <c r="ED12" i="56"/>
  <c r="HG13" i="56"/>
  <c r="BB14" i="56"/>
  <c r="DX14" i="56"/>
  <c r="FO14" i="56"/>
  <c r="HK14" i="56"/>
  <c r="HV15" i="56"/>
  <c r="IA18" i="56"/>
  <c r="DT22" i="56"/>
  <c r="HM22" i="56"/>
  <c r="HN22" i="56" s="1"/>
  <c r="HZ22" i="56" s="1"/>
  <c r="HG22" i="56"/>
  <c r="HH23" i="56"/>
  <c r="DY24" i="56"/>
  <c r="DW24" i="56"/>
  <c r="DV24" i="56"/>
  <c r="DU24" i="56"/>
  <c r="DT24" i="56"/>
  <c r="ED24" i="56"/>
  <c r="EA24" i="56"/>
  <c r="AK25" i="56"/>
  <c r="ED25" i="56"/>
  <c r="EB25" i="56"/>
  <c r="EA25" i="56"/>
  <c r="DZ25" i="56"/>
  <c r="DY25" i="56"/>
  <c r="DW25" i="56"/>
  <c r="DT25" i="56"/>
  <c r="HE25" i="56"/>
  <c r="HH25" i="56" s="1"/>
  <c r="HM25" i="56"/>
  <c r="HN25" i="56" s="1"/>
  <c r="HY25" i="56" s="1"/>
  <c r="DV27" i="56"/>
  <c r="EF27" i="56" s="1"/>
  <c r="DU28" i="56"/>
  <c r="EE28" i="56"/>
  <c r="ED28" i="56"/>
  <c r="EC28" i="56"/>
  <c r="EB28" i="56"/>
  <c r="DZ28" i="56"/>
  <c r="DW28" i="56"/>
  <c r="AO47" i="56"/>
  <c r="AM47" i="56"/>
  <c r="AO54" i="56"/>
  <c r="AM54" i="56"/>
  <c r="AR54" i="56" s="1"/>
  <c r="HM27" i="56"/>
  <c r="HE27" i="56"/>
  <c r="HH27" i="56" s="1"/>
  <c r="DU7" i="56"/>
  <c r="FM10" i="56"/>
  <c r="EE12" i="56"/>
  <c r="AI13" i="56"/>
  <c r="AJ13" i="56" s="1"/>
  <c r="AM13" i="56" s="1"/>
  <c r="HV16" i="56"/>
  <c r="AK22" i="56"/>
  <c r="AN22" i="56" s="1"/>
  <c r="DY22" i="56"/>
  <c r="DT23" i="56"/>
  <c r="ED23" i="56"/>
  <c r="EC23" i="56"/>
  <c r="EB23" i="56"/>
  <c r="EA23" i="56"/>
  <c r="DY23" i="56"/>
  <c r="DV23" i="56"/>
  <c r="HZ24" i="56"/>
  <c r="AN52" i="56"/>
  <c r="AM52" i="56"/>
  <c r="AR52" i="56" s="1"/>
  <c r="AI55" i="56"/>
  <c r="AJ55" i="56" s="1"/>
  <c r="DX62" i="56"/>
  <c r="DW62" i="56"/>
  <c r="DV62" i="56"/>
  <c r="DU62" i="56"/>
  <c r="EB62" i="56"/>
  <c r="EC62" i="56"/>
  <c r="EA62" i="56"/>
  <c r="DZ62" i="56"/>
  <c r="DY62" i="56"/>
  <c r="DT62" i="56"/>
  <c r="EE62" i="56"/>
  <c r="ED62" i="56"/>
  <c r="DV7" i="56"/>
  <c r="FK7" i="56"/>
  <c r="FO7" i="56" s="1"/>
  <c r="AM10" i="56"/>
  <c r="DX10" i="56"/>
  <c r="FO10" i="56"/>
  <c r="DT12" i="56"/>
  <c r="DZ14" i="56"/>
  <c r="HK16" i="56"/>
  <c r="DU23" i="56"/>
  <c r="AI24" i="56"/>
  <c r="AJ24" i="56" s="1"/>
  <c r="DZ24" i="56"/>
  <c r="AI25" i="56"/>
  <c r="AJ25" i="56" s="1"/>
  <c r="DV25" i="56"/>
  <c r="HV25" i="56"/>
  <c r="EC27" i="56"/>
  <c r="DV28" i="56"/>
  <c r="EF28" i="56" s="1"/>
  <c r="HK30" i="56"/>
  <c r="AK47" i="56"/>
  <c r="DZ22" i="56"/>
  <c r="DX22" i="56"/>
  <c r="DW22" i="56"/>
  <c r="DV22" i="56"/>
  <c r="DU22" i="56"/>
  <c r="EE22" i="56"/>
  <c r="EB22" i="56"/>
  <c r="DW7" i="56"/>
  <c r="FM7" i="56"/>
  <c r="AI8" i="56"/>
  <c r="AJ8" i="56" s="1"/>
  <c r="DY10" i="56"/>
  <c r="DU12" i="56"/>
  <c r="EA14" i="56"/>
  <c r="FV14" i="56"/>
  <c r="HM16" i="56"/>
  <c r="HN16" i="56" s="1"/>
  <c r="HG19" i="56"/>
  <c r="HE19" i="56"/>
  <c r="HH19" i="56" s="1"/>
  <c r="HM19" i="56"/>
  <c r="EC22" i="56"/>
  <c r="HW22" i="56"/>
  <c r="AJ23" i="56"/>
  <c r="DW23" i="56"/>
  <c r="HV23" i="56"/>
  <c r="HK23" i="56"/>
  <c r="HZ25" i="56"/>
  <c r="HW25" i="56"/>
  <c r="HV29" i="56"/>
  <c r="HK29" i="56"/>
  <c r="AM49" i="56"/>
  <c r="AR49" i="56" s="1"/>
  <c r="CJ70" i="56"/>
  <c r="CN70" i="56" s="1"/>
  <c r="BB70" i="56"/>
  <c r="DX7" i="56"/>
  <c r="DZ10" i="56"/>
  <c r="DV12" i="56"/>
  <c r="EB14" i="56"/>
  <c r="HV17" i="56"/>
  <c r="HV20" i="56"/>
  <c r="HK20" i="56"/>
  <c r="ED22" i="56"/>
  <c r="DX23" i="56"/>
  <c r="AN25" i="56"/>
  <c r="AM25" i="56"/>
  <c r="DV35" i="56"/>
  <c r="DT35" i="56"/>
  <c r="EE35" i="56"/>
  <c r="ED35" i="56"/>
  <c r="EC35" i="56"/>
  <c r="EA35" i="56"/>
  <c r="DX35" i="56"/>
  <c r="AN63" i="56"/>
  <c r="AM63" i="56"/>
  <c r="AR63" i="56" s="1"/>
  <c r="EC66" i="56"/>
  <c r="EB66" i="56"/>
  <c r="EA66" i="56"/>
  <c r="DZ66" i="56"/>
  <c r="DU66" i="56"/>
  <c r="ED66" i="56"/>
  <c r="DY66" i="56"/>
  <c r="DX66" i="56"/>
  <c r="DW66" i="56"/>
  <c r="DV66" i="56"/>
  <c r="DT66" i="56"/>
  <c r="EE66" i="56"/>
  <c r="AJ78" i="56"/>
  <c r="AK78" i="56"/>
  <c r="AN78" i="56" s="1"/>
  <c r="DY7" i="56"/>
  <c r="FK8" i="56"/>
  <c r="FO8" i="56" s="1"/>
  <c r="EA10" i="56"/>
  <c r="DW12" i="56"/>
  <c r="FK12" i="56"/>
  <c r="FO12" i="56" s="1"/>
  <c r="EC14" i="56"/>
  <c r="HG15" i="56"/>
  <c r="HK17" i="56"/>
  <c r="HV22" i="56"/>
  <c r="AN23" i="56"/>
  <c r="DZ23" i="56"/>
  <c r="EE24" i="56"/>
  <c r="HW24" i="56"/>
  <c r="EE25" i="56"/>
  <c r="FM27" i="56"/>
  <c r="EA28" i="56"/>
  <c r="DU35" i="56"/>
  <c r="DY43" i="56"/>
  <c r="DX43" i="56"/>
  <c r="DW43" i="56"/>
  <c r="DV43" i="56"/>
  <c r="EC43" i="56"/>
  <c r="DZ43" i="56"/>
  <c r="DU43" i="56"/>
  <c r="EE43" i="56"/>
  <c r="EA43" i="56"/>
  <c r="AI44" i="56"/>
  <c r="AJ44" i="56" s="1"/>
  <c r="AO56" i="56"/>
  <c r="AM56" i="56"/>
  <c r="DZ7" i="56"/>
  <c r="AI9" i="56"/>
  <c r="AJ9" i="56" s="1"/>
  <c r="EB10" i="56"/>
  <c r="AI11" i="56"/>
  <c r="AJ11" i="56" s="1"/>
  <c r="DX12" i="56"/>
  <c r="ED14" i="56"/>
  <c r="AI15" i="56"/>
  <c r="AJ15" i="56" s="1"/>
  <c r="AM15" i="56" s="1"/>
  <c r="HY22" i="56"/>
  <c r="EE23" i="56"/>
  <c r="FU25" i="56"/>
  <c r="FM25" i="56"/>
  <c r="AN28" i="56"/>
  <c r="DW35" i="56"/>
  <c r="AK37" i="56"/>
  <c r="AN37" i="56" s="1"/>
  <c r="DT43" i="56"/>
  <c r="DY49" i="56"/>
  <c r="DX49" i="56"/>
  <c r="EF49" i="56" s="1"/>
  <c r="DW49" i="56"/>
  <c r="DV49" i="56"/>
  <c r="EC49" i="56"/>
  <c r="EE49" i="56"/>
  <c r="ED49" i="56"/>
  <c r="EB49" i="56"/>
  <c r="EA49" i="56"/>
  <c r="DZ49" i="56"/>
  <c r="DU49" i="56"/>
  <c r="AM53" i="56"/>
  <c r="AP56" i="56"/>
  <c r="AQ56" i="56" s="1"/>
  <c r="FK70" i="56"/>
  <c r="FM70" i="56" s="1"/>
  <c r="FU70" i="56"/>
  <c r="AZ71" i="56"/>
  <c r="CI71" i="56" s="1"/>
  <c r="AS71" i="56"/>
  <c r="AV71" i="56" s="1"/>
  <c r="EA7" i="56"/>
  <c r="EC10" i="56"/>
  <c r="HJ11" i="56"/>
  <c r="DY12" i="56"/>
  <c r="EE14" i="56"/>
  <c r="FU23" i="56"/>
  <c r="FK23" i="56"/>
  <c r="FO23" i="56" s="1"/>
  <c r="AR28" i="56"/>
  <c r="AO35" i="56"/>
  <c r="DY35" i="56"/>
  <c r="AM44" i="56"/>
  <c r="AJ45" i="56"/>
  <c r="AK45" i="56"/>
  <c r="AN45" i="56" s="1"/>
  <c r="EE7" i="56"/>
  <c r="AK27" i="56"/>
  <c r="AN27" i="56" s="1"/>
  <c r="AI27" i="56"/>
  <c r="AJ27" i="56" s="1"/>
  <c r="EB7" i="56"/>
  <c r="ED10" i="56"/>
  <c r="FK11" i="56"/>
  <c r="FM11" i="56" s="1"/>
  <c r="DZ12" i="56"/>
  <c r="DT14" i="56"/>
  <c r="FM23" i="56"/>
  <c r="FO25" i="56"/>
  <c r="AK35" i="56"/>
  <c r="AN35" i="56" s="1"/>
  <c r="DZ35" i="56"/>
  <c r="AI37" i="56"/>
  <c r="AJ37" i="56" s="1"/>
  <c r="AM37" i="56" s="1"/>
  <c r="AI38" i="56"/>
  <c r="AJ38" i="56" s="1"/>
  <c r="ED43" i="56"/>
  <c r="AN46" i="56"/>
  <c r="EC7" i="56"/>
  <c r="EE10" i="56"/>
  <c r="EA12" i="56"/>
  <c r="DW44" i="56"/>
  <c r="DV44" i="56"/>
  <c r="DU44" i="56"/>
  <c r="DT44" i="56"/>
  <c r="EF44" i="56" s="1"/>
  <c r="EA44" i="56"/>
  <c r="EE44" i="56"/>
  <c r="ED44" i="56"/>
  <c r="EB44" i="56"/>
  <c r="DZ44" i="56"/>
  <c r="DY44" i="56"/>
  <c r="DX44" i="56"/>
  <c r="AM45" i="56"/>
  <c r="FV47" i="56"/>
  <c r="FK47" i="56"/>
  <c r="FM47" i="56" s="1"/>
  <c r="FO47" i="56"/>
  <c r="AO48" i="56"/>
  <c r="AM48" i="56"/>
  <c r="HM24" i="56"/>
  <c r="HN24" i="56" s="1"/>
  <c r="HY24" i="56" s="1"/>
  <c r="HE24" i="56"/>
  <c r="FV38" i="56"/>
  <c r="FK38" i="56"/>
  <c r="FM38" i="56" s="1"/>
  <c r="HH24" i="56"/>
  <c r="HH26" i="56"/>
  <c r="EB27" i="56"/>
  <c r="DZ27" i="56"/>
  <c r="DY27" i="56"/>
  <c r="DX27" i="56"/>
  <c r="DW27" i="56"/>
  <c r="DU27" i="56"/>
  <c r="ED27" i="56"/>
  <c r="AR35" i="56"/>
  <c r="FK35" i="56"/>
  <c r="FM35" i="56" s="1"/>
  <c r="FU35" i="56"/>
  <c r="FO35" i="56"/>
  <c r="AM36" i="56"/>
  <c r="EC44" i="56"/>
  <c r="DW50" i="56"/>
  <c r="DV50" i="56"/>
  <c r="DU50" i="56"/>
  <c r="DT50" i="56"/>
  <c r="EA50" i="56"/>
  <c r="DY50" i="56"/>
  <c r="DX50" i="56"/>
  <c r="EE50" i="56"/>
  <c r="ED50" i="56"/>
  <c r="DZ50" i="56"/>
  <c r="EE72" i="56"/>
  <c r="ED72" i="56"/>
  <c r="DY72" i="56"/>
  <c r="EC72" i="56"/>
  <c r="DZ72" i="56"/>
  <c r="DX72" i="56"/>
  <c r="DW72" i="56"/>
  <c r="DV72" i="56"/>
  <c r="EB72" i="56"/>
  <c r="EA72" i="56"/>
  <c r="DU72" i="56"/>
  <c r="DT72" i="56"/>
  <c r="EF72" i="56" s="1"/>
  <c r="HM21" i="56"/>
  <c r="FU24" i="56"/>
  <c r="HV24" i="56"/>
  <c r="DY26" i="56"/>
  <c r="HM28" i="56"/>
  <c r="HN28" i="56" s="1"/>
  <c r="HZ28" i="56" s="1"/>
  <c r="HM30" i="56"/>
  <c r="HN30" i="56" s="1"/>
  <c r="FU48" i="56"/>
  <c r="FO48" i="56"/>
  <c r="AK49" i="56"/>
  <c r="AN49" i="56" s="1"/>
  <c r="AJ49" i="56"/>
  <c r="AO49" i="56" s="1"/>
  <c r="DT52" i="56"/>
  <c r="EF52" i="56" s="1"/>
  <c r="DU54" i="56"/>
  <c r="DW76" i="56"/>
  <c r="DV76" i="56"/>
  <c r="EC76" i="56"/>
  <c r="DX76" i="56"/>
  <c r="EE76" i="56"/>
  <c r="ED76" i="56"/>
  <c r="DY76" i="56"/>
  <c r="EB76" i="56"/>
  <c r="EA76" i="56"/>
  <c r="DZ76" i="56"/>
  <c r="DU76" i="56"/>
  <c r="DT76" i="56"/>
  <c r="EE65" i="56"/>
  <c r="ED65" i="56"/>
  <c r="EC65" i="56"/>
  <c r="EB65" i="56"/>
  <c r="DW65" i="56"/>
  <c r="DY65" i="56"/>
  <c r="DX65" i="56"/>
  <c r="DV65" i="56"/>
  <c r="DU65" i="56"/>
  <c r="DT65" i="56"/>
  <c r="EF65" i="56" s="1"/>
  <c r="EB26" i="56"/>
  <c r="FO36" i="56"/>
  <c r="FM46" i="56"/>
  <c r="EA48" i="56"/>
  <c r="DZ48" i="56"/>
  <c r="EF48" i="56" s="1"/>
  <c r="DY48" i="56"/>
  <c r="DX48" i="56"/>
  <c r="EE48" i="56"/>
  <c r="DY52" i="56"/>
  <c r="FK55" i="56"/>
  <c r="FM55" i="56"/>
  <c r="FO55" i="56"/>
  <c r="CN62" i="56"/>
  <c r="DZ65" i="56"/>
  <c r="AN73" i="56"/>
  <c r="AM73" i="56"/>
  <c r="AR73" i="56" s="1"/>
  <c r="ED47" i="56"/>
  <c r="EC47" i="56"/>
  <c r="EB47" i="56"/>
  <c r="EA47" i="56"/>
  <c r="DV47" i="56"/>
  <c r="AN48" i="56"/>
  <c r="DT53" i="56"/>
  <c r="EC53" i="56"/>
  <c r="EB53" i="56"/>
  <c r="EA53" i="56"/>
  <c r="DZ53" i="56"/>
  <c r="DY53" i="56"/>
  <c r="DU53" i="56"/>
  <c r="EA65" i="56"/>
  <c r="CK74" i="56"/>
  <c r="AI22" i="56"/>
  <c r="AJ22" i="56" s="1"/>
  <c r="ED26" i="56"/>
  <c r="EE36" i="56"/>
  <c r="EC36" i="56"/>
  <c r="DX36" i="56"/>
  <c r="FM36" i="56"/>
  <c r="FU37" i="56"/>
  <c r="FK37" i="56"/>
  <c r="FM37" i="56" s="1"/>
  <c r="EE38" i="56"/>
  <c r="ED38" i="56"/>
  <c r="EC38" i="56"/>
  <c r="EB38" i="56"/>
  <c r="DW38" i="56"/>
  <c r="AK43" i="56"/>
  <c r="AN43" i="56" s="1"/>
  <c r="FO43" i="56"/>
  <c r="FM43" i="56"/>
  <c r="FK43" i="56"/>
  <c r="FO46" i="56"/>
  <c r="AN47" i="56"/>
  <c r="DT47" i="56"/>
  <c r="DU48" i="56"/>
  <c r="DV53" i="56"/>
  <c r="FU54" i="56"/>
  <c r="FO54" i="56"/>
  <c r="FM54" i="56"/>
  <c r="AJ67" i="56"/>
  <c r="EA68" i="56"/>
  <c r="DU68" i="56"/>
  <c r="DZ68" i="56"/>
  <c r="DY68" i="56"/>
  <c r="DX68" i="56"/>
  <c r="DW68" i="56"/>
  <c r="EE68" i="56"/>
  <c r="ED68" i="56"/>
  <c r="EC68" i="56"/>
  <c r="EB68" i="56"/>
  <c r="AS74" i="56"/>
  <c r="AV74" i="56" s="1"/>
  <c r="EE26" i="56"/>
  <c r="EF36" i="56"/>
  <c r="EE46" i="56"/>
  <c r="ED46" i="56"/>
  <c r="EC46" i="56"/>
  <c r="EB46" i="56"/>
  <c r="DW46" i="56"/>
  <c r="DU47" i="56"/>
  <c r="AM51" i="56"/>
  <c r="AR51" i="56" s="1"/>
  <c r="DW53" i="56"/>
  <c r="AN66" i="56"/>
  <c r="AM66" i="56"/>
  <c r="AR66" i="56" s="1"/>
  <c r="HE21" i="56"/>
  <c r="HH21" i="56" s="1"/>
  <c r="FM22" i="56"/>
  <c r="FK24" i="56"/>
  <c r="FO24" i="56" s="1"/>
  <c r="DT26" i="56"/>
  <c r="AM27" i="56"/>
  <c r="HE28" i="56"/>
  <c r="HH28" i="56" s="1"/>
  <c r="HE30" i="56"/>
  <c r="HH30" i="56" s="1"/>
  <c r="DU36" i="56"/>
  <c r="ED37" i="56"/>
  <c r="EC37" i="56"/>
  <c r="EA37" i="56"/>
  <c r="DV37" i="56"/>
  <c r="AM38" i="56"/>
  <c r="DU38" i="56"/>
  <c r="AI43" i="56"/>
  <c r="AJ43" i="56" s="1"/>
  <c r="DT46" i="56"/>
  <c r="DW47" i="56"/>
  <c r="DW48" i="56"/>
  <c r="AI50" i="56"/>
  <c r="AJ50" i="56" s="1"/>
  <c r="AN51" i="56"/>
  <c r="FK52" i="56"/>
  <c r="FO52" i="56" s="1"/>
  <c r="AK53" i="56"/>
  <c r="AO53" i="56" s="1"/>
  <c r="DX53" i="56"/>
  <c r="DT56" i="56"/>
  <c r="EE56" i="56"/>
  <c r="EC56" i="56"/>
  <c r="DX56" i="56"/>
  <c r="EB56" i="56"/>
  <c r="EA56" i="56"/>
  <c r="DZ56" i="56"/>
  <c r="DY56" i="56"/>
  <c r="DW56" i="56"/>
  <c r="DW63" i="56"/>
  <c r="DV63" i="56"/>
  <c r="DU63" i="56"/>
  <c r="DT63" i="56"/>
  <c r="EA63" i="56"/>
  <c r="EE63" i="56"/>
  <c r="ED63" i="56"/>
  <c r="EC63" i="56"/>
  <c r="EB63" i="56"/>
  <c r="DZ63" i="56"/>
  <c r="DV68" i="56"/>
  <c r="EF68" i="56" s="1"/>
  <c r="AP70" i="56"/>
  <c r="AQ70" i="56" s="1"/>
  <c r="DU71" i="56"/>
  <c r="DT71" i="56"/>
  <c r="EA71" i="56"/>
  <c r="EE71" i="56"/>
  <c r="ED71" i="56"/>
  <c r="EC71" i="56"/>
  <c r="EB71" i="56"/>
  <c r="DV71" i="56"/>
  <c r="DZ71" i="56"/>
  <c r="DY71" i="56"/>
  <c r="AI26" i="56"/>
  <c r="AJ26" i="56" s="1"/>
  <c r="DU26" i="56"/>
  <c r="DV36" i="56"/>
  <c r="FU36" i="56"/>
  <c r="DT37" i="56"/>
  <c r="DV38" i="56"/>
  <c r="AM43" i="56"/>
  <c r="FU43" i="56"/>
  <c r="AJ46" i="56"/>
  <c r="AO46" i="56" s="1"/>
  <c r="DU46" i="56"/>
  <c r="FU46" i="56"/>
  <c r="DX47" i="56"/>
  <c r="EB48" i="56"/>
  <c r="ED53" i="56"/>
  <c r="DU56" i="56"/>
  <c r="DX63" i="56"/>
  <c r="DW71" i="56"/>
  <c r="CK70" i="56"/>
  <c r="DW70" i="56"/>
  <c r="EC70" i="56"/>
  <c r="DX70" i="56"/>
  <c r="DV70" i="56"/>
  <c r="DU70" i="56"/>
  <c r="DT70" i="56"/>
  <c r="EB70" i="56"/>
  <c r="ED70" i="56"/>
  <c r="DY70" i="56"/>
  <c r="EE70" i="56"/>
  <c r="DX46" i="56"/>
  <c r="DZ47" i="56"/>
  <c r="ED48" i="56"/>
  <c r="FK49" i="56"/>
  <c r="FO49" i="56" s="1"/>
  <c r="ED54" i="56"/>
  <c r="EA54" i="56"/>
  <c r="DZ54" i="56"/>
  <c r="DY54" i="56"/>
  <c r="DX54" i="56"/>
  <c r="DW54" i="56"/>
  <c r="EE54" i="56"/>
  <c r="EE55" i="56"/>
  <c r="DZ55" i="56"/>
  <c r="DT55" i="56"/>
  <c r="ED55" i="56"/>
  <c r="EC55" i="56"/>
  <c r="EB55" i="56"/>
  <c r="EA55" i="56"/>
  <c r="DY55" i="56"/>
  <c r="DU55" i="56"/>
  <c r="FU57" i="56"/>
  <c r="FK57" i="56"/>
  <c r="FM57" i="56" s="1"/>
  <c r="CJ62" i="56"/>
  <c r="EA67" i="56"/>
  <c r="DZ67" i="56"/>
  <c r="DY67" i="56"/>
  <c r="DX67" i="56"/>
  <c r="EE67" i="56"/>
  <c r="EB67" i="56"/>
  <c r="DW67" i="56"/>
  <c r="DV67" i="56"/>
  <c r="DU67" i="56"/>
  <c r="DT67" i="56"/>
  <c r="FM68" i="56"/>
  <c r="DZ70" i="56"/>
  <c r="DY83" i="56"/>
  <c r="DX83" i="56"/>
  <c r="EE83" i="56"/>
  <c r="DT83" i="56"/>
  <c r="ED83" i="56"/>
  <c r="EC83" i="56"/>
  <c r="EB83" i="56"/>
  <c r="EA83" i="56"/>
  <c r="DU83" i="56"/>
  <c r="DZ83" i="56"/>
  <c r="DW83" i="56"/>
  <c r="DV83" i="56"/>
  <c r="AO84" i="56"/>
  <c r="EE47" i="56"/>
  <c r="DV52" i="56"/>
  <c r="EE52" i="56"/>
  <c r="ED52" i="56"/>
  <c r="EC52" i="56"/>
  <c r="EB52" i="56"/>
  <c r="DW52" i="56"/>
  <c r="FO56" i="56"/>
  <c r="FK56" i="56"/>
  <c r="FM56" i="56"/>
  <c r="AR57" i="56"/>
  <c r="AM64" i="56"/>
  <c r="AR64" i="56" s="1"/>
  <c r="AN64" i="56"/>
  <c r="EA70" i="56"/>
  <c r="AM75" i="56"/>
  <c r="AR75" i="56" s="1"/>
  <c r="EA84" i="56"/>
  <c r="DW84" i="56"/>
  <c r="DV84" i="56"/>
  <c r="EC84" i="56"/>
  <c r="EB84" i="56"/>
  <c r="DZ84" i="56"/>
  <c r="DY84" i="56"/>
  <c r="DX84" i="56"/>
  <c r="DU84" i="56"/>
  <c r="EF84" i="56" s="1"/>
  <c r="EE84" i="56"/>
  <c r="ED84" i="56"/>
  <c r="FU44" i="56"/>
  <c r="DY45" i="56"/>
  <c r="FU50" i="56"/>
  <c r="DY51" i="56"/>
  <c r="AK57" i="56"/>
  <c r="AN57" i="56" s="1"/>
  <c r="ED57" i="56"/>
  <c r="EC57" i="56"/>
  <c r="EB57" i="56"/>
  <c r="EA57" i="56"/>
  <c r="DV57" i="56"/>
  <c r="EF57" i="56" s="1"/>
  <c r="FM65" i="56"/>
  <c r="FU67" i="56"/>
  <c r="FO67" i="56"/>
  <c r="AK68" i="56"/>
  <c r="AN68" i="56" s="1"/>
  <c r="AJ68" i="56"/>
  <c r="AP74" i="56"/>
  <c r="AQ74" i="56" s="1"/>
  <c r="AJ85" i="56"/>
  <c r="AK85" i="56"/>
  <c r="AN85" i="56" s="1"/>
  <c r="AO88" i="56"/>
  <c r="EA89" i="56"/>
  <c r="DZ89" i="56"/>
  <c r="DY89" i="56"/>
  <c r="DV89" i="56"/>
  <c r="DT89" i="56"/>
  <c r="EE89" i="56"/>
  <c r="DX89" i="56"/>
  <c r="DW89" i="56"/>
  <c r="DU89" i="56"/>
  <c r="EB89" i="56"/>
  <c r="AP75" i="56"/>
  <c r="AQ75" i="56" s="1"/>
  <c r="AM78" i="56"/>
  <c r="AM85" i="56"/>
  <c r="AN88" i="56"/>
  <c r="AM88" i="56"/>
  <c r="AR88" i="56" s="1"/>
  <c r="AN67" i="56"/>
  <c r="FM77" i="56"/>
  <c r="FO77" i="56"/>
  <c r="DY85" i="56"/>
  <c r="DU85" i="56"/>
  <c r="DT85" i="56"/>
  <c r="EE85" i="56"/>
  <c r="EA85" i="56"/>
  <c r="DV85" i="56"/>
  <c r="ED85" i="56"/>
  <c r="EC85" i="56"/>
  <c r="DW85" i="56"/>
  <c r="AO98" i="56"/>
  <c r="AM98" i="56"/>
  <c r="AR98" i="56" s="1"/>
  <c r="ED45" i="56"/>
  <c r="ED51" i="56"/>
  <c r="AP62" i="56"/>
  <c r="FM64" i="56"/>
  <c r="AJ65" i="56"/>
  <c r="AO65" i="56" s="1"/>
  <c r="FU65" i="56"/>
  <c r="AQ71" i="56"/>
  <c r="AI76" i="56"/>
  <c r="AJ76" i="56" s="1"/>
  <c r="FO83" i="56"/>
  <c r="FM83" i="56"/>
  <c r="AM84" i="56"/>
  <c r="DX85" i="56"/>
  <c r="AM93" i="56"/>
  <c r="FO96" i="56"/>
  <c r="FM96" i="56"/>
  <c r="FK96" i="56"/>
  <c r="FU96" i="56"/>
  <c r="EE45" i="56"/>
  <c r="EE51" i="56"/>
  <c r="AP71" i="56"/>
  <c r="EA74" i="56"/>
  <c r="DZ74" i="56"/>
  <c r="DU74" i="56"/>
  <c r="ED74" i="56"/>
  <c r="EC74" i="56"/>
  <c r="EB74" i="56"/>
  <c r="DY74" i="56"/>
  <c r="DX74" i="56"/>
  <c r="DZ85" i="56"/>
  <c r="EE88" i="56"/>
  <c r="EA88" i="56"/>
  <c r="DZ88" i="56"/>
  <c r="DY88" i="56"/>
  <c r="DU88" i="56"/>
  <c r="ED88" i="56"/>
  <c r="EC88" i="56"/>
  <c r="EB88" i="56"/>
  <c r="DX88" i="56"/>
  <c r="DW88" i="56"/>
  <c r="FM92" i="56"/>
  <c r="AK93" i="56"/>
  <c r="AN93" i="56" s="1"/>
  <c r="FK44" i="56"/>
  <c r="FO44" i="56" s="1"/>
  <c r="DT45" i="56"/>
  <c r="FK50" i="56"/>
  <c r="FO50" i="56" s="1"/>
  <c r="DT51" i="56"/>
  <c r="EE57" i="56"/>
  <c r="AQ62" i="56"/>
  <c r="AK72" i="56"/>
  <c r="DT74" i="56"/>
  <c r="AM77" i="56"/>
  <c r="EB85" i="56"/>
  <c r="AN87" i="56"/>
  <c r="DT88" i="56"/>
  <c r="AM72" i="56"/>
  <c r="DV74" i="56"/>
  <c r="EE78" i="56"/>
  <c r="ED78" i="56"/>
  <c r="DY78" i="56"/>
  <c r="EA78" i="56"/>
  <c r="DZ78" i="56"/>
  <c r="DX78" i="56"/>
  <c r="EF78" i="56" s="1"/>
  <c r="DW78" i="56"/>
  <c r="DV78" i="56"/>
  <c r="FU86" i="56"/>
  <c r="FK86" i="56"/>
  <c r="FM86" i="56" s="1"/>
  <c r="DV88" i="56"/>
  <c r="AI89" i="56"/>
  <c r="AJ89" i="56" s="1"/>
  <c r="AM86" i="56"/>
  <c r="AR86" i="56" s="1"/>
  <c r="DU87" i="56"/>
  <c r="EC87" i="56"/>
  <c r="EB87" i="56"/>
  <c r="EA87" i="56"/>
  <c r="DW87" i="56"/>
  <c r="EE87" i="56"/>
  <c r="DY87" i="56"/>
  <c r="DX87" i="56"/>
  <c r="DV87" i="56"/>
  <c r="DT87" i="56"/>
  <c r="FO75" i="56"/>
  <c r="FU75" i="56"/>
  <c r="FM75" i="56"/>
  <c r="FK75" i="56"/>
  <c r="AI95" i="56"/>
  <c r="AJ95" i="56" s="1"/>
  <c r="AQ105" i="56"/>
  <c r="AP105" i="56"/>
  <c r="AO57" i="56"/>
  <c r="DU77" i="56"/>
  <c r="DT77" i="56"/>
  <c r="EA77" i="56"/>
  <c r="EE77" i="56"/>
  <c r="ED77" i="56"/>
  <c r="EC77" i="56"/>
  <c r="EB77" i="56"/>
  <c r="DZ77" i="56"/>
  <c r="DV77" i="56"/>
  <c r="ED87" i="56"/>
  <c r="FU63" i="56"/>
  <c r="DY64" i="56"/>
  <c r="FU84" i="56"/>
  <c r="FK84" i="56"/>
  <c r="FO84" i="56" s="1"/>
  <c r="ED95" i="56"/>
  <c r="EA95" i="56"/>
  <c r="DZ95" i="56"/>
  <c r="DY95" i="56"/>
  <c r="DX95" i="56"/>
  <c r="DV95" i="56"/>
  <c r="DT95" i="56"/>
  <c r="DW95" i="56"/>
  <c r="EC95" i="56"/>
  <c r="AO105" i="56"/>
  <c r="AR105" i="56" s="1"/>
  <c r="FU106" i="56"/>
  <c r="FM106" i="56"/>
  <c r="FK106" i="56"/>
  <c r="FO106" i="56" s="1"/>
  <c r="DT94" i="56"/>
  <c r="EC94" i="56"/>
  <c r="EB94" i="56"/>
  <c r="EA94" i="56"/>
  <c r="DZ94" i="56"/>
  <c r="DX94" i="56"/>
  <c r="DV94" i="56"/>
  <c r="DW94" i="56"/>
  <c r="DU94" i="56"/>
  <c r="DT100" i="56"/>
  <c r="EC100" i="56"/>
  <c r="EB100" i="56"/>
  <c r="EA100" i="56"/>
  <c r="DZ100" i="56"/>
  <c r="DX100" i="56"/>
  <c r="DV100" i="56"/>
  <c r="DY100" i="56"/>
  <c r="EE100" i="56"/>
  <c r="FM97" i="56"/>
  <c r="DV99" i="56"/>
  <c r="EE99" i="56"/>
  <c r="ED99" i="56"/>
  <c r="EC99" i="56"/>
  <c r="EB99" i="56"/>
  <c r="DZ99" i="56"/>
  <c r="DX99" i="56"/>
  <c r="DY99" i="56"/>
  <c r="DW99" i="56"/>
  <c r="DU99" i="56"/>
  <c r="AO101" i="56"/>
  <c r="AK104" i="56"/>
  <c r="AN104" i="56" s="1"/>
  <c r="AJ104" i="56"/>
  <c r="DY75" i="56"/>
  <c r="DX75" i="56"/>
  <c r="EE75" i="56"/>
  <c r="AO87" i="56"/>
  <c r="ED94" i="56"/>
  <c r="FU95" i="56"/>
  <c r="FK95" i="56"/>
  <c r="FO95" i="56" s="1"/>
  <c r="DT99" i="56"/>
  <c r="DW100" i="56"/>
  <c r="ED64" i="56"/>
  <c r="FM73" i="56"/>
  <c r="DT75" i="56"/>
  <c r="AI91" i="56"/>
  <c r="AJ91" i="56" s="1"/>
  <c r="EE94" i="56"/>
  <c r="FM95" i="56"/>
  <c r="AI97" i="56"/>
  <c r="AJ97" i="56" s="1"/>
  <c r="EA99" i="56"/>
  <c r="AO100" i="56"/>
  <c r="ED100" i="56"/>
  <c r="AK101" i="56"/>
  <c r="EE64" i="56"/>
  <c r="AM69" i="56"/>
  <c r="AR69" i="56" s="1"/>
  <c r="EC73" i="56"/>
  <c r="EB73" i="56"/>
  <c r="DW73" i="56"/>
  <c r="DU75" i="56"/>
  <c r="DW86" i="56"/>
  <c r="EE86" i="56"/>
  <c r="ED86" i="56"/>
  <c r="EC86" i="56"/>
  <c r="DY86" i="56"/>
  <c r="AM87" i="56"/>
  <c r="AJ92" i="56"/>
  <c r="EB96" i="56"/>
  <c r="DY96" i="56"/>
  <c r="DX96" i="56"/>
  <c r="DW96" i="56"/>
  <c r="DV96" i="56"/>
  <c r="DT96" i="56"/>
  <c r="ED96" i="56"/>
  <c r="DU96" i="56"/>
  <c r="EA96" i="56"/>
  <c r="AP100" i="56"/>
  <c r="AQ100" i="56" s="1"/>
  <c r="FU100" i="56"/>
  <c r="FK100" i="56"/>
  <c r="FO100" i="56" s="1"/>
  <c r="AN101" i="56"/>
  <c r="AI103" i="56"/>
  <c r="AJ103" i="56" s="1"/>
  <c r="FM62" i="56"/>
  <c r="FK63" i="56"/>
  <c r="FO63" i="56" s="1"/>
  <c r="DT64" i="56"/>
  <c r="AN69" i="56"/>
  <c r="DT73" i="56"/>
  <c r="FO73" i="56"/>
  <c r="DV75" i="56"/>
  <c r="FK76" i="56"/>
  <c r="FO76" i="56" s="1"/>
  <c r="AJ83" i="56"/>
  <c r="AO83" i="56" s="1"/>
  <c r="DT86" i="56"/>
  <c r="EF86" i="56" s="1"/>
  <c r="AN92" i="56"/>
  <c r="DZ96" i="56"/>
  <c r="FK99" i="56"/>
  <c r="FO99" i="56"/>
  <c r="FM99" i="56"/>
  <c r="DY69" i="56"/>
  <c r="EF69" i="56" s="1"/>
  <c r="EE69" i="56"/>
  <c r="DU73" i="56"/>
  <c r="DW75" i="56"/>
  <c r="AK77" i="56"/>
  <c r="AN77" i="56" s="1"/>
  <c r="AK84" i="56"/>
  <c r="AN84" i="56" s="1"/>
  <c r="AJ86" i="56"/>
  <c r="AO86" i="56" s="1"/>
  <c r="DU86" i="56"/>
  <c r="AI90" i="56"/>
  <c r="AJ90" i="56" s="1"/>
  <c r="DV93" i="56"/>
  <c r="EE93" i="56"/>
  <c r="ED93" i="56"/>
  <c r="EC93" i="56"/>
  <c r="EB93" i="56"/>
  <c r="DZ93" i="56"/>
  <c r="DX93" i="56"/>
  <c r="EA93" i="56"/>
  <c r="DT93" i="56"/>
  <c r="EC96" i="56"/>
  <c r="AM100" i="56"/>
  <c r="DX104" i="56"/>
  <c r="DU104" i="56"/>
  <c r="DT104" i="56"/>
  <c r="EE104" i="56"/>
  <c r="ED104" i="56"/>
  <c r="EB104" i="56"/>
  <c r="DZ104" i="56"/>
  <c r="EC104" i="56"/>
  <c r="EA104" i="56"/>
  <c r="DY104" i="56"/>
  <c r="AO106" i="56"/>
  <c r="AM106" i="56"/>
  <c r="AR106" i="56" s="1"/>
  <c r="AI107" i="56"/>
  <c r="AJ107" i="56" s="1"/>
  <c r="DX92" i="56"/>
  <c r="DU92" i="56"/>
  <c r="DT92" i="56"/>
  <c r="EF92" i="56" s="1"/>
  <c r="EE92" i="56"/>
  <c r="ED92" i="56"/>
  <c r="EB92" i="56"/>
  <c r="DZ92" i="56"/>
  <c r="DY92" i="56"/>
  <c r="EC92" i="56"/>
  <c r="AK94" i="56"/>
  <c r="AN94" i="56" s="1"/>
  <c r="AI94" i="56"/>
  <c r="AJ94" i="56" s="1"/>
  <c r="AK102" i="56"/>
  <c r="AN102" i="56" s="1"/>
  <c r="ED101" i="56"/>
  <c r="EA101" i="56"/>
  <c r="DZ101" i="56"/>
  <c r="DY101" i="56"/>
  <c r="DX101" i="56"/>
  <c r="DV101" i="56"/>
  <c r="DT101" i="56"/>
  <c r="EE101" i="56"/>
  <c r="DU101" i="56"/>
  <c r="DT106" i="56"/>
  <c r="EE106" i="56"/>
  <c r="ED106" i="56"/>
  <c r="EC106" i="56"/>
  <c r="EB106" i="56"/>
  <c r="EA106" i="56"/>
  <c r="DZ106" i="56"/>
  <c r="DY106" i="56"/>
  <c r="DX106" i="56"/>
  <c r="DW106" i="56"/>
  <c r="DV106" i="56"/>
  <c r="AZ108" i="56"/>
  <c r="CI108" i="56" s="1"/>
  <c r="AS108" i="56"/>
  <c r="AV108" i="56" s="1"/>
  <c r="EB75" i="56"/>
  <c r="FU89" i="56"/>
  <c r="FK89" i="56"/>
  <c r="FO89" i="56" s="1"/>
  <c r="DW92" i="56"/>
  <c r="DZ97" i="56"/>
  <c r="DW97" i="56"/>
  <c r="DV97" i="56"/>
  <c r="DU97" i="56"/>
  <c r="DT97" i="56"/>
  <c r="ED97" i="56"/>
  <c r="EB97" i="56"/>
  <c r="DX97" i="56"/>
  <c r="EA97" i="56"/>
  <c r="DW101" i="56"/>
  <c r="AI102" i="56"/>
  <c r="AJ102" i="56" s="1"/>
  <c r="DU106" i="56"/>
  <c r="ED107" i="56"/>
  <c r="EC107" i="56"/>
  <c r="EB107" i="56"/>
  <c r="EA107" i="56"/>
  <c r="DZ107" i="56"/>
  <c r="DY107" i="56"/>
  <c r="DX107" i="56"/>
  <c r="DW107" i="56"/>
  <c r="DV107" i="56"/>
  <c r="DU107" i="56"/>
  <c r="DT107" i="56"/>
  <c r="EE107" i="56"/>
  <c r="FM87" i="56"/>
  <c r="FO88" i="56"/>
  <c r="FK90" i="56"/>
  <c r="FO90" i="56" s="1"/>
  <c r="AH113" i="56"/>
  <c r="EB102" i="56"/>
  <c r="DY102" i="56"/>
  <c r="DX102" i="56"/>
  <c r="DW102" i="56"/>
  <c r="DV102" i="56"/>
  <c r="DT102" i="56"/>
  <c r="ED102" i="56"/>
  <c r="DZ103" i="56"/>
  <c r="DW103" i="56"/>
  <c r="DV103" i="56"/>
  <c r="DU103" i="56"/>
  <c r="DT103" i="56"/>
  <c r="ED103" i="56"/>
  <c r="EB103" i="56"/>
  <c r="AP108" i="56"/>
  <c r="AQ108" i="56" s="1"/>
  <c r="DX110" i="56"/>
  <c r="DW110" i="56"/>
  <c r="DV110" i="56"/>
  <c r="DU110" i="56"/>
  <c r="DT110" i="56"/>
  <c r="EE110" i="56"/>
  <c r="ED110" i="56"/>
  <c r="EC110" i="56"/>
  <c r="EB110" i="56"/>
  <c r="EA110" i="56"/>
  <c r="DZ110" i="56"/>
  <c r="AM183" i="56"/>
  <c r="AO111" i="56"/>
  <c r="AM111" i="56"/>
  <c r="AR111" i="56" s="1"/>
  <c r="AN98" i="56"/>
  <c r="AM102" i="56"/>
  <c r="AN111" i="56"/>
  <c r="ED111" i="56"/>
  <c r="EC111" i="56"/>
  <c r="EB111" i="56"/>
  <c r="EA111" i="56"/>
  <c r="DZ111" i="56"/>
  <c r="DY111" i="56"/>
  <c r="DX111" i="56"/>
  <c r="DW111" i="56"/>
  <c r="DV111" i="56"/>
  <c r="DU111" i="56"/>
  <c r="DT111" i="56"/>
  <c r="FU101" i="56"/>
  <c r="FK101" i="56"/>
  <c r="FO101" i="56" s="1"/>
  <c r="EE102" i="56"/>
  <c r="AM103" i="56"/>
  <c r="EE103" i="56"/>
  <c r="DV105" i="56"/>
  <c r="EE105" i="56"/>
  <c r="ED105" i="56"/>
  <c r="EC105" i="56"/>
  <c r="EB105" i="56"/>
  <c r="DZ105" i="56"/>
  <c r="DY105" i="56"/>
  <c r="DX105" i="56"/>
  <c r="EE111" i="56"/>
  <c r="EB90" i="56"/>
  <c r="DY90" i="56"/>
  <c r="DX90" i="56"/>
  <c r="DW90" i="56"/>
  <c r="DV90" i="56"/>
  <c r="DT90" i="56"/>
  <c r="ED90" i="56"/>
  <c r="DZ91" i="56"/>
  <c r="DW91" i="56"/>
  <c r="DV91" i="56"/>
  <c r="DU91" i="56"/>
  <c r="DT91" i="56"/>
  <c r="ED91" i="56"/>
  <c r="EB91" i="56"/>
  <c r="FK93" i="56"/>
  <c r="FM93" i="56" s="1"/>
  <c r="FM98" i="56"/>
  <c r="AK99" i="56"/>
  <c r="FM101" i="56"/>
  <c r="FK102" i="56"/>
  <c r="FO102" i="56" s="1"/>
  <c r="DT105" i="56"/>
  <c r="AK109" i="56"/>
  <c r="AN109" i="56" s="1"/>
  <c r="AN125" i="56"/>
  <c r="AN213" i="56"/>
  <c r="AK110" i="56"/>
  <c r="AN110" i="56" s="1"/>
  <c r="AJ110" i="56"/>
  <c r="AM143" i="56"/>
  <c r="AM90" i="56"/>
  <c r="FU94" i="56"/>
  <c r="FK94" i="56"/>
  <c r="FM94" i="56" s="1"/>
  <c r="AK96" i="56"/>
  <c r="DX98" i="56"/>
  <c r="DU98" i="56"/>
  <c r="DT98" i="56"/>
  <c r="EE98" i="56"/>
  <c r="ED98" i="56"/>
  <c r="EB98" i="56"/>
  <c r="DZ98" i="56"/>
  <c r="FO105" i="56"/>
  <c r="ED108" i="56"/>
  <c r="EB109" i="56"/>
  <c r="EE108" i="56"/>
  <c r="EC109" i="56"/>
  <c r="FK107" i="56"/>
  <c r="FM107" i="56" s="1"/>
  <c r="DT108" i="56"/>
  <c r="ED109" i="56"/>
  <c r="FK111" i="56"/>
  <c r="FM111" i="56" s="1"/>
  <c r="AJ213" i="56"/>
  <c r="FU105" i="56"/>
  <c r="EE109" i="56"/>
  <c r="DV108" i="56"/>
  <c r="FK108" i="56"/>
  <c r="FO108" i="56" s="1"/>
  <c r="DT109" i="56"/>
  <c r="FO111" i="56"/>
  <c r="AJ143" i="56"/>
  <c r="AM144" i="56"/>
  <c r="AJ183" i="56"/>
  <c r="AM95" i="56"/>
  <c r="AM101" i="56"/>
  <c r="DW108" i="56"/>
  <c r="AI109" i="56"/>
  <c r="AJ109" i="56" s="1"/>
  <c r="DU109" i="56"/>
  <c r="AM213" i="56"/>
  <c r="FK91" i="56"/>
  <c r="FO91" i="56" s="1"/>
  <c r="FK97" i="56"/>
  <c r="FO97" i="56" s="1"/>
  <c r="FK103" i="56"/>
  <c r="FO103" i="56" s="1"/>
  <c r="DX108" i="56"/>
  <c r="DV109" i="56"/>
  <c r="FK109" i="56"/>
  <c r="FO109" i="56" s="1"/>
  <c r="AJ125" i="56"/>
  <c r="AM125" i="56" s="1"/>
  <c r="AM178" i="56"/>
  <c r="DY108" i="56"/>
  <c r="DW109" i="56"/>
  <c r="AM109" i="56"/>
  <c r="FM110" i="56"/>
  <c r="EI93" i="55"/>
  <c r="EA93" i="55"/>
  <c r="DY93" i="55"/>
  <c r="EB110" i="55"/>
  <c r="EC110" i="55"/>
  <c r="EF110" i="55"/>
  <c r="EA110" i="55"/>
  <c r="AN102" i="55"/>
  <c r="AS102" i="55" s="1"/>
  <c r="AO102" i="55"/>
  <c r="AR102" i="55" s="1"/>
  <c r="HH12" i="55"/>
  <c r="HK12" i="55" s="1"/>
  <c r="AR69" i="55"/>
  <c r="EA70" i="55"/>
  <c r="DZ98" i="55"/>
  <c r="AO144" i="55"/>
  <c r="HP29" i="55"/>
  <c r="HQ29" i="55" s="1"/>
  <c r="AA7" i="55"/>
  <c r="FY25" i="55"/>
  <c r="HH28" i="55"/>
  <c r="FO54" i="55"/>
  <c r="FQ54" i="55" s="1"/>
  <c r="AS67" i="55"/>
  <c r="FO69" i="55"/>
  <c r="FQ69" i="55" s="1"/>
  <c r="EC98" i="55"/>
  <c r="EF107" i="55"/>
  <c r="AQ111" i="55"/>
  <c r="DZ111" i="55"/>
  <c r="EF111" i="55"/>
  <c r="HP26" i="55"/>
  <c r="HQ26" i="55" s="1"/>
  <c r="AR66" i="55"/>
  <c r="FO107" i="55"/>
  <c r="FQ107" i="55" s="1"/>
  <c r="FO110" i="55"/>
  <c r="FS110" i="55" s="1"/>
  <c r="EG111" i="55"/>
  <c r="AN135" i="55"/>
  <c r="AN213" i="55"/>
  <c r="AQ213" i="55" s="1"/>
  <c r="HP25" i="55"/>
  <c r="AQ50" i="55"/>
  <c r="FO66" i="55"/>
  <c r="FQ66" i="55" s="1"/>
  <c r="AO73" i="55"/>
  <c r="AS73" i="55" s="1"/>
  <c r="EB74" i="55"/>
  <c r="AO75" i="55"/>
  <c r="AS75" i="55" s="1"/>
  <c r="EB86" i="55"/>
  <c r="DX87" i="55"/>
  <c r="EE90" i="55"/>
  <c r="AQ92" i="55"/>
  <c r="HK14" i="55"/>
  <c r="AR72" i="55"/>
  <c r="EC74" i="55"/>
  <c r="DZ87" i="55"/>
  <c r="AR135" i="55"/>
  <c r="EF74" i="55"/>
  <c r="AO84" i="55"/>
  <c r="AS84" i="55" s="1"/>
  <c r="EB87" i="55"/>
  <c r="FO8" i="55"/>
  <c r="FS8" i="55" s="1"/>
  <c r="HK30" i="55"/>
  <c r="FO50" i="55"/>
  <c r="FS50" i="55" s="1"/>
  <c r="FS56" i="55"/>
  <c r="AR57" i="55"/>
  <c r="EC57" i="55"/>
  <c r="EF87" i="55"/>
  <c r="AO183" i="55"/>
  <c r="AR183" i="55" s="1"/>
  <c r="HP27" i="55"/>
  <c r="HQ27" i="55" s="1"/>
  <c r="AN63" i="55"/>
  <c r="AS63" i="55" s="1"/>
  <c r="HP24" i="55"/>
  <c r="HQ24" i="55" s="1"/>
  <c r="FO14" i="55"/>
  <c r="FS14" i="55" s="1"/>
  <c r="AO108" i="55"/>
  <c r="AR108" i="55" s="1"/>
  <c r="HP30" i="55"/>
  <c r="HY30" i="55" s="1"/>
  <c r="HP12" i="55"/>
  <c r="HQ12" i="55" s="1"/>
  <c r="EI54" i="55"/>
  <c r="EE54" i="55"/>
  <c r="EA54" i="55"/>
  <c r="EI99" i="55"/>
  <c r="DY99" i="55"/>
  <c r="EG99" i="55"/>
  <c r="EE99" i="55"/>
  <c r="ED99" i="55"/>
  <c r="EB99" i="55"/>
  <c r="DX99" i="55"/>
  <c r="EA99" i="55"/>
  <c r="DZ99" i="55"/>
  <c r="HQ21" i="55"/>
  <c r="EI15" i="55"/>
  <c r="DZ15" i="55"/>
  <c r="DX15" i="55"/>
  <c r="DY15" i="55"/>
  <c r="EG15" i="55"/>
  <c r="EF15" i="55"/>
  <c r="EE15" i="55"/>
  <c r="ED15" i="55"/>
  <c r="EC15" i="55"/>
  <c r="EA15" i="55"/>
  <c r="AO9" i="55"/>
  <c r="AN9" i="55"/>
  <c r="AQ9" i="55" s="1"/>
  <c r="EF45" i="55"/>
  <c r="ED45" i="55"/>
  <c r="EI66" i="55"/>
  <c r="EG66" i="55"/>
  <c r="EF66" i="55"/>
  <c r="EC66" i="55"/>
  <c r="DX66" i="55"/>
  <c r="AN93" i="55"/>
  <c r="AO93" i="55"/>
  <c r="AR93" i="55" s="1"/>
  <c r="HN18" i="55"/>
  <c r="EE65" i="55"/>
  <c r="EF65" i="55"/>
  <c r="ED65" i="55"/>
  <c r="EG65" i="55"/>
  <c r="EI78" i="55"/>
  <c r="ED78" i="55"/>
  <c r="EB78" i="55"/>
  <c r="EI92" i="55"/>
  <c r="EG92" i="55"/>
  <c r="EF92" i="55"/>
  <c r="EB92" i="55"/>
  <c r="EA92" i="55"/>
  <c r="EF9" i="55"/>
  <c r="EG9" i="55"/>
  <c r="ED9" i="55"/>
  <c r="EC38" i="55"/>
  <c r="EG38" i="55"/>
  <c r="EF38" i="55"/>
  <c r="ED38" i="55"/>
  <c r="EB38" i="55"/>
  <c r="EI52" i="55"/>
  <c r="EC52" i="55"/>
  <c r="EI72" i="55"/>
  <c r="EG72" i="55"/>
  <c r="EB72" i="55"/>
  <c r="DZ72" i="55"/>
  <c r="DX72" i="55"/>
  <c r="EH101" i="55"/>
  <c r="EG101" i="55"/>
  <c r="EF101" i="55"/>
  <c r="DZ101" i="55"/>
  <c r="EI105" i="55"/>
  <c r="EG105" i="55"/>
  <c r="ED105" i="55"/>
  <c r="EB105" i="55"/>
  <c r="EE105" i="55"/>
  <c r="EA105" i="55"/>
  <c r="DZ105" i="55"/>
  <c r="DY105" i="55"/>
  <c r="DX105" i="55"/>
  <c r="AO22" i="55"/>
  <c r="AR22" i="55" s="1"/>
  <c r="AN22" i="55"/>
  <c r="EI7" i="55"/>
  <c r="DY7" i="55"/>
  <c r="EF7" i="55"/>
  <c r="EE7" i="55"/>
  <c r="DX7" i="55"/>
  <c r="ED7" i="55"/>
  <c r="EC7" i="55"/>
  <c r="EA7" i="55"/>
  <c r="DZ7" i="55"/>
  <c r="DY48" i="55"/>
  <c r="EG48" i="55"/>
  <c r="ED48" i="55"/>
  <c r="EC48" i="55"/>
  <c r="EB48" i="55"/>
  <c r="EA48" i="55"/>
  <c r="EE48" i="55"/>
  <c r="DZ48" i="55"/>
  <c r="DX48" i="55"/>
  <c r="EF35" i="55"/>
  <c r="EE35" i="55"/>
  <c r="DX35" i="55"/>
  <c r="EG35" i="55"/>
  <c r="EG27" i="55"/>
  <c r="EI27" i="55"/>
  <c r="EE27" i="55"/>
  <c r="AR213" i="55"/>
  <c r="HJ11" i="55"/>
  <c r="HH13" i="55"/>
  <c r="HK13" i="55" s="1"/>
  <c r="FO22" i="55"/>
  <c r="FS22" i="55" s="1"/>
  <c r="EC26" i="55"/>
  <c r="EF44" i="55"/>
  <c r="EG46" i="55"/>
  <c r="EH51" i="55"/>
  <c r="AO54" i="55"/>
  <c r="AS54" i="55" s="1"/>
  <c r="EI62" i="55"/>
  <c r="DX75" i="55"/>
  <c r="EG86" i="55"/>
  <c r="EG89" i="55"/>
  <c r="EE93" i="55"/>
  <c r="EI95" i="55"/>
  <c r="AM96" i="55"/>
  <c r="AN96" i="55" s="1"/>
  <c r="EA104" i="55"/>
  <c r="HP22" i="55"/>
  <c r="HY22" i="55" s="1"/>
  <c r="HH17" i="55"/>
  <c r="HK17" i="55" s="1"/>
  <c r="FS35" i="55"/>
  <c r="EE36" i="55"/>
  <c r="FS47" i="55"/>
  <c r="AN49" i="55"/>
  <c r="AS49" i="55" s="1"/>
  <c r="FO68" i="55"/>
  <c r="FQ68" i="55" s="1"/>
  <c r="FO73" i="55"/>
  <c r="FQ73" i="55" s="1"/>
  <c r="AN74" i="55"/>
  <c r="AS74" i="55" s="1"/>
  <c r="DZ75" i="55"/>
  <c r="FO78" i="55"/>
  <c r="AN87" i="55"/>
  <c r="AS87" i="55" s="1"/>
  <c r="FO87" i="55"/>
  <c r="FQ87" i="55" s="1"/>
  <c r="EG93" i="55"/>
  <c r="EC104" i="55"/>
  <c r="DZ110" i="55"/>
  <c r="HP21" i="55"/>
  <c r="HY21" i="55" s="1"/>
  <c r="HJ17" i="55"/>
  <c r="HH19" i="55"/>
  <c r="HK19" i="55" s="1"/>
  <c r="AN48" i="55"/>
  <c r="AS48" i="55" s="1"/>
  <c r="FO62" i="55"/>
  <c r="FS62" i="55" s="1"/>
  <c r="FY67" i="55"/>
  <c r="FS68" i="55"/>
  <c r="AN69" i="55"/>
  <c r="AS69" i="55" s="1"/>
  <c r="AN72" i="55"/>
  <c r="AQ72" i="55" s="1"/>
  <c r="EA75" i="55"/>
  <c r="FS78" i="55"/>
  <c r="FO89" i="55"/>
  <c r="FS89" i="55" s="1"/>
  <c r="AM90" i="55"/>
  <c r="AN90" i="55" s="1"/>
  <c r="AQ90" i="55" s="1"/>
  <c r="EF104" i="55"/>
  <c r="HP20" i="55"/>
  <c r="HQ20" i="55" s="1"/>
  <c r="IB20" i="55" s="1"/>
  <c r="FO36" i="55"/>
  <c r="FS36" i="55" s="1"/>
  <c r="AO37" i="55"/>
  <c r="AR37" i="55" s="1"/>
  <c r="AT37" i="55" s="1"/>
  <c r="AU37" i="55" s="1"/>
  <c r="FQ47" i="55"/>
  <c r="AR48" i="55"/>
  <c r="FY74" i="55"/>
  <c r="EC75" i="55"/>
  <c r="AO83" i="55"/>
  <c r="AR83" i="55" s="1"/>
  <c r="AM97" i="55"/>
  <c r="AN97" i="55" s="1"/>
  <c r="AQ97" i="55" s="1"/>
  <c r="DX74" i="55"/>
  <c r="AR87" i="55"/>
  <c r="DX96" i="55"/>
  <c r="AR144" i="55"/>
  <c r="HP18" i="55"/>
  <c r="HY18" i="55" s="1"/>
  <c r="FO13" i="55"/>
  <c r="FQ13" i="55" s="1"/>
  <c r="HH26" i="55"/>
  <c r="FO27" i="55"/>
  <c r="FS27" i="55" s="1"/>
  <c r="AM28" i="55"/>
  <c r="AN28" i="55" s="1"/>
  <c r="FY35" i="55"/>
  <c r="EA37" i="55"/>
  <c r="HQ30" i="55"/>
  <c r="HK10" i="55"/>
  <c r="AM43" i="55"/>
  <c r="AN43" i="55" s="1"/>
  <c r="AQ43" i="55" s="1"/>
  <c r="FZ47" i="55"/>
  <c r="AQ135" i="55"/>
  <c r="HP16" i="55"/>
  <c r="HQ16" i="55" s="1"/>
  <c r="AR15" i="55"/>
  <c r="EA28" i="55"/>
  <c r="FY36" i="55"/>
  <c r="FQ50" i="55"/>
  <c r="DY51" i="55"/>
  <c r="FS75" i="55"/>
  <c r="EA76" i="55"/>
  <c r="AQ91" i="55"/>
  <c r="DX93" i="55"/>
  <c r="HP15" i="55"/>
  <c r="HY15" i="55" s="1"/>
  <c r="FY27" i="55"/>
  <c r="ED28" i="55"/>
  <c r="HY28" i="55"/>
  <c r="HP14" i="55"/>
  <c r="HY14" i="55" s="1"/>
  <c r="FQ37" i="55"/>
  <c r="EE51" i="55"/>
  <c r="FS66" i="55"/>
  <c r="AQ67" i="55"/>
  <c r="EH74" i="55"/>
  <c r="ED76" i="55"/>
  <c r="AQ78" i="55"/>
  <c r="FS83" i="55"/>
  <c r="DX86" i="55"/>
  <c r="EE87" i="55"/>
  <c r="AO92" i="55"/>
  <c r="AR92" i="55" s="1"/>
  <c r="DZ93" i="55"/>
  <c r="EF98" i="55"/>
  <c r="AM103" i="55"/>
  <c r="AN103" i="55" s="1"/>
  <c r="AQ103" i="55" s="1"/>
  <c r="DZ107" i="55"/>
  <c r="AO143" i="55"/>
  <c r="AR143" i="55" s="1"/>
  <c r="HP13" i="55"/>
  <c r="HY13" i="55" s="1"/>
  <c r="FO43" i="55"/>
  <c r="FS43" i="55" s="1"/>
  <c r="AO52" i="55"/>
  <c r="AR52" i="55" s="1"/>
  <c r="AN68" i="55"/>
  <c r="AS68" i="55" s="1"/>
  <c r="FS72" i="55"/>
  <c r="FO74" i="55"/>
  <c r="FQ74" i="55" s="1"/>
  <c r="FY75" i="55"/>
  <c r="FQ83" i="55"/>
  <c r="EF86" i="55"/>
  <c r="ED93" i="55"/>
  <c r="DZ95" i="55"/>
  <c r="FO98" i="55"/>
  <c r="FS98" i="55" s="1"/>
  <c r="DZ104" i="55"/>
  <c r="EG107" i="55"/>
  <c r="AM109" i="55"/>
  <c r="AN109" i="55" s="1"/>
  <c r="AQ109" i="55" s="1"/>
  <c r="HP23" i="55"/>
  <c r="HQ23" i="55" s="1"/>
  <c r="IB23" i="55" s="1"/>
  <c r="HP11" i="55"/>
  <c r="HY11" i="55" s="1"/>
  <c r="HN27" i="55"/>
  <c r="HH27" i="55"/>
  <c r="HK27" i="55" s="1"/>
  <c r="HN21" i="55"/>
  <c r="HK25" i="55"/>
  <c r="HP10" i="55"/>
  <c r="HQ10" i="55" s="1"/>
  <c r="IB10" i="55" s="1"/>
  <c r="HQ28" i="55"/>
  <c r="HK22" i="55"/>
  <c r="HK23" i="55"/>
  <c r="HN20" i="55"/>
  <c r="HY16" i="55"/>
  <c r="HN16" i="55"/>
  <c r="HN11" i="55"/>
  <c r="HN22" i="55"/>
  <c r="HN30" i="55"/>
  <c r="HQ17" i="55"/>
  <c r="HN17" i="55"/>
  <c r="HY24" i="55"/>
  <c r="HN24" i="55"/>
  <c r="HN12" i="55"/>
  <c r="HN14" i="55"/>
  <c r="AN11" i="55"/>
  <c r="AO11" i="55"/>
  <c r="AR11" i="55" s="1"/>
  <c r="AO10" i="55"/>
  <c r="AR10" i="55" s="1"/>
  <c r="AN10" i="55"/>
  <c r="AQ10" i="55" s="1"/>
  <c r="AN12" i="55"/>
  <c r="AO12" i="55"/>
  <c r="AR12" i="55" s="1"/>
  <c r="AR9" i="55"/>
  <c r="AO14" i="55"/>
  <c r="AR14" i="55" s="1"/>
  <c r="AN14" i="55"/>
  <c r="AQ14" i="55" s="1"/>
  <c r="AO8" i="55"/>
  <c r="AR8" i="55" s="1"/>
  <c r="AN8" i="55"/>
  <c r="EA12" i="55"/>
  <c r="DZ12" i="55"/>
  <c r="DY12" i="55"/>
  <c r="DX12" i="55"/>
  <c r="EB12" i="55"/>
  <c r="EI12" i="55"/>
  <c r="EH12" i="55"/>
  <c r="EF12" i="55"/>
  <c r="EG12" i="55"/>
  <c r="EE12" i="55"/>
  <c r="ED12" i="55"/>
  <c r="EC12" i="55"/>
  <c r="EH11" i="55"/>
  <c r="EG11" i="55"/>
  <c r="EF11" i="55"/>
  <c r="EE11" i="55"/>
  <c r="ED11" i="55"/>
  <c r="EC11" i="55"/>
  <c r="EA11" i="55"/>
  <c r="EB11" i="55"/>
  <c r="DY11" i="55"/>
  <c r="DZ11" i="55"/>
  <c r="DX11" i="55"/>
  <c r="EI14" i="55"/>
  <c r="EH14" i="55"/>
  <c r="EG14" i="55"/>
  <c r="EF14" i="55"/>
  <c r="DZ14" i="55"/>
  <c r="EE14" i="55"/>
  <c r="ED14" i="55"/>
  <c r="DX14" i="55"/>
  <c r="EC14" i="55"/>
  <c r="EB14" i="55"/>
  <c r="EA14" i="55"/>
  <c r="DY14" i="55"/>
  <c r="EB10" i="55"/>
  <c r="EA10" i="55"/>
  <c r="DZ10" i="55"/>
  <c r="DY10" i="55"/>
  <c r="EE10" i="55"/>
  <c r="DX10" i="55"/>
  <c r="EI10" i="55"/>
  <c r="EG10" i="55"/>
  <c r="EH10" i="55"/>
  <c r="EF10" i="55"/>
  <c r="ED10" i="55"/>
  <c r="AR7" i="55"/>
  <c r="EI8" i="55"/>
  <c r="EH8" i="55"/>
  <c r="EG8" i="55"/>
  <c r="EF8" i="55"/>
  <c r="EE8" i="55"/>
  <c r="ED8" i="55"/>
  <c r="EC8" i="55"/>
  <c r="EB8" i="55"/>
  <c r="DZ8" i="55"/>
  <c r="EA8" i="55"/>
  <c r="DY8" i="55"/>
  <c r="EI11" i="55"/>
  <c r="AR23" i="55"/>
  <c r="EB23" i="55"/>
  <c r="EA23" i="55"/>
  <c r="DZ23" i="55"/>
  <c r="DY23" i="55"/>
  <c r="DX23" i="55"/>
  <c r="EI23" i="55"/>
  <c r="EH23" i="55"/>
  <c r="EC23" i="55"/>
  <c r="EG23" i="55"/>
  <c r="EF23" i="55"/>
  <c r="EE23" i="55"/>
  <c r="ED23" i="55"/>
  <c r="EC13" i="55"/>
  <c r="EB13" i="55"/>
  <c r="EA13" i="55"/>
  <c r="DZ13" i="55"/>
  <c r="DY13" i="55"/>
  <c r="ED13" i="55"/>
  <c r="DX13" i="55"/>
  <c r="EI13" i="55"/>
  <c r="EH13" i="55"/>
  <c r="EG13" i="55"/>
  <c r="EF13" i="55"/>
  <c r="EE13" i="55"/>
  <c r="EG22" i="55"/>
  <c r="EF22" i="55"/>
  <c r="EE22" i="55"/>
  <c r="EH22" i="55"/>
  <c r="ED22" i="55"/>
  <c r="EC22" i="55"/>
  <c r="EB22" i="55"/>
  <c r="EA22" i="55"/>
  <c r="DZ22" i="55"/>
  <c r="DY22" i="55"/>
  <c r="DX22" i="55"/>
  <c r="EI22" i="55"/>
  <c r="HK11" i="55"/>
  <c r="EI24" i="55"/>
  <c r="EF25" i="55"/>
  <c r="EC25" i="55"/>
  <c r="EB25" i="55"/>
  <c r="EA25" i="55"/>
  <c r="DY25" i="55"/>
  <c r="EH25" i="55"/>
  <c r="FY44" i="55"/>
  <c r="FO44" i="55"/>
  <c r="FS44" i="55" s="1"/>
  <c r="EB7" i="55"/>
  <c r="FS7" i="55"/>
  <c r="EH9" i="55"/>
  <c r="FS12" i="55"/>
  <c r="EB15" i="55"/>
  <c r="FS15" i="55"/>
  <c r="HQ19" i="55"/>
  <c r="HZ19" i="55" s="1"/>
  <c r="HH20" i="55"/>
  <c r="HK20" i="55" s="1"/>
  <c r="HJ22" i="55"/>
  <c r="DX24" i="55"/>
  <c r="DX25" i="55"/>
  <c r="AM27" i="55"/>
  <c r="AN27" i="55" s="1"/>
  <c r="AQ27" i="55" s="1"/>
  <c r="AS37" i="55"/>
  <c r="AV37" i="55" s="1"/>
  <c r="AO38" i="55"/>
  <c r="AR38" i="55" s="1"/>
  <c r="AO62" i="55"/>
  <c r="AR62" i="55" s="1"/>
  <c r="AN62" i="55"/>
  <c r="AM24" i="55"/>
  <c r="AN24" i="55" s="1"/>
  <c r="AQ24" i="55" s="1"/>
  <c r="DZ25" i="55"/>
  <c r="HE29" i="55"/>
  <c r="HK29" i="55" s="1"/>
  <c r="HJ29" i="55"/>
  <c r="AO44" i="55"/>
  <c r="AR44" i="55" s="1"/>
  <c r="AN44" i="55"/>
  <c r="FS48" i="55"/>
  <c r="FQ48" i="55"/>
  <c r="EI9" i="55"/>
  <c r="AQ25" i="55"/>
  <c r="FQ8" i="55"/>
  <c r="DX9" i="55"/>
  <c r="FO11" i="55"/>
  <c r="FS11" i="55" s="1"/>
  <c r="FQ14" i="55"/>
  <c r="HH16" i="55"/>
  <c r="HK16" i="55" s="1"/>
  <c r="HH18" i="55"/>
  <c r="HK18" i="55" s="1"/>
  <c r="DZ24" i="55"/>
  <c r="FO24" i="55"/>
  <c r="FS24" i="55" s="1"/>
  <c r="ED25" i="55"/>
  <c r="FO28" i="55"/>
  <c r="FQ28" i="55" s="1"/>
  <c r="FY28" i="55"/>
  <c r="EE45" i="55"/>
  <c r="EC45" i="55"/>
  <c r="EB45" i="55"/>
  <c r="EA45" i="55"/>
  <c r="DZ45" i="55"/>
  <c r="DY45" i="55"/>
  <c r="DX45" i="55"/>
  <c r="EH45" i="55"/>
  <c r="EG45" i="55"/>
  <c r="EG64" i="55"/>
  <c r="EE64" i="55"/>
  <c r="ED64" i="55"/>
  <c r="EC64" i="55"/>
  <c r="EB64" i="55"/>
  <c r="EA64" i="55"/>
  <c r="DZ64" i="55"/>
  <c r="DX64" i="55"/>
  <c r="EH64" i="55"/>
  <c r="EF64" i="55"/>
  <c r="DY64" i="55"/>
  <c r="EA24" i="55"/>
  <c r="EE25" i="55"/>
  <c r="HN26" i="55"/>
  <c r="EB47" i="55"/>
  <c r="DZ47" i="55"/>
  <c r="DY47" i="55"/>
  <c r="DX47" i="55"/>
  <c r="EI47" i="55"/>
  <c r="EH47" i="55"/>
  <c r="EG47" i="55"/>
  <c r="EE47" i="55"/>
  <c r="ED47" i="55"/>
  <c r="FY12" i="55"/>
  <c r="FY15" i="55"/>
  <c r="DZ9" i="55"/>
  <c r="AQ11" i="55"/>
  <c r="HQ14" i="55"/>
  <c r="EB24" i="55"/>
  <c r="EG25" i="55"/>
  <c r="HY29" i="55"/>
  <c r="HN29" i="55"/>
  <c r="EA47" i="55"/>
  <c r="AQ55" i="55"/>
  <c r="DY24" i="55"/>
  <c r="EG7" i="55"/>
  <c r="EA9" i="55"/>
  <c r="FO9" i="55"/>
  <c r="FQ9" i="55" s="1"/>
  <c r="AM13" i="55"/>
  <c r="AN13" i="55" s="1"/>
  <c r="AQ13" i="55" s="1"/>
  <c r="CP23" i="55"/>
  <c r="EC24" i="55"/>
  <c r="EI25" i="55"/>
  <c r="DZ26" i="55"/>
  <c r="DX26" i="55"/>
  <c r="EI26" i="55"/>
  <c r="EH26" i="55"/>
  <c r="EG26" i="55"/>
  <c r="EF26" i="55"/>
  <c r="EE26" i="55"/>
  <c r="EB26" i="55"/>
  <c r="AQ28" i="55"/>
  <c r="EI45" i="55"/>
  <c r="EC47" i="55"/>
  <c r="EH7" i="55"/>
  <c r="EB9" i="55"/>
  <c r="EH15" i="55"/>
  <c r="HH15" i="55"/>
  <c r="HK15" i="55" s="1"/>
  <c r="AQ22" i="55"/>
  <c r="ED24" i="55"/>
  <c r="FY24" i="55"/>
  <c r="DY26" i="55"/>
  <c r="EC46" i="55"/>
  <c r="EA46" i="55"/>
  <c r="DZ46" i="55"/>
  <c r="DY46" i="55"/>
  <c r="DX46" i="55"/>
  <c r="EI46" i="55"/>
  <c r="EH46" i="55"/>
  <c r="EF46" i="55"/>
  <c r="EE46" i="55"/>
  <c r="EF47" i="55"/>
  <c r="AQ38" i="55"/>
  <c r="FY7" i="55"/>
  <c r="DY9" i="55"/>
  <c r="FQ11" i="55"/>
  <c r="EC9" i="55"/>
  <c r="EE24" i="55"/>
  <c r="HJ24" i="55"/>
  <c r="HE24" i="55"/>
  <c r="HK24" i="55" s="1"/>
  <c r="FS25" i="55"/>
  <c r="EA26" i="55"/>
  <c r="HY26" i="55"/>
  <c r="HN28" i="55"/>
  <c r="EB37" i="55"/>
  <c r="DZ37" i="55"/>
  <c r="DY37" i="55"/>
  <c r="DX37" i="55"/>
  <c r="EI37" i="55"/>
  <c r="EH37" i="55"/>
  <c r="EG37" i="55"/>
  <c r="EE37" i="55"/>
  <c r="ED37" i="55"/>
  <c r="CR38" i="55"/>
  <c r="EG44" i="55"/>
  <c r="EE44" i="55"/>
  <c r="ED44" i="55"/>
  <c r="EC44" i="55"/>
  <c r="EB44" i="55"/>
  <c r="EA44" i="55"/>
  <c r="DZ44" i="55"/>
  <c r="DX44" i="55"/>
  <c r="EI44" i="55"/>
  <c r="AM45" i="55"/>
  <c r="AN45" i="55" s="1"/>
  <c r="EB46" i="55"/>
  <c r="AQ52" i="55"/>
  <c r="EF24" i="55"/>
  <c r="CQ38" i="55"/>
  <c r="CP38" i="55"/>
  <c r="EI43" i="55"/>
  <c r="EG43" i="55"/>
  <c r="EF43" i="55"/>
  <c r="EE43" i="55"/>
  <c r="ED43" i="55"/>
  <c r="EC43" i="55"/>
  <c r="EB43" i="55"/>
  <c r="DZ43" i="55"/>
  <c r="DY43" i="55"/>
  <c r="FY55" i="55"/>
  <c r="FO55" i="55"/>
  <c r="FS55" i="55" s="1"/>
  <c r="AN23" i="55"/>
  <c r="AS23" i="55" s="1"/>
  <c r="FQ23" i="55"/>
  <c r="EG24" i="55"/>
  <c r="AO25" i="55"/>
  <c r="AR25" i="55" s="1"/>
  <c r="AO26" i="55"/>
  <c r="AR26" i="55" s="1"/>
  <c r="EF27" i="55"/>
  <c r="ED27" i="55"/>
  <c r="EC27" i="55"/>
  <c r="EB27" i="55"/>
  <c r="EA27" i="55"/>
  <c r="DZ27" i="55"/>
  <c r="DY27" i="55"/>
  <c r="EH27" i="55"/>
  <c r="DZ28" i="55"/>
  <c r="DX28" i="55"/>
  <c r="EI28" i="55"/>
  <c r="EH28" i="55"/>
  <c r="EG28" i="55"/>
  <c r="EF28" i="55"/>
  <c r="EE28" i="55"/>
  <c r="EB28" i="55"/>
  <c r="ED36" i="55"/>
  <c r="EB36" i="55"/>
  <c r="EA36" i="55"/>
  <c r="DZ36" i="55"/>
  <c r="DY36" i="55"/>
  <c r="DX36" i="55"/>
  <c r="EI36" i="55"/>
  <c r="EG36" i="55"/>
  <c r="EF36" i="55"/>
  <c r="DX43" i="55"/>
  <c r="EF50" i="55"/>
  <c r="ED50" i="55"/>
  <c r="EC50" i="55"/>
  <c r="EB50" i="55"/>
  <c r="DZ50" i="55"/>
  <c r="DY50" i="55"/>
  <c r="DX50" i="55"/>
  <c r="EI50" i="55"/>
  <c r="EG50" i="55"/>
  <c r="EE50" i="55"/>
  <c r="AN7" i="55"/>
  <c r="AS7" i="55" s="1"/>
  <c r="EE9" i="55"/>
  <c r="AN15" i="55"/>
  <c r="AS15" i="55" s="1"/>
  <c r="FO26" i="55"/>
  <c r="FQ26" i="55" s="1"/>
  <c r="FY26" i="55"/>
  <c r="DX27" i="55"/>
  <c r="DY28" i="55"/>
  <c r="EC36" i="55"/>
  <c r="EF37" i="55"/>
  <c r="EA43" i="55"/>
  <c r="EH44" i="55"/>
  <c r="AQ48" i="55"/>
  <c r="AV48" i="55" s="1"/>
  <c r="EA50" i="55"/>
  <c r="EH35" i="55"/>
  <c r="EE38" i="55"/>
  <c r="FZ38" i="55"/>
  <c r="FY49" i="55"/>
  <c r="FS49" i="55"/>
  <c r="FQ49" i="55"/>
  <c r="FO51" i="55"/>
  <c r="FS51" i="55" s="1"/>
  <c r="ED52" i="55"/>
  <c r="AO55" i="55"/>
  <c r="AS55" i="55" s="1"/>
  <c r="FY62" i="55"/>
  <c r="FQ62" i="55"/>
  <c r="AQ63" i="55"/>
  <c r="FY63" i="55"/>
  <c r="FO63" i="55"/>
  <c r="FQ63" i="55" s="1"/>
  <c r="FY64" i="55"/>
  <c r="FO64" i="55"/>
  <c r="FS64" i="55" s="1"/>
  <c r="FQ67" i="55"/>
  <c r="FS67" i="55"/>
  <c r="DZ70" i="55"/>
  <c r="EI70" i="55"/>
  <c r="EG70" i="55"/>
  <c r="EE70" i="55"/>
  <c r="EC70" i="55"/>
  <c r="DX70" i="55"/>
  <c r="EH70" i="55"/>
  <c r="EF70" i="55"/>
  <c r="ED70" i="55"/>
  <c r="EB70" i="55"/>
  <c r="EI35" i="55"/>
  <c r="EE52" i="55"/>
  <c r="DZ53" i="55"/>
  <c r="DX53" i="55"/>
  <c r="EI53" i="55"/>
  <c r="EH53" i="55"/>
  <c r="EF53" i="55"/>
  <c r="EE53" i="55"/>
  <c r="AQ62" i="55"/>
  <c r="AR63" i="55"/>
  <c r="ED68" i="55"/>
  <c r="EA68" i="55"/>
  <c r="DY68" i="55"/>
  <c r="EI68" i="55"/>
  <c r="EG68" i="55"/>
  <c r="EH68" i="55"/>
  <c r="EF68" i="55"/>
  <c r="EE68" i="55"/>
  <c r="EC68" i="55"/>
  <c r="EB68" i="55"/>
  <c r="DZ68" i="55"/>
  <c r="DX68" i="55"/>
  <c r="DX71" i="55"/>
  <c r="EG71" i="55"/>
  <c r="EE71" i="55"/>
  <c r="EC71" i="55"/>
  <c r="EA71" i="55"/>
  <c r="ED71" i="55"/>
  <c r="EB71" i="55"/>
  <c r="DZ71" i="55"/>
  <c r="DY71" i="55"/>
  <c r="EI71" i="55"/>
  <c r="EF73" i="55"/>
  <c r="EC73" i="55"/>
  <c r="EA73" i="55"/>
  <c r="DY73" i="55"/>
  <c r="EI73" i="55"/>
  <c r="EH73" i="55"/>
  <c r="EG73" i="55"/>
  <c r="EE73" i="55"/>
  <c r="ED73" i="55"/>
  <c r="EB73" i="55"/>
  <c r="DZ73" i="55"/>
  <c r="DX85" i="55"/>
  <c r="EG85" i="55"/>
  <c r="EF85" i="55"/>
  <c r="EE85" i="55"/>
  <c r="EC85" i="55"/>
  <c r="EB85" i="55"/>
  <c r="EA85" i="55"/>
  <c r="EH85" i="55"/>
  <c r="ED85" i="55"/>
  <c r="DZ85" i="55"/>
  <c r="DY85" i="55"/>
  <c r="EF52" i="55"/>
  <c r="AM35" i="55"/>
  <c r="AN35" i="55" s="1"/>
  <c r="AQ35" i="55" s="1"/>
  <c r="DY35" i="55"/>
  <c r="CO38" i="55"/>
  <c r="EH38" i="55"/>
  <c r="AR49" i="55"/>
  <c r="EA53" i="55"/>
  <c r="EH55" i="55"/>
  <c r="EF55" i="55"/>
  <c r="EE55" i="55"/>
  <c r="ED55" i="55"/>
  <c r="EB55" i="55"/>
  <c r="EA55" i="55"/>
  <c r="EF56" i="55"/>
  <c r="ED56" i="55"/>
  <c r="EC56" i="55"/>
  <c r="EB56" i="55"/>
  <c r="EA56" i="55"/>
  <c r="DZ56" i="55"/>
  <c r="DY56" i="55"/>
  <c r="EI56" i="55"/>
  <c r="EH71" i="55"/>
  <c r="FY85" i="55"/>
  <c r="FO85" i="55"/>
  <c r="FS85" i="55" s="1"/>
  <c r="DZ35" i="55"/>
  <c r="EI38" i="55"/>
  <c r="EH49" i="55"/>
  <c r="EF49" i="55"/>
  <c r="EE49" i="55"/>
  <c r="ED49" i="55"/>
  <c r="EB49" i="55"/>
  <c r="EA49" i="55"/>
  <c r="AO53" i="55"/>
  <c r="AR53" i="55" s="1"/>
  <c r="EB53" i="55"/>
  <c r="FS54" i="55"/>
  <c r="DX55" i="55"/>
  <c r="DX56" i="55"/>
  <c r="FQ25" i="55"/>
  <c r="FQ27" i="55"/>
  <c r="EA35" i="55"/>
  <c r="FQ35" i="55"/>
  <c r="AM36" i="55"/>
  <c r="AN36" i="55" s="1"/>
  <c r="DX38" i="55"/>
  <c r="FO45" i="55"/>
  <c r="FQ45" i="55" s="1"/>
  <c r="CP47" i="55"/>
  <c r="EF48" i="55"/>
  <c r="DX49" i="55"/>
  <c r="ED51" i="55"/>
  <c r="EB51" i="55"/>
  <c r="EA51" i="55"/>
  <c r="DZ51" i="55"/>
  <c r="DX51" i="55"/>
  <c r="EI51" i="55"/>
  <c r="EC53" i="55"/>
  <c r="DY55" i="55"/>
  <c r="EE56" i="55"/>
  <c r="ED57" i="55"/>
  <c r="EB57" i="55"/>
  <c r="EA57" i="55"/>
  <c r="DZ57" i="55"/>
  <c r="DY57" i="55"/>
  <c r="DX57" i="55"/>
  <c r="EI57" i="55"/>
  <c r="EG57" i="55"/>
  <c r="AQ75" i="55"/>
  <c r="AQ83" i="55"/>
  <c r="EB35" i="55"/>
  <c r="DY38" i="55"/>
  <c r="AM46" i="55"/>
  <c r="AN46" i="55" s="1"/>
  <c r="DY49" i="55"/>
  <c r="AO51" i="55"/>
  <c r="AR51" i="55" s="1"/>
  <c r="AN51" i="55"/>
  <c r="AQ53" i="55"/>
  <c r="ED53" i="55"/>
  <c r="DX54" i="55"/>
  <c r="EH54" i="55"/>
  <c r="EG54" i="55"/>
  <c r="EF54" i="55"/>
  <c r="ED54" i="55"/>
  <c r="EC54" i="55"/>
  <c r="DZ55" i="55"/>
  <c r="EG56" i="55"/>
  <c r="EI63" i="55"/>
  <c r="EG63" i="55"/>
  <c r="EF63" i="55"/>
  <c r="EE63" i="55"/>
  <c r="ED63" i="55"/>
  <c r="EC63" i="55"/>
  <c r="EB63" i="55"/>
  <c r="DZ63" i="55"/>
  <c r="AR74" i="55"/>
  <c r="AQ74" i="55"/>
  <c r="AV74" i="55" s="1"/>
  <c r="EC35" i="55"/>
  <c r="DZ38" i="55"/>
  <c r="FO38" i="55"/>
  <c r="FS38" i="55" s="1"/>
  <c r="FO46" i="55"/>
  <c r="FS46" i="55" s="1"/>
  <c r="EH48" i="55"/>
  <c r="DZ49" i="55"/>
  <c r="EG53" i="55"/>
  <c r="DY54" i="55"/>
  <c r="EC55" i="55"/>
  <c r="EH56" i="55"/>
  <c r="DX62" i="55"/>
  <c r="EH62" i="55"/>
  <c r="EG62" i="55"/>
  <c r="EF62" i="55"/>
  <c r="EE62" i="55"/>
  <c r="ED62" i="55"/>
  <c r="EC62" i="55"/>
  <c r="EA62" i="55"/>
  <c r="DX63" i="55"/>
  <c r="EB69" i="55"/>
  <c r="DY69" i="55"/>
  <c r="EI69" i="55"/>
  <c r="EG69" i="55"/>
  <c r="EE69" i="55"/>
  <c r="EH69" i="55"/>
  <c r="EF69" i="55"/>
  <c r="ED69" i="55"/>
  <c r="EC69" i="55"/>
  <c r="EA69" i="55"/>
  <c r="DZ69" i="55"/>
  <c r="DX77" i="55"/>
  <c r="EG77" i="55"/>
  <c r="EE77" i="55"/>
  <c r="EC77" i="55"/>
  <c r="EB77" i="55"/>
  <c r="EA77" i="55"/>
  <c r="EI77" i="55"/>
  <c r="EH77" i="55"/>
  <c r="EF77" i="55"/>
  <c r="ED77" i="55"/>
  <c r="DZ77" i="55"/>
  <c r="DY77" i="55"/>
  <c r="HY27" i="55"/>
  <c r="ED35" i="55"/>
  <c r="EA38" i="55"/>
  <c r="AM47" i="55"/>
  <c r="AN47" i="55" s="1"/>
  <c r="AQ47" i="55" s="1"/>
  <c r="EI48" i="55"/>
  <c r="EC49" i="55"/>
  <c r="FO53" i="55"/>
  <c r="FY53" i="55"/>
  <c r="DZ54" i="55"/>
  <c r="EG55" i="55"/>
  <c r="EF57" i="55"/>
  <c r="DY62" i="55"/>
  <c r="DY63" i="55"/>
  <c r="AM65" i="55"/>
  <c r="AN65" i="55" s="1"/>
  <c r="AQ65" i="55" s="1"/>
  <c r="DX69" i="55"/>
  <c r="AN70" i="55"/>
  <c r="AO70" i="55"/>
  <c r="AR70" i="55" s="1"/>
  <c r="AR78" i="55"/>
  <c r="EB52" i="55"/>
  <c r="DZ52" i="55"/>
  <c r="DY52" i="55"/>
  <c r="DX52" i="55"/>
  <c r="EH52" i="55"/>
  <c r="EG52" i="55"/>
  <c r="EI49" i="55"/>
  <c r="AO50" i="55"/>
  <c r="EA52" i="55"/>
  <c r="AQ54" i="55"/>
  <c r="EB54" i="55"/>
  <c r="EB62" i="55"/>
  <c r="EH63" i="55"/>
  <c r="AO64" i="55"/>
  <c r="AR64" i="55" s="1"/>
  <c r="AN64" i="55"/>
  <c r="EA91" i="55"/>
  <c r="DZ91" i="55"/>
  <c r="DX91" i="55"/>
  <c r="EG91" i="55"/>
  <c r="EF91" i="55"/>
  <c r="EB91" i="55"/>
  <c r="DY91" i="55"/>
  <c r="EI91" i="55"/>
  <c r="EH91" i="55"/>
  <c r="EE91" i="55"/>
  <c r="ED91" i="55"/>
  <c r="EH65" i="55"/>
  <c r="EF78" i="55"/>
  <c r="AM88" i="55"/>
  <c r="AN88" i="55" s="1"/>
  <c r="AQ88" i="55" s="1"/>
  <c r="EI65" i="55"/>
  <c r="EF67" i="55"/>
  <c r="EC67" i="55"/>
  <c r="EA67" i="55"/>
  <c r="DY67" i="55"/>
  <c r="EI67" i="55"/>
  <c r="AR68" i="55"/>
  <c r="FY71" i="55"/>
  <c r="AQ73" i="55"/>
  <c r="EG78" i="55"/>
  <c r="DZ84" i="55"/>
  <c r="EI84" i="55"/>
  <c r="EH84" i="55"/>
  <c r="EG84" i="55"/>
  <c r="EE84" i="55"/>
  <c r="ED84" i="55"/>
  <c r="EC84" i="55"/>
  <c r="AM56" i="55"/>
  <c r="AN56" i="55" s="1"/>
  <c r="DX65" i="55"/>
  <c r="DX67" i="55"/>
  <c r="AQ68" i="55"/>
  <c r="FO71" i="55"/>
  <c r="FQ71" i="55" s="1"/>
  <c r="EH72" i="55"/>
  <c r="EE72" i="55"/>
  <c r="EC72" i="55"/>
  <c r="EA72" i="55"/>
  <c r="DY72" i="55"/>
  <c r="AR73" i="55"/>
  <c r="FO76" i="55"/>
  <c r="FY76" i="55"/>
  <c r="AM77" i="55"/>
  <c r="AN77" i="55" s="1"/>
  <c r="AQ77" i="55" s="1"/>
  <c r="DX84" i="55"/>
  <c r="DY65" i="55"/>
  <c r="EH66" i="55"/>
  <c r="EE66" i="55"/>
  <c r="DY66" i="55"/>
  <c r="DZ67" i="55"/>
  <c r="DY84" i="55"/>
  <c r="DZ65" i="55"/>
  <c r="EB67" i="55"/>
  <c r="AQ84" i="55"/>
  <c r="EA84" i="55"/>
  <c r="EG88" i="55"/>
  <c r="EF88" i="55"/>
  <c r="ED88" i="55"/>
  <c r="EA88" i="55"/>
  <c r="DZ88" i="55"/>
  <c r="EH88" i="55"/>
  <c r="EE88" i="55"/>
  <c r="DY88" i="55"/>
  <c r="DX88" i="55"/>
  <c r="AM94" i="55"/>
  <c r="AN94" i="55" s="1"/>
  <c r="AN57" i="55"/>
  <c r="FO57" i="55"/>
  <c r="FS57" i="55" s="1"/>
  <c r="EA65" i="55"/>
  <c r="FQ65" i="55"/>
  <c r="DZ66" i="55"/>
  <c r="AR67" i="55"/>
  <c r="ED67" i="55"/>
  <c r="FO70" i="55"/>
  <c r="FS70" i="55" s="1"/>
  <c r="FY70" i="55"/>
  <c r="AN71" i="55"/>
  <c r="AS71" i="55" s="1"/>
  <c r="DZ76" i="55"/>
  <c r="EI76" i="55"/>
  <c r="EG76" i="55"/>
  <c r="EE76" i="55"/>
  <c r="EC76" i="55"/>
  <c r="EB83" i="55"/>
  <c r="DY83" i="55"/>
  <c r="EI83" i="55"/>
  <c r="EG83" i="55"/>
  <c r="EF83" i="55"/>
  <c r="EE83" i="55"/>
  <c r="EB84" i="55"/>
  <c r="EB88" i="55"/>
  <c r="AM89" i="55"/>
  <c r="AN89" i="55" s="1"/>
  <c r="AO89" i="55"/>
  <c r="AR89" i="55" s="1"/>
  <c r="AO98" i="55"/>
  <c r="AR98" i="55" s="1"/>
  <c r="AN98" i="55"/>
  <c r="EB65" i="55"/>
  <c r="FS65" i="55"/>
  <c r="AN66" i="55"/>
  <c r="AS66" i="55" s="1"/>
  <c r="EA66" i="55"/>
  <c r="EE67" i="55"/>
  <c r="ED72" i="55"/>
  <c r="AO76" i="55"/>
  <c r="AR76" i="55" s="1"/>
  <c r="DX76" i="55"/>
  <c r="EF84" i="55"/>
  <c r="EC88" i="55"/>
  <c r="FO52" i="55"/>
  <c r="FQ52" i="55" s="1"/>
  <c r="EC65" i="55"/>
  <c r="EB66" i="55"/>
  <c r="EG67" i="55"/>
  <c r="AR71" i="55"/>
  <c r="EF72" i="55"/>
  <c r="EB75" i="55"/>
  <c r="DY75" i="55"/>
  <c r="EI75" i="55"/>
  <c r="EG75" i="55"/>
  <c r="EE75" i="55"/>
  <c r="AQ76" i="55"/>
  <c r="DY76" i="55"/>
  <c r="DZ83" i="55"/>
  <c r="AM85" i="55"/>
  <c r="AN85" i="55" s="1"/>
  <c r="AQ85" i="55" s="1"/>
  <c r="EI88" i="55"/>
  <c r="DX94" i="55"/>
  <c r="EG94" i="55"/>
  <c r="EF94" i="55"/>
  <c r="ED94" i="55"/>
  <c r="EC94" i="55"/>
  <c r="EA94" i="55"/>
  <c r="DZ94" i="55"/>
  <c r="EH94" i="55"/>
  <c r="EE94" i="55"/>
  <c r="EB94" i="55"/>
  <c r="DX100" i="55"/>
  <c r="EG100" i="55"/>
  <c r="EF100" i="55"/>
  <c r="EE100" i="55"/>
  <c r="ED100" i="55"/>
  <c r="EC100" i="55"/>
  <c r="EA100" i="55"/>
  <c r="DZ100" i="55"/>
  <c r="DY100" i="55"/>
  <c r="EI100" i="55"/>
  <c r="EH100" i="55"/>
  <c r="EB100" i="55"/>
  <c r="EH78" i="55"/>
  <c r="EE78" i="55"/>
  <c r="EC78" i="55"/>
  <c r="EA78" i="55"/>
  <c r="DZ78" i="55"/>
  <c r="DY78" i="55"/>
  <c r="FO84" i="55"/>
  <c r="FS84" i="55" s="1"/>
  <c r="FY84" i="55"/>
  <c r="AM86" i="55"/>
  <c r="AN86" i="55" s="1"/>
  <c r="ED66" i="55"/>
  <c r="ED74" i="55"/>
  <c r="EA74" i="55"/>
  <c r="DY74" i="55"/>
  <c r="EI74" i="55"/>
  <c r="EG74" i="55"/>
  <c r="FY77" i="55"/>
  <c r="FS77" i="55"/>
  <c r="FQ77" i="55"/>
  <c r="AS78" i="55"/>
  <c r="DX78" i="55"/>
  <c r="EC83" i="55"/>
  <c r="FO93" i="55"/>
  <c r="FQ93" i="55" s="1"/>
  <c r="FY93" i="55"/>
  <c r="EI94" i="55"/>
  <c r="DY86" i="55"/>
  <c r="EH87" i="55"/>
  <c r="EC87" i="55"/>
  <c r="EC90" i="55"/>
  <c r="EB90" i="55"/>
  <c r="DZ90" i="55"/>
  <c r="EI90" i="55"/>
  <c r="EH90" i="55"/>
  <c r="FO94" i="55"/>
  <c r="FS94" i="55" s="1"/>
  <c r="EC95" i="55"/>
  <c r="ED96" i="55"/>
  <c r="AM100" i="55"/>
  <c r="AN100" i="55" s="1"/>
  <c r="EF102" i="55"/>
  <c r="EC102" i="55"/>
  <c r="EB102" i="55"/>
  <c r="EA102" i="55"/>
  <c r="DZ102" i="55"/>
  <c r="DY102" i="55"/>
  <c r="EI102" i="55"/>
  <c r="EH102" i="55"/>
  <c r="EG102" i="55"/>
  <c r="AO104" i="55"/>
  <c r="AR104" i="55" s="1"/>
  <c r="AQ142" i="55"/>
  <c r="DZ86" i="55"/>
  <c r="FO88" i="55"/>
  <c r="FQ88" i="55" s="1"/>
  <c r="EF95" i="55"/>
  <c r="EE96" i="55"/>
  <c r="AH113" i="55"/>
  <c r="AN99" i="55"/>
  <c r="AO99" i="55"/>
  <c r="AR99" i="55" s="1"/>
  <c r="EF108" i="55"/>
  <c r="EE108" i="55"/>
  <c r="ED108" i="55"/>
  <c r="EC108" i="55"/>
  <c r="EB108" i="55"/>
  <c r="EA108" i="55"/>
  <c r="DZ108" i="55"/>
  <c r="DY108" i="55"/>
  <c r="EI108" i="55"/>
  <c r="EH108" i="55"/>
  <c r="EG108" i="55"/>
  <c r="AQ144" i="55"/>
  <c r="FQ72" i="55"/>
  <c r="FQ78" i="55"/>
  <c r="EA86" i="55"/>
  <c r="FQ86" i="55"/>
  <c r="DY87" i="55"/>
  <c r="DY90" i="55"/>
  <c r="ED102" i="55"/>
  <c r="DX108" i="55"/>
  <c r="EE89" i="55"/>
  <c r="ED89" i="55"/>
  <c r="EB89" i="55"/>
  <c r="DY89" i="55"/>
  <c r="DX89" i="55"/>
  <c r="AO110" i="55"/>
  <c r="AR110" i="55" s="1"/>
  <c r="AN110" i="55"/>
  <c r="EC86" i="55"/>
  <c r="EA87" i="55"/>
  <c r="DZ89" i="55"/>
  <c r="ED90" i="55"/>
  <c r="FO91" i="55"/>
  <c r="FS91" i="55" s="1"/>
  <c r="AS92" i="55"/>
  <c r="AV92" i="55" s="1"/>
  <c r="AQ93" i="55"/>
  <c r="FY94" i="55"/>
  <c r="DX106" i="55"/>
  <c r="EI106" i="55"/>
  <c r="EH106" i="55"/>
  <c r="EG106" i="55"/>
  <c r="EF106" i="55"/>
  <c r="EE106" i="55"/>
  <c r="ED106" i="55"/>
  <c r="EC106" i="55"/>
  <c r="EA106" i="55"/>
  <c r="DZ106" i="55"/>
  <c r="DY106" i="55"/>
  <c r="ED109" i="55"/>
  <c r="EC109" i="55"/>
  <c r="EB109" i="55"/>
  <c r="EA109" i="55"/>
  <c r="DZ109" i="55"/>
  <c r="DY109" i="55"/>
  <c r="DX109" i="55"/>
  <c r="EI109" i="55"/>
  <c r="EG109" i="55"/>
  <c r="EF109" i="55"/>
  <c r="EE109" i="55"/>
  <c r="AR125" i="55"/>
  <c r="ED86" i="55"/>
  <c r="EA89" i="55"/>
  <c r="DY92" i="55"/>
  <c r="DX92" i="55"/>
  <c r="EH92" i="55"/>
  <c r="EE92" i="55"/>
  <c r="ED92" i="55"/>
  <c r="FS95" i="55"/>
  <c r="FQ95" i="55"/>
  <c r="FO99" i="55"/>
  <c r="FS99" i="55" s="1"/>
  <c r="FY99" i="55"/>
  <c r="EE86" i="55"/>
  <c r="ED87" i="55"/>
  <c r="EC89" i="55"/>
  <c r="EF90" i="55"/>
  <c r="AO91" i="55"/>
  <c r="AR91" i="55" s="1"/>
  <c r="DZ92" i="55"/>
  <c r="AQ143" i="55"/>
  <c r="ED97" i="55"/>
  <c r="EA97" i="55"/>
  <c r="DZ97" i="55"/>
  <c r="DY97" i="55"/>
  <c r="DX97" i="55"/>
  <c r="EI97" i="55"/>
  <c r="EG97" i="55"/>
  <c r="EF97" i="55"/>
  <c r="ED103" i="55"/>
  <c r="EA103" i="55"/>
  <c r="DZ103" i="55"/>
  <c r="DY103" i="55"/>
  <c r="DX103" i="55"/>
  <c r="EI103" i="55"/>
  <c r="EG103" i="55"/>
  <c r="EF103" i="55"/>
  <c r="EE103" i="55"/>
  <c r="EH86" i="55"/>
  <c r="EG87" i="55"/>
  <c r="EH89" i="55"/>
  <c r="FO90" i="55"/>
  <c r="FQ90" i="55" s="1"/>
  <c r="EC92" i="55"/>
  <c r="EB97" i="55"/>
  <c r="FS101" i="55"/>
  <c r="FQ101" i="55"/>
  <c r="EB103" i="55"/>
  <c r="AQ105" i="55"/>
  <c r="AS108" i="55"/>
  <c r="AQ108" i="55"/>
  <c r="AT108" i="55" s="1"/>
  <c r="AU108" i="55" s="1"/>
  <c r="AQ183" i="55"/>
  <c r="EI89" i="55"/>
  <c r="AM95" i="55"/>
  <c r="AN95" i="55" s="1"/>
  <c r="EH95" i="55"/>
  <c r="EE95" i="55"/>
  <c r="ED95" i="55"/>
  <c r="EB95" i="55"/>
  <c r="EA95" i="55"/>
  <c r="DY95" i="55"/>
  <c r="DX95" i="55"/>
  <c r="EF96" i="55"/>
  <c r="EC96" i="55"/>
  <c r="EB96" i="55"/>
  <c r="EA96" i="55"/>
  <c r="DZ96" i="55"/>
  <c r="DY96" i="55"/>
  <c r="EI96" i="55"/>
  <c r="EH96" i="55"/>
  <c r="EC97" i="55"/>
  <c r="EC103" i="55"/>
  <c r="AQ104" i="55"/>
  <c r="AO178" i="55"/>
  <c r="AR178" i="55" s="1"/>
  <c r="AN178" i="55"/>
  <c r="AQ178" i="55" s="1"/>
  <c r="EI101" i="55"/>
  <c r="AO105" i="55"/>
  <c r="AR105" i="55" s="1"/>
  <c r="FQ105" i="55"/>
  <c r="AM106" i="55"/>
  <c r="AN106" i="55" s="1"/>
  <c r="EI107" i="55"/>
  <c r="AO111" i="55"/>
  <c r="AR111" i="55" s="1"/>
  <c r="EI111" i="55"/>
  <c r="AR142" i="55"/>
  <c r="EB93" i="55"/>
  <c r="ED98" i="55"/>
  <c r="FO100" i="55"/>
  <c r="FS100" i="55" s="1"/>
  <c r="DX101" i="55"/>
  <c r="ED104" i="55"/>
  <c r="FS105" i="55"/>
  <c r="FO106" i="55"/>
  <c r="FS106" i="55" s="1"/>
  <c r="DX107" i="55"/>
  <c r="ED110" i="55"/>
  <c r="DX111" i="55"/>
  <c r="EC93" i="55"/>
  <c r="EE98" i="55"/>
  <c r="EC99" i="55"/>
  <c r="AM101" i="55"/>
  <c r="AN101" i="55" s="1"/>
  <c r="DY101" i="55"/>
  <c r="EE104" i="55"/>
  <c r="EC105" i="55"/>
  <c r="AM107" i="55"/>
  <c r="AN107" i="55" s="1"/>
  <c r="DY107" i="55"/>
  <c r="EE110" i="55"/>
  <c r="DY111" i="55"/>
  <c r="EG98" i="55"/>
  <c r="EA101" i="55"/>
  <c r="EG104" i="55"/>
  <c r="FY105" i="55"/>
  <c r="EA107" i="55"/>
  <c r="EG110" i="55"/>
  <c r="EA111" i="55"/>
  <c r="EF93" i="55"/>
  <c r="FO96" i="55"/>
  <c r="FQ96" i="55" s="1"/>
  <c r="EH98" i="55"/>
  <c r="EF99" i="55"/>
  <c r="EB101" i="55"/>
  <c r="FO102" i="55"/>
  <c r="FQ102" i="55" s="1"/>
  <c r="EH104" i="55"/>
  <c r="EF105" i="55"/>
  <c r="EB107" i="55"/>
  <c r="FS107" i="55"/>
  <c r="FO108" i="55"/>
  <c r="FQ108" i="55" s="1"/>
  <c r="EH110" i="55"/>
  <c r="EB111" i="55"/>
  <c r="FS111" i="55"/>
  <c r="EI98" i="55"/>
  <c r="EC101" i="55"/>
  <c r="EI104" i="55"/>
  <c r="EC107" i="55"/>
  <c r="EI110" i="55"/>
  <c r="EC111" i="55"/>
  <c r="EH93" i="55"/>
  <c r="FO97" i="55"/>
  <c r="FS97" i="55" s="1"/>
  <c r="DX98" i="55"/>
  <c r="EH99" i="55"/>
  <c r="ED101" i="55"/>
  <c r="FO103" i="55"/>
  <c r="FS103" i="55" s="1"/>
  <c r="DX104" i="55"/>
  <c r="EH105" i="55"/>
  <c r="ED107" i="55"/>
  <c r="FO109" i="55"/>
  <c r="FS109" i="55" s="1"/>
  <c r="DX110" i="55"/>
  <c r="ED111" i="55"/>
  <c r="AN125" i="55"/>
  <c r="AQ125" i="55" s="1"/>
  <c r="DY98" i="55"/>
  <c r="EE101" i="55"/>
  <c r="DY104" i="55"/>
  <c r="EE107" i="55"/>
  <c r="DY110" i="55"/>
  <c r="EE111" i="55"/>
  <c r="FQ110" i="55"/>
  <c r="KG47" i="55" l="1"/>
  <c r="KE47" i="55"/>
  <c r="KB47" i="55"/>
  <c r="KH7" i="55"/>
  <c r="KI7" i="55" s="1"/>
  <c r="HQ15" i="55"/>
  <c r="FQ98" i="55"/>
  <c r="AS38" i="55"/>
  <c r="HY20" i="55"/>
  <c r="FQ24" i="55"/>
  <c r="FQ104" i="55"/>
  <c r="AS104" i="55"/>
  <c r="AV104" i="55" s="1"/>
  <c r="FS69" i="55"/>
  <c r="AQ69" i="55"/>
  <c r="AV69" i="55" s="1"/>
  <c r="AW69" i="55" s="1"/>
  <c r="AZ69" i="55" s="1"/>
  <c r="FS45" i="55"/>
  <c r="IC21" i="55"/>
  <c r="AS83" i="55"/>
  <c r="AO28" i="55"/>
  <c r="AR28" i="55" s="1"/>
  <c r="AQ66" i="55"/>
  <c r="AV66" i="55" s="1"/>
  <c r="FQ10" i="55"/>
  <c r="AV67" i="55"/>
  <c r="EJ105" i="55"/>
  <c r="AV68" i="55"/>
  <c r="AS64" i="55"/>
  <c r="AQ49" i="55"/>
  <c r="AV49" i="55" s="1"/>
  <c r="BD49" i="55" s="1"/>
  <c r="CM49" i="55" s="1"/>
  <c r="FQ36" i="55"/>
  <c r="IB21" i="55"/>
  <c r="ID21" i="55" s="1"/>
  <c r="AV75" i="55"/>
  <c r="AS52" i="55"/>
  <c r="HZ21" i="55"/>
  <c r="AQ102" i="55"/>
  <c r="AT102" i="55" s="1"/>
  <c r="AU102" i="55" s="1"/>
  <c r="BB102" i="55" s="1"/>
  <c r="IB27" i="55"/>
  <c r="HQ22" i="55"/>
  <c r="AV78" i="55"/>
  <c r="AR75" i="55"/>
  <c r="HQ18" i="55"/>
  <c r="HZ18" i="55" s="1"/>
  <c r="EJ15" i="55"/>
  <c r="AP109" i="56"/>
  <c r="AQ109" i="56" s="1"/>
  <c r="AP104" i="56"/>
  <c r="AQ104" i="56" s="1"/>
  <c r="AP77" i="56"/>
  <c r="AQ77" i="56" s="1"/>
  <c r="AX100" i="56"/>
  <c r="AY70" i="56"/>
  <c r="AT70" i="56"/>
  <c r="AU70" i="56" s="1"/>
  <c r="AX56" i="56"/>
  <c r="AX14" i="56"/>
  <c r="AT14" i="56"/>
  <c r="AU14" i="56" s="1"/>
  <c r="AX75" i="56"/>
  <c r="AT75" i="56"/>
  <c r="AU75" i="56" s="1"/>
  <c r="AQ37" i="56"/>
  <c r="AP37" i="56"/>
  <c r="AQ57" i="56"/>
  <c r="AP57" i="56"/>
  <c r="AY74" i="56"/>
  <c r="AT74" i="56"/>
  <c r="AU74" i="56" s="1"/>
  <c r="AP27" i="56"/>
  <c r="AQ27" i="56"/>
  <c r="AS105" i="56"/>
  <c r="AV105" i="56" s="1"/>
  <c r="AZ105" i="56"/>
  <c r="CI105" i="56" s="1"/>
  <c r="AR37" i="56"/>
  <c r="AP45" i="56"/>
  <c r="AQ45" i="56" s="1"/>
  <c r="EF108" i="56"/>
  <c r="EF98" i="56"/>
  <c r="FO93" i="56"/>
  <c r="FM109" i="56"/>
  <c r="EF107" i="56"/>
  <c r="AO102" i="56"/>
  <c r="FM89" i="56"/>
  <c r="FM76" i="56"/>
  <c r="AQ101" i="56"/>
  <c r="AP101" i="56"/>
  <c r="AK97" i="56"/>
  <c r="AN97" i="56" s="1"/>
  <c r="EF95" i="56"/>
  <c r="EF87" i="56"/>
  <c r="AK89" i="56"/>
  <c r="AN89" i="56" s="1"/>
  <c r="EF74" i="56"/>
  <c r="EF70" i="56"/>
  <c r="AN53" i="56"/>
  <c r="FM52" i="56"/>
  <c r="FO37" i="56"/>
  <c r="EF76" i="56"/>
  <c r="EF54" i="56"/>
  <c r="HV21" i="56"/>
  <c r="HN21" i="56"/>
  <c r="AP35" i="56"/>
  <c r="AQ35" i="56" s="1"/>
  <c r="HK11" i="56"/>
  <c r="HV11" i="56"/>
  <c r="AK38" i="56"/>
  <c r="AN38" i="56" s="1"/>
  <c r="AP38" i="56" s="1"/>
  <c r="FM12" i="56"/>
  <c r="HZ16" i="56"/>
  <c r="HY16" i="56"/>
  <c r="HW16" i="56"/>
  <c r="AR47" i="56"/>
  <c r="AZ47" i="56" s="1"/>
  <c r="EF24" i="56"/>
  <c r="FO38" i="56"/>
  <c r="AK7" i="56"/>
  <c r="AN7" i="56" s="1"/>
  <c r="EF109" i="56"/>
  <c r="FM100" i="56"/>
  <c r="AO95" i="56"/>
  <c r="AM65" i="56"/>
  <c r="EF85" i="56"/>
  <c r="AS64" i="56"/>
  <c r="AV64" i="56" s="1"/>
  <c r="AZ64" i="56"/>
  <c r="CI64" i="56" s="1"/>
  <c r="AQ51" i="56"/>
  <c r="AP51" i="56"/>
  <c r="AO67" i="56"/>
  <c r="AM67" i="56"/>
  <c r="AR67" i="56" s="1"/>
  <c r="AO45" i="56"/>
  <c r="AR45" i="56" s="1"/>
  <c r="HY20" i="56"/>
  <c r="HZ20" i="56"/>
  <c r="HW20" i="56"/>
  <c r="HY29" i="56"/>
  <c r="HZ29" i="56"/>
  <c r="HW29" i="56"/>
  <c r="EF12" i="56"/>
  <c r="AP52" i="56"/>
  <c r="AQ52" i="56" s="1"/>
  <c r="EF25" i="56"/>
  <c r="IB15" i="56"/>
  <c r="IA15" i="56"/>
  <c r="EF13" i="56"/>
  <c r="AP10" i="56"/>
  <c r="AQ10" i="56" s="1"/>
  <c r="AO36" i="56"/>
  <c r="AR36" i="56" s="1"/>
  <c r="AQ36" i="56"/>
  <c r="AP36" i="56"/>
  <c r="AR109" i="56"/>
  <c r="EF104" i="56"/>
  <c r="EF73" i="56"/>
  <c r="AO91" i="56"/>
  <c r="AM91" i="56"/>
  <c r="AK95" i="56"/>
  <c r="AN95" i="56" s="1"/>
  <c r="AY62" i="56"/>
  <c r="AT62" i="56"/>
  <c r="AU62" i="56" s="1"/>
  <c r="AR93" i="56"/>
  <c r="AQ85" i="56"/>
  <c r="AP85" i="56"/>
  <c r="AZ57" i="56"/>
  <c r="CI57" i="56" s="1"/>
  <c r="AS57" i="56"/>
  <c r="AV57" i="56" s="1"/>
  <c r="FM49" i="56"/>
  <c r="AS66" i="56"/>
  <c r="AV66" i="56" s="1"/>
  <c r="AZ66" i="56"/>
  <c r="CI66" i="56" s="1"/>
  <c r="CJ74" i="56"/>
  <c r="BB74" i="56"/>
  <c r="AP43" i="56"/>
  <c r="AQ43" i="56" s="1"/>
  <c r="EF53" i="56"/>
  <c r="AQ49" i="56"/>
  <c r="AP49" i="56"/>
  <c r="EF14" i="56"/>
  <c r="BB71" i="56"/>
  <c r="CJ71" i="56"/>
  <c r="AQ28" i="56"/>
  <c r="AP28" i="56"/>
  <c r="EF35" i="56"/>
  <c r="AK26" i="56"/>
  <c r="AN26" i="56" s="1"/>
  <c r="AO96" i="56"/>
  <c r="AR96" i="56" s="1"/>
  <c r="AN96" i="56"/>
  <c r="AO109" i="56"/>
  <c r="EF105" i="56"/>
  <c r="EF91" i="56"/>
  <c r="EF103" i="56"/>
  <c r="AP102" i="56"/>
  <c r="AQ102" i="56" s="1"/>
  <c r="AP69" i="56"/>
  <c r="AQ69" i="56" s="1"/>
  <c r="AO92" i="56"/>
  <c r="AM92" i="56"/>
  <c r="AR92" i="56" s="1"/>
  <c r="AS69" i="56"/>
  <c r="AV69" i="56" s="1"/>
  <c r="AZ69" i="56"/>
  <c r="CI69" i="56" s="1"/>
  <c r="AK91" i="56"/>
  <c r="AN91" i="56" s="1"/>
  <c r="EF94" i="56"/>
  <c r="AM89" i="56"/>
  <c r="FO86" i="56"/>
  <c r="AR72" i="56"/>
  <c r="AO93" i="56"/>
  <c r="AO85" i="56"/>
  <c r="EF55" i="56"/>
  <c r="AK50" i="56"/>
  <c r="AN50" i="56" s="1"/>
  <c r="AP66" i="56"/>
  <c r="AQ66" i="56" s="1"/>
  <c r="AO22" i="56"/>
  <c r="AM22" i="56"/>
  <c r="AR22" i="56" s="1"/>
  <c r="AP48" i="56"/>
  <c r="AQ48" i="56" s="1"/>
  <c r="CN71" i="56"/>
  <c r="CK71" i="56"/>
  <c r="IB24" i="56"/>
  <c r="IA24" i="56"/>
  <c r="HZ30" i="56"/>
  <c r="HY30" i="56"/>
  <c r="HW30" i="56"/>
  <c r="FM108" i="56"/>
  <c r="FO107" i="56"/>
  <c r="FO94" i="56"/>
  <c r="FM103" i="56"/>
  <c r="FM91" i="56"/>
  <c r="BB108" i="56"/>
  <c r="CJ108" i="56"/>
  <c r="AO94" i="56"/>
  <c r="AM94" i="56"/>
  <c r="AR94" i="56" s="1"/>
  <c r="AK107" i="56"/>
  <c r="AN107" i="56" s="1"/>
  <c r="AO90" i="56"/>
  <c r="EF64" i="56"/>
  <c r="AK90" i="56"/>
  <c r="AN90" i="56" s="1"/>
  <c r="EF75" i="56"/>
  <c r="FM63" i="56"/>
  <c r="AS35" i="56"/>
  <c r="AV35" i="56" s="1"/>
  <c r="AZ35" i="56"/>
  <c r="CI35" i="56" s="1"/>
  <c r="FM8" i="56"/>
  <c r="HW28" i="56"/>
  <c r="HV19" i="56"/>
  <c r="HN19" i="56"/>
  <c r="AR10" i="56"/>
  <c r="HZ12" i="56"/>
  <c r="HY12" i="56"/>
  <c r="HW12" i="56"/>
  <c r="AK13" i="56"/>
  <c r="AN13" i="56" s="1"/>
  <c r="EF8" i="56"/>
  <c r="AK15" i="56"/>
  <c r="AN15" i="56" s="1"/>
  <c r="AX108" i="56"/>
  <c r="AT108" i="56"/>
  <c r="AU108" i="56" s="1"/>
  <c r="AN72" i="56"/>
  <c r="AO72" i="56"/>
  <c r="AP111" i="56"/>
  <c r="AQ111" i="56" s="1"/>
  <c r="EF97" i="56"/>
  <c r="CN108" i="56"/>
  <c r="CK108" i="56"/>
  <c r="EF106" i="56"/>
  <c r="AP94" i="56"/>
  <c r="AQ94" i="56" s="1"/>
  <c r="AS106" i="56"/>
  <c r="AV106" i="56" s="1"/>
  <c r="AZ106" i="56"/>
  <c r="CI106" i="56" s="1"/>
  <c r="AR100" i="56"/>
  <c r="AR87" i="56"/>
  <c r="EF100" i="56"/>
  <c r="AP86" i="56"/>
  <c r="AQ86" i="56" s="1"/>
  <c r="EF88" i="56"/>
  <c r="EF51" i="56"/>
  <c r="AR84" i="56"/>
  <c r="AZ98" i="56"/>
  <c r="CI98" i="56" s="1"/>
  <c r="AS98" i="56"/>
  <c r="AV98" i="56" s="1"/>
  <c r="CM62" i="56"/>
  <c r="CL62" i="56"/>
  <c r="AS51" i="56"/>
  <c r="AV51" i="56" s="1"/>
  <c r="AZ51" i="56"/>
  <c r="CI51" i="56" s="1"/>
  <c r="FM44" i="56"/>
  <c r="AM46" i="56"/>
  <c r="AR46" i="56" s="1"/>
  <c r="AP78" i="56"/>
  <c r="AQ78" i="56" s="1"/>
  <c r="HY28" i="56"/>
  <c r="IA28" i="56" s="1"/>
  <c r="AZ12" i="56"/>
  <c r="CI12" i="56" s="1"/>
  <c r="AS12" i="56"/>
  <c r="AV12" i="56" s="1"/>
  <c r="AM11" i="56"/>
  <c r="CN14" i="56"/>
  <c r="CK14" i="56"/>
  <c r="AZ49" i="56"/>
  <c r="CI49" i="56" s="1"/>
  <c r="AS49" i="56"/>
  <c r="AV49" i="56" s="1"/>
  <c r="AM107" i="56"/>
  <c r="FM102" i="56"/>
  <c r="EF111" i="56"/>
  <c r="FM90" i="56"/>
  <c r="AQ87" i="56"/>
  <c r="AP87" i="56"/>
  <c r="AO77" i="56"/>
  <c r="AR77" i="56" s="1"/>
  <c r="AM68" i="56"/>
  <c r="AO68" i="56"/>
  <c r="EF67" i="56"/>
  <c r="FO57" i="56"/>
  <c r="EF46" i="56"/>
  <c r="FM50" i="56"/>
  <c r="EF50" i="56"/>
  <c r="AP46" i="56"/>
  <c r="AQ46" i="56" s="1"/>
  <c r="AS28" i="56"/>
  <c r="AV28" i="56" s="1"/>
  <c r="AZ28" i="56"/>
  <c r="CI28" i="56" s="1"/>
  <c r="FO70" i="56"/>
  <c r="FM24" i="56"/>
  <c r="AR56" i="56"/>
  <c r="AP23" i="56"/>
  <c r="AQ23" i="56" s="1"/>
  <c r="AO78" i="56"/>
  <c r="AR78" i="56" s="1"/>
  <c r="IB25" i="56"/>
  <c r="IA25" i="56"/>
  <c r="AO25" i="56"/>
  <c r="IA22" i="56"/>
  <c r="IB22" i="56"/>
  <c r="EF7" i="56"/>
  <c r="EF9" i="56"/>
  <c r="AR101" i="56"/>
  <c r="AR90" i="56"/>
  <c r="AR102" i="56"/>
  <c r="EF110" i="56"/>
  <c r="EF93" i="56"/>
  <c r="AP84" i="56"/>
  <c r="AQ84" i="56" s="1"/>
  <c r="AP92" i="56"/>
  <c r="AQ92" i="56"/>
  <c r="AP106" i="56"/>
  <c r="AQ106" i="56" s="1"/>
  <c r="AO104" i="56"/>
  <c r="AM104" i="56"/>
  <c r="FM84" i="56"/>
  <c r="EF77" i="56"/>
  <c r="EF45" i="56"/>
  <c r="AP68" i="56"/>
  <c r="AQ68" i="56" s="1"/>
  <c r="AO43" i="56"/>
  <c r="AR43" i="56" s="1"/>
  <c r="AR48" i="56"/>
  <c r="AO27" i="56"/>
  <c r="AR27" i="56" s="1"/>
  <c r="AS63" i="56"/>
  <c r="AV63" i="56" s="1"/>
  <c r="AZ63" i="56"/>
  <c r="CI63" i="56" s="1"/>
  <c r="AM26" i="56"/>
  <c r="HZ23" i="56"/>
  <c r="HY23" i="56"/>
  <c r="HW23" i="56"/>
  <c r="HN27" i="56"/>
  <c r="HV27" i="56"/>
  <c r="EF22" i="56"/>
  <c r="AO7" i="56"/>
  <c r="AM7" i="56"/>
  <c r="AQ12" i="56"/>
  <c r="AP12" i="56"/>
  <c r="AK11" i="56"/>
  <c r="AN11" i="56" s="1"/>
  <c r="AP64" i="56"/>
  <c r="AQ64" i="56"/>
  <c r="AR95" i="56"/>
  <c r="AP98" i="56"/>
  <c r="AQ98" i="56"/>
  <c r="EF101" i="56"/>
  <c r="EF96" i="56"/>
  <c r="AM83" i="56"/>
  <c r="AM76" i="56"/>
  <c r="AS88" i="56"/>
  <c r="AV88" i="56" s="1"/>
  <c r="AZ88" i="56"/>
  <c r="CI88" i="56" s="1"/>
  <c r="EF89" i="56"/>
  <c r="AZ75" i="56"/>
  <c r="CI75" i="56" s="1"/>
  <c r="AS75" i="56"/>
  <c r="AV75" i="56" s="1"/>
  <c r="EF63" i="56"/>
  <c r="EF56" i="56"/>
  <c r="EF38" i="56"/>
  <c r="EF47" i="56"/>
  <c r="AO38" i="56"/>
  <c r="HY17" i="56"/>
  <c r="HZ17" i="56"/>
  <c r="HW17" i="56"/>
  <c r="EF66" i="56"/>
  <c r="AP63" i="56"/>
  <c r="AQ63" i="56" s="1"/>
  <c r="AR25" i="56"/>
  <c r="AO24" i="56"/>
  <c r="AM55" i="56"/>
  <c r="AZ54" i="56"/>
  <c r="CI54" i="56" s="1"/>
  <c r="AS54" i="56"/>
  <c r="AV54" i="56" s="1"/>
  <c r="AM8" i="56"/>
  <c r="AO110" i="56"/>
  <c r="AM110" i="56"/>
  <c r="AR110" i="56" s="1"/>
  <c r="AN99" i="56"/>
  <c r="AO99" i="56"/>
  <c r="AR99" i="56" s="1"/>
  <c r="EF90" i="56"/>
  <c r="AS111" i="56"/>
  <c r="AV111" i="56" s="1"/>
  <c r="AZ111" i="56"/>
  <c r="EF102" i="56"/>
  <c r="EF99" i="56"/>
  <c r="AS86" i="56"/>
  <c r="AV86" i="56" s="1"/>
  <c r="AZ86" i="56"/>
  <c r="CI86" i="56" s="1"/>
  <c r="AP93" i="56"/>
  <c r="AQ93" i="56" s="1"/>
  <c r="AK76" i="56"/>
  <c r="AN76" i="56" s="1"/>
  <c r="AP88" i="56"/>
  <c r="AQ88" i="56" s="1"/>
  <c r="EF37" i="56"/>
  <c r="AR38" i="56"/>
  <c r="EF26" i="56"/>
  <c r="AP47" i="56"/>
  <c r="AQ47" i="56" s="1"/>
  <c r="AS73" i="56"/>
  <c r="AV73" i="56" s="1"/>
  <c r="AZ73" i="56"/>
  <c r="CI73" i="56" s="1"/>
  <c r="AO37" i="56"/>
  <c r="AO44" i="56"/>
  <c r="AR44" i="56" s="1"/>
  <c r="AP25" i="56"/>
  <c r="AQ25" i="56"/>
  <c r="AK24" i="56"/>
  <c r="AN24" i="56" s="1"/>
  <c r="AK55" i="56"/>
  <c r="AN55" i="56" s="1"/>
  <c r="AX105" i="56"/>
  <c r="AT105" i="56"/>
  <c r="AU105" i="56" s="1"/>
  <c r="AS52" i="56"/>
  <c r="AV52" i="56" s="1"/>
  <c r="AZ52" i="56"/>
  <c r="CI52" i="56" s="1"/>
  <c r="AK103" i="56"/>
  <c r="AN103" i="56" s="1"/>
  <c r="AM97" i="56"/>
  <c r="AY71" i="56"/>
  <c r="AT71" i="56"/>
  <c r="AU71" i="56" s="1"/>
  <c r="AR85" i="56"/>
  <c r="EF83" i="56"/>
  <c r="EF71" i="56"/>
  <c r="AP73" i="56"/>
  <c r="AQ73" i="56" s="1"/>
  <c r="AM50" i="56"/>
  <c r="AR53" i="56"/>
  <c r="EF43" i="56"/>
  <c r="AK44" i="56"/>
  <c r="AN44" i="56" s="1"/>
  <c r="AM24" i="56"/>
  <c r="CM70" i="56"/>
  <c r="CL70" i="56"/>
  <c r="AO23" i="56"/>
  <c r="AM23" i="56"/>
  <c r="AR23" i="56" s="1"/>
  <c r="EF62" i="56"/>
  <c r="AP54" i="56"/>
  <c r="AQ54" i="56" s="1"/>
  <c r="EF23" i="56"/>
  <c r="HZ14" i="56"/>
  <c r="HY14" i="56"/>
  <c r="HW14" i="56"/>
  <c r="HV26" i="56"/>
  <c r="HN26" i="56"/>
  <c r="IB10" i="56"/>
  <c r="IA10" i="56"/>
  <c r="HY13" i="56"/>
  <c r="HZ13" i="56"/>
  <c r="HW13" i="56"/>
  <c r="EF15" i="56"/>
  <c r="AK8" i="56"/>
  <c r="AN8" i="56" s="1"/>
  <c r="AK9" i="56"/>
  <c r="AN9" i="56" s="1"/>
  <c r="AV73" i="55"/>
  <c r="BD73" i="55" s="1"/>
  <c r="CM73" i="55" s="1"/>
  <c r="IB12" i="55"/>
  <c r="AR84" i="55"/>
  <c r="AT84" i="55" s="1"/>
  <c r="AU84" i="55" s="1"/>
  <c r="HZ24" i="55"/>
  <c r="IB17" i="55"/>
  <c r="AV54" i="55"/>
  <c r="IC30" i="55"/>
  <c r="EJ74" i="55"/>
  <c r="FS71" i="55"/>
  <c r="AR54" i="55"/>
  <c r="AT54" i="55" s="1"/>
  <c r="AU54" i="55" s="1"/>
  <c r="AT28" i="55"/>
  <c r="AU28" i="55" s="1"/>
  <c r="FQ22" i="55"/>
  <c r="AO46" i="55"/>
  <c r="AR46" i="55" s="1"/>
  <c r="HY12" i="55"/>
  <c r="FS13" i="55"/>
  <c r="AQ87" i="55"/>
  <c r="FS93" i="55"/>
  <c r="FQ94" i="55"/>
  <c r="AR55" i="55"/>
  <c r="FS26" i="55"/>
  <c r="AV38" i="55"/>
  <c r="AX38" i="55" s="1"/>
  <c r="AY38" i="55" s="1"/>
  <c r="HZ16" i="55"/>
  <c r="EJ7" i="55"/>
  <c r="AO103" i="55"/>
  <c r="AR103" i="55" s="1"/>
  <c r="AO43" i="55"/>
  <c r="AQ64" i="55"/>
  <c r="AO86" i="55"/>
  <c r="AR86" i="55" s="1"/>
  <c r="AV63" i="55"/>
  <c r="EJ93" i="55"/>
  <c r="FQ91" i="55"/>
  <c r="AS9" i="55"/>
  <c r="AV9" i="55" s="1"/>
  <c r="AT22" i="55"/>
  <c r="AU22" i="55" s="1"/>
  <c r="BB22" i="55" s="1"/>
  <c r="AW67" i="55"/>
  <c r="AZ67" i="55" s="1"/>
  <c r="CN67" i="55" s="1"/>
  <c r="CR67" i="55" s="1"/>
  <c r="BD67" i="55"/>
  <c r="CM67" i="55" s="1"/>
  <c r="CO67" i="55" s="1"/>
  <c r="AT72" i="55"/>
  <c r="AU72" i="55" s="1"/>
  <c r="BC72" i="55" s="1"/>
  <c r="EJ86" i="55"/>
  <c r="EJ75" i="55"/>
  <c r="EJ91" i="55"/>
  <c r="AS53" i="55"/>
  <c r="AV53" i="55" s="1"/>
  <c r="AV52" i="55"/>
  <c r="EJ45" i="55"/>
  <c r="AS62" i="55"/>
  <c r="FS87" i="55"/>
  <c r="FQ99" i="55"/>
  <c r="EJ73" i="55"/>
  <c r="EJ102" i="55"/>
  <c r="FQ70" i="55"/>
  <c r="AS72" i="55"/>
  <c r="AV72" i="55" s="1"/>
  <c r="AT75" i="55"/>
  <c r="AU75" i="55" s="1"/>
  <c r="BB75" i="55" s="1"/>
  <c r="FQ46" i="55"/>
  <c r="AS14" i="55"/>
  <c r="AV14" i="55" s="1"/>
  <c r="BD14" i="55" s="1"/>
  <c r="HZ17" i="55"/>
  <c r="FS74" i="55"/>
  <c r="AO97" i="55"/>
  <c r="AR97" i="55" s="1"/>
  <c r="AT97" i="55" s="1"/>
  <c r="AU97" i="55" s="1"/>
  <c r="EJ35" i="55"/>
  <c r="EJ71" i="55"/>
  <c r="FQ51" i="55"/>
  <c r="AV55" i="55"/>
  <c r="BD55" i="55" s="1"/>
  <c r="CM55" i="55" s="1"/>
  <c r="EJ25" i="55"/>
  <c r="HZ23" i="55"/>
  <c r="AS99" i="55"/>
  <c r="EJ96" i="55"/>
  <c r="AQ99" i="55"/>
  <c r="FQ97" i="55"/>
  <c r="AT66" i="55"/>
  <c r="AU66" i="55" s="1"/>
  <c r="BC66" i="55" s="1"/>
  <c r="FS90" i="55"/>
  <c r="FS73" i="55"/>
  <c r="EJ77" i="55"/>
  <c r="AV83" i="55"/>
  <c r="AW83" i="55" s="1"/>
  <c r="AZ83" i="55" s="1"/>
  <c r="AV62" i="55"/>
  <c r="BD62" i="55" s="1"/>
  <c r="CM62" i="55" s="1"/>
  <c r="AO36" i="55"/>
  <c r="AR36" i="55" s="1"/>
  <c r="HQ13" i="55"/>
  <c r="FQ89" i="55"/>
  <c r="AQ23" i="55"/>
  <c r="AV23" i="55" s="1"/>
  <c r="FS88" i="55"/>
  <c r="EJ89" i="55"/>
  <c r="FQ57" i="55"/>
  <c r="EJ52" i="55"/>
  <c r="FS28" i="55"/>
  <c r="EJ9" i="55"/>
  <c r="IC18" i="55"/>
  <c r="IC12" i="55"/>
  <c r="AO109" i="55"/>
  <c r="AR109" i="55" s="1"/>
  <c r="AO90" i="55"/>
  <c r="AO96" i="55"/>
  <c r="AR96" i="55" s="1"/>
  <c r="EJ8" i="55"/>
  <c r="AQ96" i="55"/>
  <c r="FQ43" i="55"/>
  <c r="EJ99" i="55"/>
  <c r="AS22" i="55"/>
  <c r="AV22" i="55" s="1"/>
  <c r="AS93" i="55"/>
  <c r="AV93" i="55" s="1"/>
  <c r="IC23" i="55"/>
  <c r="IE23" i="55" s="1"/>
  <c r="IC22" i="55"/>
  <c r="HZ20" i="55"/>
  <c r="HZ27" i="55"/>
  <c r="IC27" i="55"/>
  <c r="IE27" i="55" s="1"/>
  <c r="IB22" i="55"/>
  <c r="HZ22" i="55"/>
  <c r="IC10" i="55"/>
  <c r="IE10" i="55" s="1"/>
  <c r="HZ10" i="55"/>
  <c r="HY10" i="55"/>
  <c r="IC24" i="55"/>
  <c r="IB24" i="55"/>
  <c r="HQ25" i="55"/>
  <c r="HY25" i="55"/>
  <c r="HY23" i="55"/>
  <c r="IB19" i="55"/>
  <c r="HZ15" i="55"/>
  <c r="IC20" i="55"/>
  <c r="IE20" i="55" s="1"/>
  <c r="HQ11" i="55"/>
  <c r="HZ11" i="55" s="1"/>
  <c r="IC19" i="55"/>
  <c r="HZ12" i="55"/>
  <c r="IC17" i="55"/>
  <c r="IE17" i="55" s="1"/>
  <c r="HY17" i="55"/>
  <c r="IB30" i="55"/>
  <c r="HZ30" i="55"/>
  <c r="IC16" i="55"/>
  <c r="IB16" i="55"/>
  <c r="BD37" i="55"/>
  <c r="CM37" i="55" s="1"/>
  <c r="AW37" i="55"/>
  <c r="AZ37" i="55" s="1"/>
  <c r="AW92" i="55"/>
  <c r="AZ92" i="55" s="1"/>
  <c r="BD92" i="55"/>
  <c r="CM92" i="55" s="1"/>
  <c r="BD78" i="55"/>
  <c r="CM78" i="55" s="1"/>
  <c r="AW78" i="55"/>
  <c r="AZ78" i="55" s="1"/>
  <c r="BB37" i="55"/>
  <c r="BB108" i="55"/>
  <c r="BB28" i="55"/>
  <c r="EJ111" i="55"/>
  <c r="EJ106" i="55"/>
  <c r="AT104" i="55"/>
  <c r="AU104" i="55" s="1"/>
  <c r="AQ107" i="55"/>
  <c r="EJ107" i="55"/>
  <c r="AS105" i="55"/>
  <c r="AV105" i="55" s="1"/>
  <c r="AT92" i="55"/>
  <c r="AU92" i="55" s="1"/>
  <c r="FQ103" i="55"/>
  <c r="EJ78" i="55"/>
  <c r="AS86" i="55"/>
  <c r="AS76" i="55"/>
  <c r="AV76" i="55" s="1"/>
  <c r="EJ66" i="55"/>
  <c r="FS76" i="55"/>
  <c r="FQ76" i="55"/>
  <c r="AQ56" i="55"/>
  <c r="AO77" i="55"/>
  <c r="AR77" i="55" s="1"/>
  <c r="BD54" i="55"/>
  <c r="CM54" i="55" s="1"/>
  <c r="AW54" i="55"/>
  <c r="AZ54" i="55" s="1"/>
  <c r="AO56" i="55"/>
  <c r="AR56" i="55" s="1"/>
  <c r="EJ57" i="55"/>
  <c r="AT26" i="55"/>
  <c r="AU26" i="55" s="1"/>
  <c r="AS26" i="55"/>
  <c r="AV26" i="55" s="1"/>
  <c r="EJ37" i="55"/>
  <c r="EJ22" i="55"/>
  <c r="EJ13" i="55"/>
  <c r="AQ7" i="55"/>
  <c r="AV7" i="55" s="1"/>
  <c r="AT9" i="55"/>
  <c r="AU9" i="55" s="1"/>
  <c r="AT73" i="55"/>
  <c r="AU73" i="55"/>
  <c r="AT25" i="55"/>
  <c r="AU25" i="55" s="1"/>
  <c r="IE21" i="55"/>
  <c r="EJ97" i="55"/>
  <c r="EJ90" i="55"/>
  <c r="AO94" i="55"/>
  <c r="AR94" i="55" s="1"/>
  <c r="EJ72" i="55"/>
  <c r="EJ63" i="55"/>
  <c r="AQ86" i="55"/>
  <c r="AT86" i="55" s="1"/>
  <c r="AU86" i="55" s="1"/>
  <c r="EJ85" i="55"/>
  <c r="EJ68" i="55"/>
  <c r="AT63" i="55"/>
  <c r="AU63" i="55" s="1"/>
  <c r="AW48" i="55"/>
  <c r="AZ48" i="55" s="1"/>
  <c r="BD48" i="55"/>
  <c r="CM48" i="55" s="1"/>
  <c r="EJ36" i="55"/>
  <c r="EJ28" i="55"/>
  <c r="FS9" i="55"/>
  <c r="AQ46" i="55"/>
  <c r="EJ24" i="55"/>
  <c r="FQ106" i="55"/>
  <c r="AT105" i="55"/>
  <c r="AU105" i="55" s="1"/>
  <c r="AW74" i="55"/>
  <c r="AZ74" i="55" s="1"/>
  <c r="BD74" i="55"/>
  <c r="CM74" i="55" s="1"/>
  <c r="EJ49" i="55"/>
  <c r="EJ56" i="55"/>
  <c r="BD52" i="55"/>
  <c r="CM52" i="55" s="1"/>
  <c r="AW52" i="55"/>
  <c r="AZ52" i="55" s="1"/>
  <c r="EJ46" i="55"/>
  <c r="IC29" i="55"/>
  <c r="HZ29" i="55"/>
  <c r="IB29" i="55"/>
  <c r="EJ64" i="55"/>
  <c r="BD23" i="55"/>
  <c r="AW23" i="55"/>
  <c r="EJ23" i="55"/>
  <c r="EJ98" i="55"/>
  <c r="EJ88" i="55"/>
  <c r="AV84" i="55"/>
  <c r="AR50" i="55"/>
  <c r="AS50" i="55"/>
  <c r="AV50" i="55" s="1"/>
  <c r="EJ101" i="55"/>
  <c r="EJ109" i="55"/>
  <c r="FS96" i="55"/>
  <c r="AS110" i="55"/>
  <c r="AQ110" i="55"/>
  <c r="AS91" i="55"/>
  <c r="AV91" i="55" s="1"/>
  <c r="AS98" i="55"/>
  <c r="AQ98" i="55"/>
  <c r="AT98" i="55" s="1"/>
  <c r="AU98" i="55" s="1"/>
  <c r="EJ83" i="55"/>
  <c r="AT93" i="55"/>
  <c r="AU93" i="55" s="1"/>
  <c r="AT74" i="55"/>
  <c r="AU74" i="55" s="1"/>
  <c r="EJ48" i="55"/>
  <c r="EJ55" i="55"/>
  <c r="AW49" i="55"/>
  <c r="AZ49" i="55" s="1"/>
  <c r="AT62" i="55"/>
  <c r="AU62" i="55" s="1"/>
  <c r="FQ64" i="55"/>
  <c r="HJ26" i="55"/>
  <c r="HE26" i="55"/>
  <c r="HK26" i="55" s="1"/>
  <c r="FQ44" i="55"/>
  <c r="ID17" i="55"/>
  <c r="EJ11" i="55"/>
  <c r="AO24" i="55"/>
  <c r="AR24" i="55" s="1"/>
  <c r="AT103" i="55"/>
  <c r="AU103" i="55" s="1"/>
  <c r="AS8" i="55"/>
  <c r="AQ8" i="55"/>
  <c r="AQ95" i="55"/>
  <c r="AT67" i="55"/>
  <c r="AU67" i="55" s="1"/>
  <c r="AT78" i="55"/>
  <c r="AU78" i="55" s="1"/>
  <c r="AT55" i="55"/>
  <c r="AU55" i="55" s="1"/>
  <c r="AO47" i="55"/>
  <c r="AR47" i="55" s="1"/>
  <c r="HJ28" i="55"/>
  <c r="HE28" i="55"/>
  <c r="HK28" i="55" s="1"/>
  <c r="IC26" i="55"/>
  <c r="IB26" i="55"/>
  <c r="HZ26" i="55"/>
  <c r="AQ101" i="55"/>
  <c r="AO95" i="55"/>
  <c r="AR95" i="55" s="1"/>
  <c r="EJ92" i="55"/>
  <c r="AT109" i="55"/>
  <c r="AU109" i="55" s="1"/>
  <c r="AT76" i="55"/>
  <c r="AU76" i="55" s="1"/>
  <c r="FS53" i="55"/>
  <c r="FQ53" i="55"/>
  <c r="EJ70" i="55"/>
  <c r="IC28" i="55"/>
  <c r="IB28" i="55"/>
  <c r="HZ28" i="55"/>
  <c r="AT91" i="55"/>
  <c r="AU91" i="55" s="1"/>
  <c r="EJ76" i="55"/>
  <c r="FQ100" i="55"/>
  <c r="EJ110" i="55"/>
  <c r="AS111" i="55"/>
  <c r="AV111" i="55" s="1"/>
  <c r="AQ94" i="55"/>
  <c r="EJ94" i="55"/>
  <c r="AS70" i="55"/>
  <c r="BD75" i="55"/>
  <c r="CM75" i="55" s="1"/>
  <c r="AW75" i="55"/>
  <c r="AZ75" i="55" s="1"/>
  <c r="EJ38" i="55"/>
  <c r="AQ45" i="55"/>
  <c r="FQ38" i="55"/>
  <c r="AT14" i="55"/>
  <c r="AU14" i="55" s="1"/>
  <c r="AS12" i="55"/>
  <c r="AQ12" i="55"/>
  <c r="AT68" i="55"/>
  <c r="AU68" i="55" s="1"/>
  <c r="EJ50" i="55"/>
  <c r="EJ103" i="55"/>
  <c r="EJ87" i="55"/>
  <c r="FQ109" i="55"/>
  <c r="FS102" i="55"/>
  <c r="AO107" i="55"/>
  <c r="AR107" i="55" s="1"/>
  <c r="EJ108" i="55"/>
  <c r="AQ71" i="55"/>
  <c r="AV71" i="55" s="1"/>
  <c r="AS89" i="55"/>
  <c r="AQ89" i="55"/>
  <c r="EJ84" i="55"/>
  <c r="AQ70" i="55"/>
  <c r="AT70" i="55" s="1"/>
  <c r="AU70" i="55" s="1"/>
  <c r="EJ69" i="55"/>
  <c r="EJ54" i="55"/>
  <c r="AS36" i="55"/>
  <c r="AQ36" i="55"/>
  <c r="AT53" i="55"/>
  <c r="AU53" i="55" s="1"/>
  <c r="FS63" i="55"/>
  <c r="AT52" i="55"/>
  <c r="AU52" i="55" s="1"/>
  <c r="AT48" i="55"/>
  <c r="AU48" i="55" s="1"/>
  <c r="AO45" i="55"/>
  <c r="AR45" i="55" s="1"/>
  <c r="EJ26" i="55"/>
  <c r="AT38" i="55"/>
  <c r="AT23" i="55"/>
  <c r="AU23" i="55" s="1"/>
  <c r="EJ10" i="55"/>
  <c r="EJ14" i="55"/>
  <c r="AO13" i="55"/>
  <c r="AR13" i="55" s="1"/>
  <c r="AS10" i="55"/>
  <c r="AV10" i="55" s="1"/>
  <c r="AO106" i="55"/>
  <c r="AR106" i="55" s="1"/>
  <c r="EJ100" i="55"/>
  <c r="AW68" i="55"/>
  <c r="AZ68" i="55" s="1"/>
  <c r="BD68" i="55"/>
  <c r="CM68" i="55" s="1"/>
  <c r="AW66" i="55"/>
  <c r="AZ66" i="55" s="1"/>
  <c r="BD66" i="55"/>
  <c r="CM66" i="55" s="1"/>
  <c r="FS52" i="55"/>
  <c r="EJ53" i="55"/>
  <c r="IB14" i="55"/>
  <c r="HZ14" i="55"/>
  <c r="AQ15" i="55"/>
  <c r="AT11" i="55"/>
  <c r="AU11" i="55" s="1"/>
  <c r="AT10" i="55"/>
  <c r="AU10" i="55" s="1"/>
  <c r="AT111" i="55"/>
  <c r="AU111" i="55" s="1"/>
  <c r="FQ84" i="55"/>
  <c r="AS77" i="55"/>
  <c r="AV77" i="55" s="1"/>
  <c r="AW73" i="55"/>
  <c r="AZ73" i="55" s="1"/>
  <c r="AO88" i="55"/>
  <c r="AR88" i="55" s="1"/>
  <c r="EJ62" i="55"/>
  <c r="EJ51" i="55"/>
  <c r="FQ85" i="55"/>
  <c r="BD63" i="55"/>
  <c r="CM63" i="55" s="1"/>
  <c r="AW63" i="55"/>
  <c r="AZ63" i="55" s="1"/>
  <c r="EJ43" i="55"/>
  <c r="FQ55" i="55"/>
  <c r="EJ44" i="55"/>
  <c r="EJ47" i="55"/>
  <c r="HJ21" i="55"/>
  <c r="HE21" i="55"/>
  <c r="HK21" i="55" s="1"/>
  <c r="AS25" i="55"/>
  <c r="AV25" i="55" s="1"/>
  <c r="IC14" i="55"/>
  <c r="EJ95" i="55"/>
  <c r="AO101" i="55"/>
  <c r="AR101" i="55" s="1"/>
  <c r="AO85" i="55"/>
  <c r="AR85" i="55" s="1"/>
  <c r="EJ67" i="55"/>
  <c r="EJ104" i="55"/>
  <c r="AV108" i="55"/>
  <c r="FS108" i="55"/>
  <c r="AQ106" i="55"/>
  <c r="AQ100" i="55"/>
  <c r="AO100" i="55"/>
  <c r="AR100" i="55" s="1"/>
  <c r="AS57" i="55"/>
  <c r="AQ57" i="55"/>
  <c r="EJ65" i="55"/>
  <c r="AO65" i="55"/>
  <c r="AR65" i="55" s="1"/>
  <c r="AT83" i="55"/>
  <c r="AU83" i="55" s="1"/>
  <c r="AQ51" i="55"/>
  <c r="AS51" i="55"/>
  <c r="EJ27" i="55"/>
  <c r="AO35" i="55"/>
  <c r="AR35" i="55" s="1"/>
  <c r="AS44" i="55"/>
  <c r="AQ44" i="55"/>
  <c r="AT44" i="55" s="1"/>
  <c r="AU44" i="55" s="1"/>
  <c r="AO27" i="55"/>
  <c r="AR27" i="55" s="1"/>
  <c r="EJ12" i="55"/>
  <c r="AS11" i="55"/>
  <c r="AV11" i="55" s="1"/>
  <c r="KH47" i="55" l="1"/>
  <c r="KI47" i="55" s="1"/>
  <c r="IC15" i="55"/>
  <c r="IB15" i="55"/>
  <c r="AV99" i="55"/>
  <c r="AT69" i="55"/>
  <c r="AU69" i="55" s="1"/>
  <c r="IE19" i="55"/>
  <c r="ID22" i="55"/>
  <c r="AV64" i="55"/>
  <c r="BD64" i="55" s="1"/>
  <c r="CM64" i="55" s="1"/>
  <c r="CO64" i="55" s="1"/>
  <c r="AT49" i="55"/>
  <c r="AU49" i="55" s="1"/>
  <c r="AX49" i="55" s="1"/>
  <c r="AY49" i="55" s="1"/>
  <c r="IB18" i="55"/>
  <c r="IE12" i="55"/>
  <c r="BD83" i="55"/>
  <c r="CM83" i="55" s="1"/>
  <c r="AS96" i="55"/>
  <c r="AS28" i="55"/>
  <c r="AV28" i="55" s="1"/>
  <c r="BF67" i="55"/>
  <c r="AS109" i="55"/>
  <c r="AV109" i="55" s="1"/>
  <c r="AV36" i="55"/>
  <c r="IE30" i="55"/>
  <c r="AV102" i="55"/>
  <c r="AZ36" i="56"/>
  <c r="CI36" i="56" s="1"/>
  <c r="AS36" i="56"/>
  <c r="AV36" i="56" s="1"/>
  <c r="AT10" i="56"/>
  <c r="AU10" i="56" s="1"/>
  <c r="AX10" i="56"/>
  <c r="AT35" i="56"/>
  <c r="AU35" i="56" s="1"/>
  <c r="AX35" i="56"/>
  <c r="AX45" i="56"/>
  <c r="AT78" i="56"/>
  <c r="AU78" i="56" s="1"/>
  <c r="AY78" i="56"/>
  <c r="AX46" i="56"/>
  <c r="AS45" i="56"/>
  <c r="AV45" i="56" s="1"/>
  <c r="AZ45" i="56"/>
  <c r="CI45" i="56" s="1"/>
  <c r="AY47" i="56"/>
  <c r="AT47" i="56"/>
  <c r="AU47" i="56" s="1"/>
  <c r="AT63" i="56"/>
  <c r="AU63" i="56" s="1"/>
  <c r="AY63" i="56"/>
  <c r="AY48" i="56"/>
  <c r="AZ27" i="56"/>
  <c r="CI27" i="56" s="1"/>
  <c r="AS27" i="56"/>
  <c r="AV27" i="56" s="1"/>
  <c r="AX84" i="56"/>
  <c r="AX52" i="56"/>
  <c r="AT52" i="56"/>
  <c r="AU52" i="56" s="1"/>
  <c r="AT111" i="56"/>
  <c r="AU111" i="56" s="1"/>
  <c r="AY111" i="56"/>
  <c r="AS78" i="56"/>
  <c r="AV78" i="56" s="1"/>
  <c r="AZ78" i="56"/>
  <c r="CI78" i="56" s="1"/>
  <c r="AX94" i="56"/>
  <c r="AT66" i="56"/>
  <c r="AU66" i="56" s="1"/>
  <c r="AY66" i="56"/>
  <c r="AZ44" i="56"/>
  <c r="CI44" i="56" s="1"/>
  <c r="AS44" i="56"/>
  <c r="AV44" i="56" s="1"/>
  <c r="AX43" i="56"/>
  <c r="AT43" i="56"/>
  <c r="AU43" i="56" s="1"/>
  <c r="AY73" i="56"/>
  <c r="AT73" i="56"/>
  <c r="AU73" i="56" s="1"/>
  <c r="AT88" i="56"/>
  <c r="AU88" i="56" s="1"/>
  <c r="AX88" i="56"/>
  <c r="AZ43" i="56"/>
  <c r="CI43" i="56" s="1"/>
  <c r="AS43" i="56"/>
  <c r="AV43" i="56" s="1"/>
  <c r="AX23" i="56"/>
  <c r="AY68" i="56"/>
  <c r="AT69" i="56"/>
  <c r="AU69" i="56" s="1"/>
  <c r="AY69" i="56"/>
  <c r="AT77" i="56"/>
  <c r="AU77" i="56" s="1"/>
  <c r="AX77" i="56"/>
  <c r="AX93" i="56"/>
  <c r="AZ77" i="56"/>
  <c r="CI77" i="56" s="1"/>
  <c r="AS77" i="56"/>
  <c r="AV77" i="56" s="1"/>
  <c r="AX102" i="56"/>
  <c r="AX104" i="56"/>
  <c r="AX109" i="56"/>
  <c r="AT109" i="56"/>
  <c r="AU109" i="56" s="1"/>
  <c r="CK86" i="56"/>
  <c r="IB17" i="56"/>
  <c r="IA17" i="56"/>
  <c r="AR26" i="56"/>
  <c r="CJ106" i="56"/>
  <c r="BB106" i="56"/>
  <c r="AP11" i="56"/>
  <c r="AQ11" i="56" s="1"/>
  <c r="CK63" i="56"/>
  <c r="AS56" i="56"/>
  <c r="AZ56" i="56"/>
  <c r="CI56" i="56" s="1"/>
  <c r="AO103" i="56"/>
  <c r="AR103" i="56" s="1"/>
  <c r="BB54" i="56"/>
  <c r="CJ54" i="56"/>
  <c r="AO76" i="56"/>
  <c r="AR76" i="56" s="1"/>
  <c r="CJ63" i="56"/>
  <c r="CN63" i="56" s="1"/>
  <c r="BB63" i="56"/>
  <c r="AR104" i="56"/>
  <c r="AR68" i="56"/>
  <c r="BB98" i="56"/>
  <c r="CJ98" i="56"/>
  <c r="HZ21" i="56"/>
  <c r="HY21" i="56"/>
  <c r="HW21" i="56"/>
  <c r="AO89" i="56"/>
  <c r="CJ52" i="56"/>
  <c r="BB52" i="56"/>
  <c r="IB13" i="56"/>
  <c r="IA13" i="56"/>
  <c r="AS23" i="56"/>
  <c r="AT23" i="56" s="1"/>
  <c r="AU23" i="56" s="1"/>
  <c r="AZ23" i="56"/>
  <c r="AP55" i="56"/>
  <c r="AQ55" i="56" s="1"/>
  <c r="AT38" i="56"/>
  <c r="AU38" i="56" s="1"/>
  <c r="BA38" i="56"/>
  <c r="CK54" i="56"/>
  <c r="CN54" i="56"/>
  <c r="AR83" i="56"/>
  <c r="AP83" i="56"/>
  <c r="AQ83" i="56" s="1"/>
  <c r="AX12" i="56"/>
  <c r="AT12" i="56"/>
  <c r="AU12" i="56" s="1"/>
  <c r="CJ12" i="56"/>
  <c r="BB12" i="56"/>
  <c r="CK98" i="56"/>
  <c r="AQ13" i="56"/>
  <c r="AP13" i="56"/>
  <c r="AZ22" i="56"/>
  <c r="CI22" i="56" s="1"/>
  <c r="AS22" i="56"/>
  <c r="AV22" i="56" s="1"/>
  <c r="AP91" i="56"/>
  <c r="AQ91" i="56"/>
  <c r="CJ57" i="56"/>
  <c r="BB57" i="56"/>
  <c r="AZ109" i="56"/>
  <c r="CI109" i="56" s="1"/>
  <c r="AS109" i="56"/>
  <c r="AV109" i="56" s="1"/>
  <c r="AT51" i="56"/>
  <c r="AU51" i="56" s="1"/>
  <c r="AY51" i="56"/>
  <c r="AP97" i="56"/>
  <c r="AQ97" i="56" s="1"/>
  <c r="AY57" i="56"/>
  <c r="AT57" i="56"/>
  <c r="AU57" i="56" s="1"/>
  <c r="AS85" i="56"/>
  <c r="AV85" i="56" s="1"/>
  <c r="AZ85" i="56"/>
  <c r="CI85" i="56" s="1"/>
  <c r="AQ24" i="56"/>
  <c r="AP24" i="56"/>
  <c r="AO55" i="56"/>
  <c r="AR7" i="56"/>
  <c r="AZ48" i="56"/>
  <c r="CI48" i="56" s="1"/>
  <c r="AS48" i="56"/>
  <c r="AV48" i="56" s="1"/>
  <c r="AT106" i="56"/>
  <c r="AU106" i="56" s="1"/>
  <c r="AX106" i="56"/>
  <c r="CK28" i="56"/>
  <c r="CK12" i="56"/>
  <c r="CN12" i="56"/>
  <c r="AZ84" i="56"/>
  <c r="CI84" i="56" s="1"/>
  <c r="AS84" i="56"/>
  <c r="AV84" i="56" s="1"/>
  <c r="AP90" i="56"/>
  <c r="AQ90" i="56" s="1"/>
  <c r="CK69" i="56"/>
  <c r="CN69" i="56"/>
  <c r="CK57" i="56"/>
  <c r="CN57" i="56"/>
  <c r="AO26" i="56"/>
  <c r="CI47" i="56"/>
  <c r="BB47" i="56"/>
  <c r="AR55" i="56"/>
  <c r="AT92" i="56"/>
  <c r="AU92" i="56" s="1"/>
  <c r="AX92" i="56"/>
  <c r="CJ28" i="56"/>
  <c r="BB28" i="56"/>
  <c r="AY87" i="56"/>
  <c r="BB69" i="56"/>
  <c r="CJ69" i="56"/>
  <c r="AP96" i="56"/>
  <c r="AQ96" i="56" s="1"/>
  <c r="AY49" i="56"/>
  <c r="AT49" i="56"/>
  <c r="AU49" i="56" s="1"/>
  <c r="AX36" i="56"/>
  <c r="IB29" i="56"/>
  <c r="IA29" i="56"/>
  <c r="CK64" i="56"/>
  <c r="AT101" i="56"/>
  <c r="AU101" i="56" s="1"/>
  <c r="AX101" i="56"/>
  <c r="AS37" i="56"/>
  <c r="AV37" i="56" s="1"/>
  <c r="AZ37" i="56"/>
  <c r="CI37" i="56" s="1"/>
  <c r="AT37" i="56"/>
  <c r="AU37" i="56" s="1"/>
  <c r="AX37" i="56"/>
  <c r="IB12" i="56"/>
  <c r="IA12" i="56"/>
  <c r="AZ92" i="56"/>
  <c r="CI92" i="56" s="1"/>
  <c r="AS92" i="56"/>
  <c r="AV92" i="56" s="1"/>
  <c r="CK105" i="56"/>
  <c r="CN105" i="56"/>
  <c r="AT85" i="56"/>
  <c r="AU85" i="56" s="1"/>
  <c r="AX85" i="56"/>
  <c r="AX86" i="56"/>
  <c r="AT86" i="56"/>
  <c r="AU86" i="56" s="1"/>
  <c r="AS10" i="56"/>
  <c r="AV10" i="56" s="1"/>
  <c r="AZ10" i="56"/>
  <c r="CI10" i="56" s="1"/>
  <c r="IA30" i="56"/>
  <c r="IB30" i="56"/>
  <c r="AO13" i="56"/>
  <c r="AR13" i="56" s="1"/>
  <c r="AS93" i="56"/>
  <c r="AV93" i="56" s="1"/>
  <c r="AZ93" i="56"/>
  <c r="CI93" i="56" s="1"/>
  <c r="IA16" i="56"/>
  <c r="IB16" i="56"/>
  <c r="CJ105" i="56"/>
  <c r="BB105" i="56"/>
  <c r="AX25" i="56"/>
  <c r="AT98" i="56"/>
  <c r="AU98" i="56" s="1"/>
  <c r="AX98" i="56"/>
  <c r="BB64" i="56"/>
  <c r="CJ64" i="56"/>
  <c r="CN64" i="56" s="1"/>
  <c r="AS99" i="56"/>
  <c r="AV99" i="56" s="1"/>
  <c r="AZ99" i="56"/>
  <c r="CI99" i="56" s="1"/>
  <c r="AP44" i="56"/>
  <c r="AQ44" i="56" s="1"/>
  <c r="AO97" i="56"/>
  <c r="AR97" i="56" s="1"/>
  <c r="AO15" i="56"/>
  <c r="AR15" i="56" s="1"/>
  <c r="AP99" i="56"/>
  <c r="AQ99" i="56" s="1"/>
  <c r="BB75" i="56"/>
  <c r="CJ75" i="56"/>
  <c r="AZ95" i="56"/>
  <c r="CI95" i="56" s="1"/>
  <c r="AS95" i="56"/>
  <c r="AV95" i="56" s="1"/>
  <c r="HY27" i="56"/>
  <c r="HW27" i="56"/>
  <c r="HZ27" i="56"/>
  <c r="AS46" i="56"/>
  <c r="AV46" i="56" s="1"/>
  <c r="AZ46" i="56"/>
  <c r="CI46" i="56" s="1"/>
  <c r="HZ19" i="56"/>
  <c r="HY19" i="56"/>
  <c r="HW19" i="56"/>
  <c r="AZ94" i="56"/>
  <c r="CI94" i="56" s="1"/>
  <c r="AS94" i="56"/>
  <c r="AV94" i="56" s="1"/>
  <c r="AP26" i="56"/>
  <c r="AQ26" i="56"/>
  <c r="IB20" i="56"/>
  <c r="IA20" i="56"/>
  <c r="AR65" i="56"/>
  <c r="AP65" i="56"/>
  <c r="AQ65" i="56" s="1"/>
  <c r="AQ53" i="56"/>
  <c r="AP53" i="56"/>
  <c r="AX27" i="56"/>
  <c r="AT27" i="56"/>
  <c r="AU27" i="56" s="1"/>
  <c r="IB28" i="56"/>
  <c r="HZ26" i="56"/>
  <c r="HW26" i="56"/>
  <c r="HY26" i="56"/>
  <c r="AZ25" i="56"/>
  <c r="CI25" i="56" s="1"/>
  <c r="AS25" i="56"/>
  <c r="AV25" i="56" s="1"/>
  <c r="AQ107" i="56"/>
  <c r="AP107" i="56"/>
  <c r="AP103" i="56"/>
  <c r="AQ103" i="56" s="1"/>
  <c r="AZ110" i="56"/>
  <c r="CI110" i="56" s="1"/>
  <c r="AS110" i="56"/>
  <c r="AV110" i="56" s="1"/>
  <c r="CN75" i="56"/>
  <c r="CK75" i="56"/>
  <c r="AP67" i="56"/>
  <c r="AQ67" i="56" s="1"/>
  <c r="AZ87" i="56"/>
  <c r="CI87" i="56" s="1"/>
  <c r="AS87" i="56"/>
  <c r="AV87" i="56" s="1"/>
  <c r="AZ96" i="56"/>
  <c r="CI96" i="56" s="1"/>
  <c r="AS96" i="56"/>
  <c r="AV96" i="56" s="1"/>
  <c r="AR24" i="56"/>
  <c r="AP76" i="56"/>
  <c r="AQ76" i="56" s="1"/>
  <c r="AP50" i="56"/>
  <c r="AQ50" i="56" s="1"/>
  <c r="AS53" i="56"/>
  <c r="AV53" i="56" s="1"/>
  <c r="AZ53" i="56"/>
  <c r="CI53" i="56" s="1"/>
  <c r="CK52" i="56"/>
  <c r="CN52" i="56"/>
  <c r="CN73" i="56"/>
  <c r="CK73" i="56"/>
  <c r="AP22" i="56"/>
  <c r="AQ22" i="56" s="1"/>
  <c r="BB49" i="56"/>
  <c r="CJ49" i="56"/>
  <c r="CK51" i="56"/>
  <c r="AZ100" i="56"/>
  <c r="CI100" i="56" s="1"/>
  <c r="AS100" i="56"/>
  <c r="AQ72" i="56"/>
  <c r="AP72" i="56"/>
  <c r="CM108" i="56"/>
  <c r="CL108" i="56"/>
  <c r="AO9" i="56"/>
  <c r="AR9" i="56" s="1"/>
  <c r="AO107" i="56"/>
  <c r="AR107" i="56" s="1"/>
  <c r="CL74" i="56"/>
  <c r="CM74" i="56"/>
  <c r="CN74" i="56"/>
  <c r="AP95" i="56"/>
  <c r="AQ95" i="56"/>
  <c r="AO11" i="56"/>
  <c r="AR11" i="56" s="1"/>
  <c r="AP110" i="56"/>
  <c r="AQ110" i="56" s="1"/>
  <c r="IB14" i="56"/>
  <c r="IA14" i="56"/>
  <c r="AR50" i="56"/>
  <c r="AR8" i="56"/>
  <c r="CN88" i="56"/>
  <c r="CK88" i="56"/>
  <c r="AT64" i="56"/>
  <c r="AU64" i="56" s="1"/>
  <c r="AY64" i="56"/>
  <c r="IB23" i="56"/>
  <c r="IA23" i="56"/>
  <c r="AZ102" i="56"/>
  <c r="CI102" i="56" s="1"/>
  <c r="AS102" i="56"/>
  <c r="AV102" i="56" s="1"/>
  <c r="CN49" i="56"/>
  <c r="CK49" i="56"/>
  <c r="BB51" i="56"/>
  <c r="CJ51" i="56"/>
  <c r="CN106" i="56"/>
  <c r="CK106" i="56"/>
  <c r="AS72" i="56"/>
  <c r="AV72" i="56" s="1"/>
  <c r="AZ72" i="56"/>
  <c r="CI72" i="56" s="1"/>
  <c r="AX28" i="56"/>
  <c r="AT28" i="56"/>
  <c r="AU28" i="56" s="1"/>
  <c r="CK66" i="56"/>
  <c r="AR91" i="56"/>
  <c r="HZ11" i="56"/>
  <c r="HY11" i="56"/>
  <c r="HW11" i="56"/>
  <c r="CJ86" i="56"/>
  <c r="BB86" i="56"/>
  <c r="AZ90" i="56"/>
  <c r="CI90" i="56" s="1"/>
  <c r="AS90" i="56"/>
  <c r="AV90" i="56" s="1"/>
  <c r="CK35" i="56"/>
  <c r="CN35" i="56"/>
  <c r="CM71" i="56"/>
  <c r="CL71" i="56"/>
  <c r="AZ67" i="56"/>
  <c r="CI67" i="56" s="1"/>
  <c r="AS67" i="56"/>
  <c r="AV67" i="56" s="1"/>
  <c r="AP89" i="56"/>
  <c r="AQ89" i="56" s="1"/>
  <c r="AQ9" i="56"/>
  <c r="AP9" i="56"/>
  <c r="CJ73" i="56"/>
  <c r="BB73" i="56"/>
  <c r="AP8" i="56"/>
  <c r="AQ8" i="56"/>
  <c r="AO8" i="56"/>
  <c r="BB88" i="56"/>
  <c r="CJ88" i="56"/>
  <c r="CJ66" i="56"/>
  <c r="BB66" i="56"/>
  <c r="AX54" i="56"/>
  <c r="AT54" i="56"/>
  <c r="AU54" i="56" s="1"/>
  <c r="AZ101" i="56"/>
  <c r="CI101" i="56" s="1"/>
  <c r="AS101" i="56"/>
  <c r="AV101" i="56" s="1"/>
  <c r="AP15" i="56"/>
  <c r="AQ15" i="56" s="1"/>
  <c r="CJ35" i="56"/>
  <c r="BB35" i="56"/>
  <c r="AR89" i="56"/>
  <c r="AO50" i="56"/>
  <c r="AP7" i="56"/>
  <c r="AQ7" i="56" s="1"/>
  <c r="BD9" i="55"/>
  <c r="CM9" i="55" s="1"/>
  <c r="CR9" i="55" s="1"/>
  <c r="AW9" i="55"/>
  <c r="BA9" i="55" s="1"/>
  <c r="BF9" i="55" s="1"/>
  <c r="AV51" i="55"/>
  <c r="AW51" i="55" s="1"/>
  <c r="AZ51" i="55" s="1"/>
  <c r="BE38" i="55"/>
  <c r="AS46" i="55"/>
  <c r="AT64" i="55"/>
  <c r="AU64" i="55" s="1"/>
  <c r="AS103" i="55"/>
  <c r="AV103" i="55" s="1"/>
  <c r="AW103" i="55" s="1"/>
  <c r="AV96" i="55"/>
  <c r="BD96" i="55" s="1"/>
  <c r="CM96" i="55" s="1"/>
  <c r="CO96" i="55" s="1"/>
  <c r="BD69" i="55"/>
  <c r="CM69" i="55" s="1"/>
  <c r="CO69" i="55" s="1"/>
  <c r="AW62" i="55"/>
  <c r="AZ62" i="55" s="1"/>
  <c r="CN62" i="55" s="1"/>
  <c r="CR62" i="55" s="1"/>
  <c r="ID23" i="55"/>
  <c r="AS94" i="55"/>
  <c r="AV94" i="55" s="1"/>
  <c r="ID20" i="55"/>
  <c r="IE18" i="55"/>
  <c r="AT99" i="55"/>
  <c r="AU99" i="55" s="1"/>
  <c r="BB99" i="55" s="1"/>
  <c r="AW55" i="55"/>
  <c r="AZ55" i="55" s="1"/>
  <c r="AV87" i="55"/>
  <c r="AT87" i="55"/>
  <c r="AU87" i="55" s="1"/>
  <c r="ID30" i="55"/>
  <c r="AR43" i="55"/>
  <c r="AT43" i="55" s="1"/>
  <c r="AU43" i="55" s="1"/>
  <c r="BB43" i="55" s="1"/>
  <c r="AS43" i="55"/>
  <c r="AV43" i="55" s="1"/>
  <c r="AW109" i="55"/>
  <c r="AZ109" i="55" s="1"/>
  <c r="CN109" i="55" s="1"/>
  <c r="BD109" i="55"/>
  <c r="CM109" i="55" s="1"/>
  <c r="CO109" i="55" s="1"/>
  <c r="CM14" i="55"/>
  <c r="CR14" i="55" s="1"/>
  <c r="BF14" i="55"/>
  <c r="AW53" i="55"/>
  <c r="AZ53" i="55" s="1"/>
  <c r="CN53" i="55" s="1"/>
  <c r="BD53" i="55"/>
  <c r="CM53" i="55" s="1"/>
  <c r="CO53" i="55" s="1"/>
  <c r="BD72" i="55"/>
  <c r="CM72" i="55" s="1"/>
  <c r="AW72" i="55"/>
  <c r="AZ72" i="55" s="1"/>
  <c r="CN72" i="55" s="1"/>
  <c r="AW93" i="55"/>
  <c r="AZ93" i="55" s="1"/>
  <c r="CN93" i="55" s="1"/>
  <c r="BD93" i="55"/>
  <c r="CM93" i="55" s="1"/>
  <c r="BD22" i="55"/>
  <c r="CM22" i="55" s="1"/>
  <c r="AW22" i="55"/>
  <c r="AZ22" i="55" s="1"/>
  <c r="CN22" i="55" s="1"/>
  <c r="AS101" i="55"/>
  <c r="AV101" i="55" s="1"/>
  <c r="ID12" i="55"/>
  <c r="AS24" i="55"/>
  <c r="AV24" i="55" s="1"/>
  <c r="AW24" i="55" s="1"/>
  <c r="AZ24" i="55" s="1"/>
  <c r="AS106" i="55"/>
  <c r="AS65" i="55"/>
  <c r="AV65" i="55" s="1"/>
  <c r="AW65" i="55" s="1"/>
  <c r="AZ65" i="55" s="1"/>
  <c r="AV12" i="55"/>
  <c r="AW12" i="55" s="1"/>
  <c r="AZ12" i="55" s="1"/>
  <c r="AS13" i="55"/>
  <c r="AV13" i="55" s="1"/>
  <c r="AW13" i="55" s="1"/>
  <c r="AZ13" i="55" s="1"/>
  <c r="AT96" i="55"/>
  <c r="AU96" i="55" s="1"/>
  <c r="AR90" i="55"/>
  <c r="AT90" i="55" s="1"/>
  <c r="AU90" i="55" s="1"/>
  <c r="BB90" i="55" s="1"/>
  <c r="AS90" i="55"/>
  <c r="AV90" i="55" s="1"/>
  <c r="AS85" i="55"/>
  <c r="AV85" i="55" s="1"/>
  <c r="BD85" i="55" s="1"/>
  <c r="CM85" i="55" s="1"/>
  <c r="ID10" i="55"/>
  <c r="AS97" i="55"/>
  <c r="AV97" i="55" s="1"/>
  <c r="IB13" i="55"/>
  <c r="IC13" i="55"/>
  <c r="HZ13" i="55"/>
  <c r="AV110" i="55"/>
  <c r="AW110" i="55" s="1"/>
  <c r="AZ110" i="55" s="1"/>
  <c r="ID19" i="55"/>
  <c r="ID27" i="55"/>
  <c r="ID24" i="55"/>
  <c r="IE24" i="55"/>
  <c r="IE22" i="55"/>
  <c r="IB25" i="55"/>
  <c r="HZ25" i="55"/>
  <c r="IC25" i="55"/>
  <c r="ID18" i="55"/>
  <c r="IC11" i="55"/>
  <c r="IB11" i="55"/>
  <c r="IE16" i="55"/>
  <c r="ID16" i="55"/>
  <c r="BB98" i="55"/>
  <c r="BD77" i="55"/>
  <c r="CM77" i="55" s="1"/>
  <c r="AW77" i="55"/>
  <c r="AZ77" i="55" s="1"/>
  <c r="BC67" i="55"/>
  <c r="AX67" i="55"/>
  <c r="AY67" i="55" s="1"/>
  <c r="BD25" i="55"/>
  <c r="CM25" i="55" s="1"/>
  <c r="AW25" i="55"/>
  <c r="AZ25" i="55" s="1"/>
  <c r="BC63" i="55"/>
  <c r="AX63" i="55"/>
  <c r="AY63" i="55" s="1"/>
  <c r="BB26" i="55"/>
  <c r="BC70" i="55"/>
  <c r="BB86" i="55"/>
  <c r="BB44" i="55"/>
  <c r="AX92" i="55"/>
  <c r="AY92" i="55" s="1"/>
  <c r="BB92" i="55"/>
  <c r="BB9" i="55"/>
  <c r="BD65" i="55"/>
  <c r="CM65" i="55" s="1"/>
  <c r="BC49" i="55"/>
  <c r="AW105" i="55"/>
  <c r="AZ105" i="55" s="1"/>
  <c r="BD105" i="55"/>
  <c r="CM105" i="55" s="1"/>
  <c r="AX54" i="55"/>
  <c r="AY54" i="55" s="1"/>
  <c r="BB54" i="55"/>
  <c r="BC78" i="55"/>
  <c r="AX78" i="55"/>
  <c r="AY78" i="55" s="1"/>
  <c r="BB104" i="55"/>
  <c r="CO83" i="55"/>
  <c r="BC74" i="55"/>
  <c r="AX74" i="55"/>
  <c r="AY74" i="55" s="1"/>
  <c r="BF78" i="55"/>
  <c r="CN78" i="55"/>
  <c r="BD50" i="55"/>
  <c r="CM50" i="55" s="1"/>
  <c r="AW50" i="55"/>
  <c r="AZ50" i="55" s="1"/>
  <c r="AV46" i="55"/>
  <c r="CO78" i="55"/>
  <c r="BC111" i="55"/>
  <c r="CO55" i="55"/>
  <c r="BB23" i="55"/>
  <c r="AX23" i="55"/>
  <c r="AY23" i="55" s="1"/>
  <c r="AX14" i="55"/>
  <c r="AY14" i="55" s="1"/>
  <c r="BB14" i="55"/>
  <c r="CO75" i="55"/>
  <c r="AV8" i="55"/>
  <c r="BB84" i="55"/>
  <c r="AW84" i="55"/>
  <c r="AZ84" i="55" s="1"/>
  <c r="BD84" i="55"/>
  <c r="CM84" i="55" s="1"/>
  <c r="AT94" i="55"/>
  <c r="AU94" i="55" s="1"/>
  <c r="AS107" i="55"/>
  <c r="AV107" i="55" s="1"/>
  <c r="AT35" i="55"/>
  <c r="AU35" i="55" s="1"/>
  <c r="BB91" i="55"/>
  <c r="BB55" i="55"/>
  <c r="BB25" i="55"/>
  <c r="AW76" i="55"/>
  <c r="AZ76" i="55" s="1"/>
  <c r="BD76" i="55"/>
  <c r="CM76" i="55" s="1"/>
  <c r="AX66" i="55"/>
  <c r="AY66" i="55" s="1"/>
  <c r="AT36" i="55"/>
  <c r="AU36" i="55" s="1"/>
  <c r="AV70" i="55"/>
  <c r="AW28" i="55"/>
  <c r="AZ28" i="55" s="1"/>
  <c r="BD28" i="55"/>
  <c r="CM28" i="55" s="1"/>
  <c r="CP67" i="55"/>
  <c r="CQ67" i="55"/>
  <c r="AT71" i="55"/>
  <c r="AU71" i="55" s="1"/>
  <c r="AV98" i="55"/>
  <c r="CO74" i="55"/>
  <c r="CO48" i="55"/>
  <c r="AT51" i="55"/>
  <c r="AU51" i="55" s="1"/>
  <c r="AT12" i="55"/>
  <c r="AU12" i="55" s="1"/>
  <c r="AT46" i="55"/>
  <c r="AU46" i="55" s="1"/>
  <c r="BB103" i="55"/>
  <c r="AS47" i="55"/>
  <c r="AV47" i="55" s="1"/>
  <c r="BD47" i="55" s="1"/>
  <c r="BC62" i="55"/>
  <c r="CN74" i="55"/>
  <c r="CR74" i="55" s="1"/>
  <c r="BF74" i="55"/>
  <c r="CN48" i="55"/>
  <c r="CR48" i="55" s="1"/>
  <c r="BF48" i="55"/>
  <c r="AT56" i="55"/>
  <c r="AU56" i="55" s="1"/>
  <c r="BB97" i="55"/>
  <c r="CO92" i="55"/>
  <c r="ID14" i="55"/>
  <c r="IE14" i="55"/>
  <c r="CO73" i="55"/>
  <c r="CO66" i="55"/>
  <c r="AT106" i="55"/>
  <c r="AU106" i="55" s="1"/>
  <c r="BC48" i="55"/>
  <c r="AX48" i="55"/>
  <c r="AY48" i="55" s="1"/>
  <c r="AV89" i="55"/>
  <c r="AT89" i="55"/>
  <c r="AU89" i="55" s="1"/>
  <c r="AT24" i="55"/>
  <c r="AU24" i="55" s="1"/>
  <c r="CO49" i="55"/>
  <c r="BD91" i="55"/>
  <c r="CM91" i="55" s="1"/>
  <c r="AW91" i="55"/>
  <c r="AZ91" i="55" s="1"/>
  <c r="IE29" i="55"/>
  <c r="ID29" i="55"/>
  <c r="CN54" i="55"/>
  <c r="CR54" i="55" s="1"/>
  <c r="BF54" i="55"/>
  <c r="CN92" i="55"/>
  <c r="BF92" i="55"/>
  <c r="AV57" i="55"/>
  <c r="AT57" i="55"/>
  <c r="AU57" i="55" s="1"/>
  <c r="AV106" i="55"/>
  <c r="BD51" i="55"/>
  <c r="CM51" i="55" s="1"/>
  <c r="BD110" i="55"/>
  <c r="CM110" i="55" s="1"/>
  <c r="CO54" i="55"/>
  <c r="CQ14" i="55"/>
  <c r="AS35" i="55"/>
  <c r="AV35" i="55" s="1"/>
  <c r="BB10" i="55"/>
  <c r="BF66" i="55"/>
  <c r="CN66" i="55"/>
  <c r="AW11" i="55"/>
  <c r="AZ11" i="55" s="1"/>
  <c r="BD11" i="55"/>
  <c r="CM11" i="55" s="1"/>
  <c r="BB83" i="55"/>
  <c r="AX83" i="55"/>
  <c r="AY83" i="55" s="1"/>
  <c r="AT13" i="55"/>
  <c r="AU13" i="55" s="1"/>
  <c r="BD71" i="55"/>
  <c r="CM71" i="55" s="1"/>
  <c r="AW71" i="55"/>
  <c r="AZ71" i="55" s="1"/>
  <c r="IE28" i="55"/>
  <c r="ID28" i="55"/>
  <c r="BB109" i="55"/>
  <c r="IE26" i="55"/>
  <c r="ID26" i="55"/>
  <c r="CN52" i="55"/>
  <c r="CR52" i="55" s="1"/>
  <c r="BF52" i="55"/>
  <c r="CQ9" i="55"/>
  <c r="AT77" i="55"/>
  <c r="AU77" i="55" s="1"/>
  <c r="CO37" i="55"/>
  <c r="AT45" i="55"/>
  <c r="AU45" i="55" s="1"/>
  <c r="BB76" i="55"/>
  <c r="BD108" i="55"/>
  <c r="CM108" i="55" s="1"/>
  <c r="AW108" i="55"/>
  <c r="AZ108" i="55" s="1"/>
  <c r="BF73" i="55"/>
  <c r="CN73" i="55"/>
  <c r="AX52" i="55"/>
  <c r="AY52" i="55" s="1"/>
  <c r="BB52" i="55"/>
  <c r="BC68" i="55"/>
  <c r="AX68" i="55"/>
  <c r="AY68" i="55" s="1"/>
  <c r="CN49" i="55"/>
  <c r="CR49" i="55" s="1"/>
  <c r="BF49" i="55"/>
  <c r="AS27" i="55"/>
  <c r="AV27" i="55" s="1"/>
  <c r="AS88" i="55"/>
  <c r="AV88" i="55" s="1"/>
  <c r="AT65" i="55"/>
  <c r="AU65" i="55" s="1"/>
  <c r="CN63" i="55"/>
  <c r="BF63" i="55"/>
  <c r="CO68" i="55"/>
  <c r="BB53" i="55"/>
  <c r="AS45" i="55"/>
  <c r="AV45" i="55" s="1"/>
  <c r="CO93" i="55"/>
  <c r="CO52" i="55"/>
  <c r="AT8" i="55"/>
  <c r="AU8" i="55" s="1"/>
  <c r="AT7" i="55"/>
  <c r="AU7" i="55" s="1"/>
  <c r="AS56" i="55"/>
  <c r="AV56" i="55" s="1"/>
  <c r="AX37" i="55"/>
  <c r="AY37" i="55" s="1"/>
  <c r="BD36" i="55"/>
  <c r="CM36" i="55" s="1"/>
  <c r="AW36" i="55"/>
  <c r="AZ36" i="55" s="1"/>
  <c r="AT88" i="55"/>
  <c r="AU88" i="55" s="1"/>
  <c r="BC11" i="55"/>
  <c r="AX11" i="55"/>
  <c r="AY11" i="55" s="1"/>
  <c r="CN69" i="55"/>
  <c r="CR69" i="55" s="1"/>
  <c r="BF69" i="55"/>
  <c r="AX105" i="55"/>
  <c r="AY105" i="55" s="1"/>
  <c r="BB105" i="55"/>
  <c r="BC73" i="55"/>
  <c r="AX73" i="55"/>
  <c r="AY73" i="55" s="1"/>
  <c r="CN37" i="55"/>
  <c r="BF37" i="55"/>
  <c r="AT85" i="55"/>
  <c r="AU85" i="55" s="1"/>
  <c r="CO63" i="55"/>
  <c r="AS100" i="55"/>
  <c r="AV100" i="55" s="1"/>
  <c r="AV15" i="55"/>
  <c r="AT15" i="55"/>
  <c r="AU15" i="55" s="1"/>
  <c r="CN68" i="55"/>
  <c r="BF68" i="55"/>
  <c r="AT107" i="55"/>
  <c r="AU107" i="55" s="1"/>
  <c r="AW111" i="55"/>
  <c r="AZ111" i="55" s="1"/>
  <c r="BD111" i="55"/>
  <c r="CN83" i="55"/>
  <c r="BF83" i="55"/>
  <c r="AV86" i="55"/>
  <c r="AX75" i="55"/>
  <c r="AY75" i="55" s="1"/>
  <c r="AT47" i="55"/>
  <c r="AU47" i="55" s="1"/>
  <c r="BD10" i="55"/>
  <c r="CM10" i="55" s="1"/>
  <c r="AW10" i="55"/>
  <c r="AZ10" i="55" s="1"/>
  <c r="AW26" i="55"/>
  <c r="AZ26" i="55" s="1"/>
  <c r="BD26" i="55"/>
  <c r="CM26" i="55" s="1"/>
  <c r="BC64" i="55"/>
  <c r="BF72" i="55"/>
  <c r="BB93" i="55"/>
  <c r="CO72" i="55"/>
  <c r="CO62" i="55"/>
  <c r="AT27" i="55"/>
  <c r="AU27" i="55"/>
  <c r="AT95" i="55"/>
  <c r="AU95" i="55" s="1"/>
  <c r="AW7" i="55"/>
  <c r="AZ7" i="55" s="1"/>
  <c r="BD7" i="55"/>
  <c r="CM7" i="55" s="1"/>
  <c r="AT110" i="55"/>
  <c r="AU110" i="55" s="1"/>
  <c r="AV44" i="55"/>
  <c r="AT100" i="55"/>
  <c r="AU100" i="55" s="1"/>
  <c r="AT101" i="55"/>
  <c r="AU101" i="55" s="1"/>
  <c r="CN55" i="55"/>
  <c r="CR55" i="55" s="1"/>
  <c r="BF55" i="55"/>
  <c r="BC69" i="55"/>
  <c r="AX69" i="55"/>
  <c r="AY69" i="55" s="1"/>
  <c r="BD104" i="55"/>
  <c r="CM104" i="55" s="1"/>
  <c r="AW104" i="55"/>
  <c r="AZ104" i="55" s="1"/>
  <c r="CN75" i="55"/>
  <c r="CR75" i="55" s="1"/>
  <c r="BF75" i="55"/>
  <c r="AS95" i="55"/>
  <c r="AV95" i="55" s="1"/>
  <c r="AT50" i="55"/>
  <c r="AU50" i="55" s="1"/>
  <c r="BF23" i="55"/>
  <c r="CM23" i="55"/>
  <c r="KL47" i="55" l="1"/>
  <c r="KM47" i="55"/>
  <c r="IE15" i="55"/>
  <c r="ID15" i="55"/>
  <c r="AX76" i="55"/>
  <c r="AY76" i="55" s="1"/>
  <c r="AW96" i="55"/>
  <c r="AZ96" i="55" s="1"/>
  <c r="AW85" i="55"/>
  <c r="AZ85" i="55" s="1"/>
  <c r="AX109" i="55"/>
  <c r="AY109" i="55" s="1"/>
  <c r="AW64" i="55"/>
  <c r="AZ64" i="55" s="1"/>
  <c r="CN64" i="55" s="1"/>
  <c r="CR64" i="55" s="1"/>
  <c r="AW99" i="55"/>
  <c r="AZ99" i="55" s="1"/>
  <c r="BD99" i="55"/>
  <c r="CM99" i="55" s="1"/>
  <c r="CO99" i="55" s="1"/>
  <c r="BD102" i="55"/>
  <c r="CM102" i="55" s="1"/>
  <c r="CO102" i="55" s="1"/>
  <c r="AW102" i="55"/>
  <c r="CR93" i="55"/>
  <c r="AX7" i="56"/>
  <c r="AZ11" i="56"/>
  <c r="CI11" i="56" s="1"/>
  <c r="AS11" i="56"/>
  <c r="AV11" i="56" s="1"/>
  <c r="AX50" i="56"/>
  <c r="AX103" i="56"/>
  <c r="AT103" i="56"/>
  <c r="AU103" i="56" s="1"/>
  <c r="AX44" i="56"/>
  <c r="AT44" i="56"/>
  <c r="AU44" i="56" s="1"/>
  <c r="AX76" i="56"/>
  <c r="AX97" i="56"/>
  <c r="AT97" i="56"/>
  <c r="AU97" i="56" s="1"/>
  <c r="AX55" i="56"/>
  <c r="AT55" i="56"/>
  <c r="AU55" i="56" s="1"/>
  <c r="AY11" i="56"/>
  <c r="AX15" i="56"/>
  <c r="AX96" i="56"/>
  <c r="AT96" i="56"/>
  <c r="AU96" i="56" s="1"/>
  <c r="AZ107" i="56"/>
  <c r="CI107" i="56" s="1"/>
  <c r="AS107" i="56"/>
  <c r="AV107" i="56" s="1"/>
  <c r="AS76" i="56"/>
  <c r="AV76" i="56" s="1"/>
  <c r="AZ76" i="56"/>
  <c r="CI76" i="56" s="1"/>
  <c r="AT89" i="56"/>
  <c r="AU89" i="56" s="1"/>
  <c r="AX89" i="56"/>
  <c r="AT99" i="56"/>
  <c r="AU99" i="56" s="1"/>
  <c r="AX99" i="56"/>
  <c r="AX90" i="56"/>
  <c r="AT90" i="56"/>
  <c r="AU90" i="56" s="1"/>
  <c r="AZ97" i="56"/>
  <c r="CI97" i="56" s="1"/>
  <c r="AS97" i="56"/>
  <c r="AV97" i="56" s="1"/>
  <c r="CK96" i="56"/>
  <c r="AZ50" i="56"/>
  <c r="CI50" i="56" s="1"/>
  <c r="AS50" i="56"/>
  <c r="AV50" i="56" s="1"/>
  <c r="CJ87" i="56"/>
  <c r="BB87" i="56"/>
  <c r="AS65" i="56"/>
  <c r="AV65" i="56" s="1"/>
  <c r="AZ65" i="56"/>
  <c r="CI65" i="56" s="1"/>
  <c r="CM98" i="56"/>
  <c r="CL98" i="56"/>
  <c r="CM66" i="56"/>
  <c r="CL66" i="56"/>
  <c r="BB67" i="56"/>
  <c r="CJ67" i="56"/>
  <c r="IB11" i="56"/>
  <c r="IA11" i="56"/>
  <c r="CN87" i="56"/>
  <c r="CK87" i="56"/>
  <c r="CK25" i="56"/>
  <c r="CN25" i="56"/>
  <c r="CK99" i="56"/>
  <c r="CK93" i="56"/>
  <c r="CK48" i="56"/>
  <c r="CN98" i="56"/>
  <c r="BB45" i="56"/>
  <c r="CJ45" i="56"/>
  <c r="CN45" i="56" s="1"/>
  <c r="CK36" i="56"/>
  <c r="AZ89" i="56"/>
  <c r="CI89" i="56" s="1"/>
  <c r="AS89" i="56"/>
  <c r="AV89" i="56" s="1"/>
  <c r="CL88" i="56"/>
  <c r="CM88" i="56"/>
  <c r="CN67" i="56"/>
  <c r="CK67" i="56"/>
  <c r="AZ91" i="56"/>
  <c r="CI91" i="56" s="1"/>
  <c r="AS91" i="56"/>
  <c r="AV91" i="56" s="1"/>
  <c r="CJ99" i="56"/>
  <c r="CN99" i="56" s="1"/>
  <c r="BB99" i="56"/>
  <c r="CJ93" i="56"/>
  <c r="CN93" i="56" s="1"/>
  <c r="BB93" i="56"/>
  <c r="CJ92" i="56"/>
  <c r="BB92" i="56"/>
  <c r="AS7" i="56"/>
  <c r="AV7" i="56" s="1"/>
  <c r="AZ7" i="56"/>
  <c r="CI7" i="56" s="1"/>
  <c r="BB109" i="56"/>
  <c r="CJ109" i="56"/>
  <c r="CI23" i="56"/>
  <c r="BB23" i="56"/>
  <c r="BB44" i="56"/>
  <c r="CJ44" i="56"/>
  <c r="AT84" i="56"/>
  <c r="AU84" i="56" s="1"/>
  <c r="AT46" i="56"/>
  <c r="AU46" i="56" s="1"/>
  <c r="CN53" i="56"/>
  <c r="CK53" i="56"/>
  <c r="AX107" i="56"/>
  <c r="AT107" i="56"/>
  <c r="AU107" i="56" s="1"/>
  <c r="BB25" i="56"/>
  <c r="CJ25" i="56"/>
  <c r="BB102" i="56"/>
  <c r="CJ102" i="56"/>
  <c r="AX110" i="56"/>
  <c r="AT110" i="56"/>
  <c r="AU110" i="56" s="1"/>
  <c r="AT72" i="56"/>
  <c r="AU72" i="56" s="1"/>
  <c r="AY72" i="56"/>
  <c r="AY67" i="56"/>
  <c r="AT67" i="56"/>
  <c r="AU67" i="56" s="1"/>
  <c r="AX26" i="56"/>
  <c r="AT26" i="56"/>
  <c r="AU26" i="56" s="1"/>
  <c r="BB95" i="56"/>
  <c r="CJ95" i="56"/>
  <c r="CM64" i="56"/>
  <c r="CL64" i="56"/>
  <c r="AZ13" i="56"/>
  <c r="CI13" i="56" s="1"/>
  <c r="AS13" i="56"/>
  <c r="AV13" i="56" s="1"/>
  <c r="CN92" i="56"/>
  <c r="CK92" i="56"/>
  <c r="CL28" i="56"/>
  <c r="CM28" i="56"/>
  <c r="CN109" i="56"/>
  <c r="CK109" i="56"/>
  <c r="CM12" i="56"/>
  <c r="CL12" i="56"/>
  <c r="AZ68" i="56"/>
  <c r="CI68" i="56" s="1"/>
  <c r="AS68" i="56"/>
  <c r="AV68" i="56" s="1"/>
  <c r="CK44" i="56"/>
  <c r="CM35" i="56"/>
  <c r="CL35" i="56"/>
  <c r="CN66" i="56"/>
  <c r="CK102" i="56"/>
  <c r="CN102" i="56"/>
  <c r="AV100" i="56"/>
  <c r="AT100" i="56"/>
  <c r="AU100" i="56" s="1"/>
  <c r="CJ53" i="56"/>
  <c r="BB53" i="56"/>
  <c r="CK95" i="56"/>
  <c r="CN95" i="56"/>
  <c r="AT36" i="56"/>
  <c r="AU36" i="56" s="1"/>
  <c r="CJ84" i="56"/>
  <c r="CN84" i="56" s="1"/>
  <c r="BB84" i="56"/>
  <c r="AZ104" i="56"/>
  <c r="CI104" i="56" s="1"/>
  <c r="AS104" i="56"/>
  <c r="AT102" i="56"/>
  <c r="AU102" i="56" s="1"/>
  <c r="BB27" i="56"/>
  <c r="CJ27" i="56"/>
  <c r="AX8" i="56"/>
  <c r="AT95" i="56"/>
  <c r="AU95" i="56" s="1"/>
  <c r="AX95" i="56"/>
  <c r="CK100" i="56"/>
  <c r="IB26" i="56"/>
  <c r="IA26" i="56"/>
  <c r="CJ94" i="56"/>
  <c r="CN94" i="56" s="1"/>
  <c r="BB94" i="56"/>
  <c r="CL75" i="56"/>
  <c r="CM75" i="56"/>
  <c r="CK84" i="56"/>
  <c r="AX24" i="56"/>
  <c r="AT24" i="56"/>
  <c r="AU24" i="56" s="1"/>
  <c r="CL57" i="56"/>
  <c r="CM57" i="56"/>
  <c r="CK27" i="56"/>
  <c r="CK94" i="56"/>
  <c r="CN85" i="56"/>
  <c r="CK85" i="56"/>
  <c r="CM63" i="56"/>
  <c r="CL63" i="56"/>
  <c r="CM106" i="56"/>
  <c r="CL106" i="56"/>
  <c r="CJ77" i="56"/>
  <c r="BB77" i="56"/>
  <c r="BB43" i="56"/>
  <c r="CJ43" i="56"/>
  <c r="CM51" i="56"/>
  <c r="CL51" i="56"/>
  <c r="CK10" i="56"/>
  <c r="AS55" i="56"/>
  <c r="AV55" i="56" s="1"/>
  <c r="AZ55" i="56"/>
  <c r="CI55" i="56" s="1"/>
  <c r="AX91" i="56"/>
  <c r="AT91" i="56"/>
  <c r="AU91" i="56" s="1"/>
  <c r="AT48" i="56"/>
  <c r="AU48" i="56" s="1"/>
  <c r="CK72" i="56"/>
  <c r="CN51" i="56"/>
  <c r="CN110" i="56"/>
  <c r="CK110" i="56"/>
  <c r="CJ10" i="56"/>
  <c r="CN10" i="56" s="1"/>
  <c r="BB10" i="56"/>
  <c r="BB85" i="56"/>
  <c r="CJ85" i="56"/>
  <c r="AZ83" i="56"/>
  <c r="CI83" i="56" s="1"/>
  <c r="AS83" i="56"/>
  <c r="AV83" i="56" s="1"/>
  <c r="CN77" i="56"/>
  <c r="CK77" i="56"/>
  <c r="AT94" i="56"/>
  <c r="AU94" i="56" s="1"/>
  <c r="AT45" i="56"/>
  <c r="AU45" i="56" s="1"/>
  <c r="CK101" i="56"/>
  <c r="CN101" i="56"/>
  <c r="CM73" i="56"/>
  <c r="CL73" i="56"/>
  <c r="CK90" i="56"/>
  <c r="BB72" i="56"/>
  <c r="CJ72" i="56"/>
  <c r="CN72" i="56" s="1"/>
  <c r="CM49" i="56"/>
  <c r="CL49" i="56"/>
  <c r="CK37" i="56"/>
  <c r="CK47" i="56"/>
  <c r="CN47" i="56"/>
  <c r="CM47" i="56"/>
  <c r="BB22" i="56"/>
  <c r="CJ22" i="56"/>
  <c r="CL54" i="56"/>
  <c r="CM54" i="56"/>
  <c r="AT93" i="56"/>
  <c r="AU93" i="56" s="1"/>
  <c r="CK78" i="56"/>
  <c r="AZ8" i="56"/>
  <c r="CI8" i="56" s="1"/>
  <c r="AS8" i="56"/>
  <c r="AV8" i="56" s="1"/>
  <c r="CJ110" i="56"/>
  <c r="BB110" i="56"/>
  <c r="AX83" i="56"/>
  <c r="BB101" i="56"/>
  <c r="CJ101" i="56"/>
  <c r="BB90" i="56"/>
  <c r="CJ90" i="56"/>
  <c r="AT25" i="56"/>
  <c r="AU25" i="56" s="1"/>
  <c r="CL52" i="56"/>
  <c r="CM52" i="56"/>
  <c r="AS26" i="56"/>
  <c r="AV26" i="56" s="1"/>
  <c r="AZ26" i="56"/>
  <c r="CI26" i="56" s="1"/>
  <c r="CN43" i="56"/>
  <c r="CK43" i="56"/>
  <c r="AZ24" i="56"/>
  <c r="CI24" i="56" s="1"/>
  <c r="AS24" i="56"/>
  <c r="AV24" i="56" s="1"/>
  <c r="IA19" i="56"/>
  <c r="IB19" i="56"/>
  <c r="AZ15" i="56"/>
  <c r="CI15" i="56" s="1"/>
  <c r="AS15" i="56"/>
  <c r="AV15" i="56" s="1"/>
  <c r="CJ37" i="56"/>
  <c r="CN37" i="56" s="1"/>
  <c r="BB37" i="56"/>
  <c r="CN28" i="56"/>
  <c r="CN22" i="56"/>
  <c r="CK22" i="56"/>
  <c r="BB78" i="56"/>
  <c r="CJ78" i="56"/>
  <c r="AX9" i="56"/>
  <c r="CL86" i="56"/>
  <c r="CM86" i="56"/>
  <c r="AX22" i="56"/>
  <c r="AT22" i="56"/>
  <c r="AU22" i="56" s="1"/>
  <c r="BB96" i="56"/>
  <c r="CJ96" i="56"/>
  <c r="AT53" i="56"/>
  <c r="AU53" i="56" s="1"/>
  <c r="AX53" i="56"/>
  <c r="CK46" i="56"/>
  <c r="CL105" i="56"/>
  <c r="CM105" i="56"/>
  <c r="CL69" i="56"/>
  <c r="CM69" i="56"/>
  <c r="AZ103" i="56"/>
  <c r="CI103" i="56" s="1"/>
  <c r="AS103" i="56"/>
  <c r="AV103" i="56" s="1"/>
  <c r="CN86" i="56"/>
  <c r="AZ9" i="56"/>
  <c r="CI9" i="56" s="1"/>
  <c r="AS9" i="56"/>
  <c r="AW9" i="56" s="1"/>
  <c r="BB9" i="56" s="1"/>
  <c r="AX65" i="56"/>
  <c r="AT65" i="56"/>
  <c r="AU65" i="56" s="1"/>
  <c r="CJ46" i="56"/>
  <c r="BB46" i="56"/>
  <c r="AX13" i="56"/>
  <c r="IA21" i="56"/>
  <c r="IB21" i="56"/>
  <c r="CK56" i="56"/>
  <c r="IB27" i="56"/>
  <c r="IA27" i="56"/>
  <c r="AT87" i="56"/>
  <c r="AU87" i="56" s="1"/>
  <c r="BB48" i="56"/>
  <c r="CJ48" i="56"/>
  <c r="CN48" i="56" s="1"/>
  <c r="AV56" i="56"/>
  <c r="AT56" i="56"/>
  <c r="AU56" i="56" s="1"/>
  <c r="CK45" i="56"/>
  <c r="CJ36" i="56"/>
  <c r="CN36" i="56" s="1"/>
  <c r="BB36" i="56"/>
  <c r="AZ103" i="55"/>
  <c r="CN103" i="55" s="1"/>
  <c r="AX103" i="55"/>
  <c r="AY103" i="55" s="1"/>
  <c r="CR53" i="55"/>
  <c r="BF22" i="55"/>
  <c r="BF62" i="55"/>
  <c r="CO9" i="55"/>
  <c r="AX9" i="55"/>
  <c r="AY9" i="55" s="1"/>
  <c r="BD103" i="55"/>
  <c r="CM103" i="55" s="1"/>
  <c r="CO103" i="55" s="1"/>
  <c r="AX25" i="55"/>
  <c r="AY25" i="55" s="1"/>
  <c r="AX99" i="55"/>
  <c r="AY99" i="55" s="1"/>
  <c r="BD43" i="55"/>
  <c r="CM43" i="55" s="1"/>
  <c r="AW43" i="55"/>
  <c r="AZ43" i="55" s="1"/>
  <c r="AX62" i="55"/>
  <c r="AY62" i="55" s="1"/>
  <c r="CR22" i="55"/>
  <c r="AX22" i="55"/>
  <c r="AY22" i="55" s="1"/>
  <c r="AX55" i="55"/>
  <c r="AY55" i="55" s="1"/>
  <c r="BF109" i="55"/>
  <c r="BC87" i="55"/>
  <c r="AX53" i="55"/>
  <c r="AY53" i="55" s="1"/>
  <c r="CO22" i="55"/>
  <c r="BF93" i="55"/>
  <c r="BF64" i="55"/>
  <c r="BD87" i="55"/>
  <c r="CM87" i="55" s="1"/>
  <c r="CO87" i="55" s="1"/>
  <c r="AW87" i="55"/>
  <c r="AZ87" i="55" s="1"/>
  <c r="BD12" i="55"/>
  <c r="CM12" i="55" s="1"/>
  <c r="CO12" i="55" s="1"/>
  <c r="BD13" i="55"/>
  <c r="CM13" i="55" s="1"/>
  <c r="BD24" i="55"/>
  <c r="CM24" i="55" s="1"/>
  <c r="CO14" i="55"/>
  <c r="BB96" i="55"/>
  <c r="AX96" i="55"/>
  <c r="AY96" i="55" s="1"/>
  <c r="AX72" i="55"/>
  <c r="AY72" i="55" s="1"/>
  <c r="BF53" i="55"/>
  <c r="AX108" i="55"/>
  <c r="AY108" i="55" s="1"/>
  <c r="ID11" i="55"/>
  <c r="IE13" i="55"/>
  <c r="ID13" i="55"/>
  <c r="AW97" i="55"/>
  <c r="BD97" i="55"/>
  <c r="CM97" i="55" s="1"/>
  <c r="AX93" i="55"/>
  <c r="AY93" i="55" s="1"/>
  <c r="AW90" i="55"/>
  <c r="BD90" i="55"/>
  <c r="CM90" i="55" s="1"/>
  <c r="CO90" i="55" s="1"/>
  <c r="IE11" i="55"/>
  <c r="ID25" i="55"/>
  <c r="IE25" i="55"/>
  <c r="BD100" i="55"/>
  <c r="CM100" i="55" s="1"/>
  <c r="AW100" i="55"/>
  <c r="AZ100" i="55" s="1"/>
  <c r="BB88" i="55"/>
  <c r="BB13" i="55"/>
  <c r="AX13" i="55"/>
  <c r="AY13" i="55" s="1"/>
  <c r="BD95" i="55"/>
  <c r="CM95" i="55" s="1"/>
  <c r="AW95" i="55"/>
  <c r="AZ95" i="55" s="1"/>
  <c r="AX85" i="55"/>
  <c r="AY85" i="55" s="1"/>
  <c r="BB85" i="55"/>
  <c r="BD45" i="55"/>
  <c r="CM45" i="55" s="1"/>
  <c r="AW45" i="55"/>
  <c r="AZ45" i="55" s="1"/>
  <c r="BB95" i="55"/>
  <c r="BB35" i="55"/>
  <c r="BB101" i="55"/>
  <c r="BB100" i="55"/>
  <c r="AX47" i="55"/>
  <c r="AY47" i="55" s="1"/>
  <c r="BC47" i="55"/>
  <c r="BB24" i="55"/>
  <c r="AX24" i="55"/>
  <c r="AY24" i="55" s="1"/>
  <c r="BB94" i="55"/>
  <c r="BB56" i="55"/>
  <c r="BB65" i="55"/>
  <c r="AX65" i="55"/>
  <c r="AY65" i="55" s="1"/>
  <c r="CR23" i="55"/>
  <c r="CO23" i="55"/>
  <c r="CQ23" i="55"/>
  <c r="CO7" i="55"/>
  <c r="CO10" i="55"/>
  <c r="CP63" i="55"/>
  <c r="CQ63" i="55"/>
  <c r="CM47" i="55"/>
  <c r="BF47" i="55"/>
  <c r="AW8" i="55"/>
  <c r="AZ8" i="55" s="1"/>
  <c r="BD8" i="55"/>
  <c r="CM8" i="55" s="1"/>
  <c r="CO13" i="55"/>
  <c r="AX26" i="55"/>
  <c r="AY26" i="55" s="1"/>
  <c r="CP83" i="55"/>
  <c r="CQ83" i="55"/>
  <c r="CN12" i="55"/>
  <c r="CQ92" i="55"/>
  <c r="CP92" i="55"/>
  <c r="BB50" i="55"/>
  <c r="AX50" i="55"/>
  <c r="AY50" i="55" s="1"/>
  <c r="CP64" i="55"/>
  <c r="CN7" i="55"/>
  <c r="CR7" i="55" s="1"/>
  <c r="BF7" i="55"/>
  <c r="CN36" i="55"/>
  <c r="CR36" i="55" s="1"/>
  <c r="BF36" i="55"/>
  <c r="CP73" i="55"/>
  <c r="CQ73" i="55"/>
  <c r="CO11" i="55"/>
  <c r="CN110" i="55"/>
  <c r="BF110" i="55"/>
  <c r="CQ54" i="55"/>
  <c r="CP54" i="55"/>
  <c r="CP78" i="55"/>
  <c r="CQ78" i="55"/>
  <c r="CN24" i="55"/>
  <c r="BF24" i="55"/>
  <c r="CQ37" i="55"/>
  <c r="CP37" i="55"/>
  <c r="CO36" i="55"/>
  <c r="CR37" i="55"/>
  <c r="CN11" i="55"/>
  <c r="BF11" i="55"/>
  <c r="CO110" i="55"/>
  <c r="CO76" i="55"/>
  <c r="CO24" i="55"/>
  <c r="CQ55" i="55"/>
  <c r="CP55" i="55"/>
  <c r="CQ72" i="55"/>
  <c r="CP72" i="55"/>
  <c r="BB107" i="55"/>
  <c r="BD94" i="55"/>
  <c r="CM94" i="55" s="1"/>
  <c r="AW94" i="55"/>
  <c r="AZ94" i="55" s="1"/>
  <c r="BD88" i="55"/>
  <c r="CM88" i="55" s="1"/>
  <c r="AW88" i="55"/>
  <c r="AZ88" i="55" s="1"/>
  <c r="BF108" i="55"/>
  <c r="CN108" i="55"/>
  <c r="CR108" i="55" s="1"/>
  <c r="CQ109" i="55"/>
  <c r="CP109" i="55"/>
  <c r="CQ52" i="55"/>
  <c r="CP52" i="55"/>
  <c r="CQ66" i="55"/>
  <c r="CP66" i="55"/>
  <c r="BB106" i="55"/>
  <c r="CN76" i="55"/>
  <c r="BF76" i="55"/>
  <c r="BD101" i="55"/>
  <c r="CM101" i="55" s="1"/>
  <c r="AW101" i="55"/>
  <c r="AZ101" i="55" s="1"/>
  <c r="AX111" i="55"/>
  <c r="AY111" i="55" s="1"/>
  <c r="CO105" i="55"/>
  <c r="BF25" i="55"/>
  <c r="CN25" i="55"/>
  <c r="CR25" i="55" s="1"/>
  <c r="BD56" i="55"/>
  <c r="CM56" i="55" s="1"/>
  <c r="AW56" i="55"/>
  <c r="AZ56" i="55" s="1"/>
  <c r="BD27" i="55"/>
  <c r="CM27" i="55" s="1"/>
  <c r="AW27" i="55"/>
  <c r="AZ27" i="55" s="1"/>
  <c r="CO108" i="55"/>
  <c r="CN91" i="55"/>
  <c r="BF91" i="55"/>
  <c r="BD98" i="55"/>
  <c r="CM98" i="55" s="1"/>
  <c r="AW98" i="55"/>
  <c r="AZ98" i="55" s="1"/>
  <c r="CN105" i="55"/>
  <c r="BF105" i="55"/>
  <c r="CO25" i="55"/>
  <c r="CN13" i="55"/>
  <c r="BD86" i="55"/>
  <c r="CM86" i="55" s="1"/>
  <c r="AW86" i="55"/>
  <c r="AZ86" i="55" s="1"/>
  <c r="CP68" i="55"/>
  <c r="CQ68" i="55"/>
  <c r="CR109" i="55"/>
  <c r="AX10" i="55"/>
  <c r="AY10" i="55" s="1"/>
  <c r="CN51" i="55"/>
  <c r="BF51" i="55"/>
  <c r="CO91" i="55"/>
  <c r="CR66" i="55"/>
  <c r="CP48" i="55"/>
  <c r="CQ48" i="55"/>
  <c r="BB46" i="55"/>
  <c r="AX71" i="55"/>
  <c r="AY71" i="55" s="1"/>
  <c r="BC71" i="55"/>
  <c r="CQ53" i="55"/>
  <c r="CP53" i="55"/>
  <c r="AX28" i="55"/>
  <c r="AY28" i="55" s="1"/>
  <c r="BB27" i="55"/>
  <c r="BB15" i="55"/>
  <c r="CO51" i="55"/>
  <c r="BB12" i="55"/>
  <c r="AX12" i="55"/>
  <c r="AY12" i="55" s="1"/>
  <c r="CR78" i="55"/>
  <c r="CR83" i="55"/>
  <c r="CN85" i="55"/>
  <c r="BF85" i="55"/>
  <c r="CP75" i="55"/>
  <c r="CQ75" i="55"/>
  <c r="CQ62" i="55"/>
  <c r="CP62" i="55"/>
  <c r="BD15" i="55"/>
  <c r="CM15" i="55" s="1"/>
  <c r="AW15" i="55"/>
  <c r="AZ15" i="55" s="1"/>
  <c r="CN71" i="55"/>
  <c r="BF71" i="55"/>
  <c r="BD35" i="55"/>
  <c r="CM35" i="55" s="1"/>
  <c r="AW35" i="55"/>
  <c r="AZ35" i="55" s="1"/>
  <c r="AW106" i="55"/>
  <c r="AZ106" i="55" s="1"/>
  <c r="BD106" i="55"/>
  <c r="CM106" i="55" s="1"/>
  <c r="CR73" i="55"/>
  <c r="CP74" i="55"/>
  <c r="CQ74" i="55"/>
  <c r="BC51" i="55"/>
  <c r="AX51" i="55"/>
  <c r="AY51" i="55" s="1"/>
  <c r="BF65" i="55"/>
  <c r="CN65" i="55"/>
  <c r="CO85" i="55"/>
  <c r="CN77" i="55"/>
  <c r="CR77" i="55" s="1"/>
  <c r="BF77" i="55"/>
  <c r="BD89" i="55"/>
  <c r="CM89" i="55" s="1"/>
  <c r="AW89" i="55"/>
  <c r="AZ89" i="55" s="1"/>
  <c r="CR92" i="55"/>
  <c r="CN104" i="55"/>
  <c r="CR104" i="55" s="1"/>
  <c r="BF104" i="55"/>
  <c r="CP93" i="55"/>
  <c r="CQ93" i="55"/>
  <c r="CP69" i="55"/>
  <c r="CQ69" i="55"/>
  <c r="CQ49" i="55"/>
  <c r="CP49" i="55"/>
  <c r="BB45" i="55"/>
  <c r="AX77" i="55"/>
  <c r="AY77" i="55" s="1"/>
  <c r="BB77" i="55"/>
  <c r="CO71" i="55"/>
  <c r="BC57" i="55"/>
  <c r="CO28" i="55"/>
  <c r="CO84" i="55"/>
  <c r="AW46" i="55"/>
  <c r="AZ46" i="55" s="1"/>
  <c r="BD46" i="55"/>
  <c r="CM46" i="55" s="1"/>
  <c r="AX104" i="55"/>
  <c r="AY104" i="55" s="1"/>
  <c r="CO65" i="55"/>
  <c r="CO77" i="55"/>
  <c r="BF10" i="55"/>
  <c r="CN10" i="55"/>
  <c r="CO104" i="55"/>
  <c r="CO26" i="55"/>
  <c r="BB7" i="55"/>
  <c r="AX7" i="55"/>
  <c r="AY7" i="55" s="1"/>
  <c r="BD57" i="55"/>
  <c r="CM57" i="55" s="1"/>
  <c r="AW57" i="55"/>
  <c r="AZ57" i="55" s="1"/>
  <c r="CN28" i="55"/>
  <c r="CR28" i="55" s="1"/>
  <c r="BF28" i="55"/>
  <c r="CN84" i="55"/>
  <c r="BF84" i="55"/>
  <c r="BF50" i="55"/>
  <c r="CN50" i="55"/>
  <c r="CR50" i="55" s="1"/>
  <c r="BB110" i="55"/>
  <c r="AX110" i="55"/>
  <c r="AY110" i="55" s="1"/>
  <c r="BB36" i="55"/>
  <c r="AX36" i="55"/>
  <c r="AY36" i="55" s="1"/>
  <c r="BD107" i="55"/>
  <c r="CM107" i="55" s="1"/>
  <c r="AW107" i="55"/>
  <c r="AZ107" i="55" s="1"/>
  <c r="BD44" i="55"/>
  <c r="CM44" i="55" s="1"/>
  <c r="AW44" i="55"/>
  <c r="CR72" i="55"/>
  <c r="CN26" i="55"/>
  <c r="CR26" i="55" s="1"/>
  <c r="BF26" i="55"/>
  <c r="CR63" i="55"/>
  <c r="BB8" i="55"/>
  <c r="CR68" i="55"/>
  <c r="CQ22" i="55"/>
  <c r="CP22" i="55"/>
  <c r="BB89" i="55"/>
  <c r="AW70" i="55"/>
  <c r="AZ70" i="55" s="1"/>
  <c r="BD70" i="55"/>
  <c r="CM70" i="55" s="1"/>
  <c r="AX91" i="55"/>
  <c r="AY91" i="55" s="1"/>
  <c r="AX84" i="55"/>
  <c r="AY84" i="55" s="1"/>
  <c r="CO50" i="55"/>
  <c r="KN47" i="55" l="1"/>
  <c r="CQ64" i="55"/>
  <c r="AX98" i="55"/>
  <c r="AY98" i="55" s="1"/>
  <c r="CQ103" i="55"/>
  <c r="AX8" i="55"/>
  <c r="AY8" i="55" s="1"/>
  <c r="AX64" i="55"/>
  <c r="AY64" i="55" s="1"/>
  <c r="BF96" i="55"/>
  <c r="CN96" i="55"/>
  <c r="CN99" i="55"/>
  <c r="BF99" i="55"/>
  <c r="BF12" i="55"/>
  <c r="AZ102" i="55"/>
  <c r="AX102" i="55"/>
  <c r="AY102" i="55" s="1"/>
  <c r="BB15" i="56"/>
  <c r="CJ15" i="56"/>
  <c r="CJ13" i="56"/>
  <c r="BB13" i="56"/>
  <c r="CM87" i="56"/>
  <c r="CL87" i="56"/>
  <c r="CK76" i="56"/>
  <c r="BB68" i="56"/>
  <c r="CJ68" i="56"/>
  <c r="CM102" i="56"/>
  <c r="CL102" i="56"/>
  <c r="BB91" i="56"/>
  <c r="CJ91" i="56"/>
  <c r="CN91" i="56" s="1"/>
  <c r="AT9" i="56"/>
  <c r="AU9" i="56" s="1"/>
  <c r="CJ56" i="56"/>
  <c r="BB56" i="56"/>
  <c r="BB24" i="56"/>
  <c r="CJ24" i="56"/>
  <c r="CL22" i="56"/>
  <c r="CM22" i="56"/>
  <c r="BB55" i="56"/>
  <c r="CJ55" i="56"/>
  <c r="CM53" i="56"/>
  <c r="CL53" i="56"/>
  <c r="CM95" i="56"/>
  <c r="CL95" i="56"/>
  <c r="CM25" i="56"/>
  <c r="CL25" i="56"/>
  <c r="CM109" i="56"/>
  <c r="CL109" i="56"/>
  <c r="CK107" i="56"/>
  <c r="CN107" i="56"/>
  <c r="AT76" i="56"/>
  <c r="AU76" i="56" s="1"/>
  <c r="CN103" i="56"/>
  <c r="CK103" i="56"/>
  <c r="CK15" i="56"/>
  <c r="BB83" i="56"/>
  <c r="CJ83" i="56"/>
  <c r="CN11" i="56"/>
  <c r="CK11" i="56"/>
  <c r="AT13" i="56"/>
  <c r="AU13" i="56" s="1"/>
  <c r="CJ76" i="56"/>
  <c r="BB76" i="56"/>
  <c r="CL48" i="56"/>
  <c r="CM48" i="56"/>
  <c r="CL46" i="56"/>
  <c r="CM46" i="56"/>
  <c r="CN46" i="56"/>
  <c r="CL78" i="56"/>
  <c r="CM78" i="56"/>
  <c r="CN24" i="56"/>
  <c r="CK24" i="56"/>
  <c r="AT83" i="56"/>
  <c r="AU83" i="56" s="1"/>
  <c r="CL27" i="56"/>
  <c r="CM27" i="56"/>
  <c r="CJ97" i="56"/>
  <c r="BB97" i="56"/>
  <c r="CK7" i="56"/>
  <c r="CN7" i="56"/>
  <c r="CN97" i="56"/>
  <c r="CK97" i="56"/>
  <c r="BB89" i="56"/>
  <c r="CJ89" i="56"/>
  <c r="CJ7" i="56"/>
  <c r="BB7" i="56"/>
  <c r="AT15" i="56"/>
  <c r="AU15" i="56" s="1"/>
  <c r="AV104" i="56"/>
  <c r="AT104" i="56"/>
  <c r="AU104" i="56" s="1"/>
  <c r="CN9" i="56"/>
  <c r="CM9" i="56"/>
  <c r="CK9" i="56"/>
  <c r="CM96" i="56"/>
  <c r="CL96" i="56"/>
  <c r="BB26" i="56"/>
  <c r="CJ26" i="56"/>
  <c r="CN26" i="56" s="1"/>
  <c r="BB8" i="56"/>
  <c r="CJ8" i="56"/>
  <c r="CL43" i="56"/>
  <c r="CM43" i="56"/>
  <c r="CK104" i="56"/>
  <c r="CM92" i="56"/>
  <c r="CL92" i="56"/>
  <c r="CN89" i="56"/>
  <c r="CK89" i="56"/>
  <c r="CK65" i="56"/>
  <c r="AT68" i="56"/>
  <c r="AU68" i="56" s="1"/>
  <c r="CM10" i="56"/>
  <c r="CL10" i="56"/>
  <c r="CK26" i="56"/>
  <c r="CN8" i="56"/>
  <c r="CK8" i="56"/>
  <c r="CN27" i="56"/>
  <c r="CJ65" i="56"/>
  <c r="BB65" i="56"/>
  <c r="AT11" i="56"/>
  <c r="AU11" i="56" s="1"/>
  <c r="AT50" i="56"/>
  <c r="AU50" i="56" s="1"/>
  <c r="CJ100" i="56"/>
  <c r="BB100" i="56"/>
  <c r="CM110" i="56"/>
  <c r="CL110" i="56"/>
  <c r="CM94" i="56"/>
  <c r="CL94" i="56"/>
  <c r="BB103" i="56"/>
  <c r="CJ103" i="56"/>
  <c r="CM37" i="56"/>
  <c r="CL37" i="56"/>
  <c r="CN78" i="56"/>
  <c r="CM84" i="56"/>
  <c r="CL84" i="56"/>
  <c r="CL93" i="56"/>
  <c r="CM93" i="56"/>
  <c r="CM44" i="56"/>
  <c r="CL44" i="56"/>
  <c r="BB11" i="56"/>
  <c r="CJ11" i="56"/>
  <c r="CM36" i="56"/>
  <c r="CL36" i="56"/>
  <c r="CM77" i="56"/>
  <c r="CL77" i="56"/>
  <c r="CM45" i="56"/>
  <c r="CL45" i="56"/>
  <c r="CK13" i="56"/>
  <c r="CN13" i="56"/>
  <c r="CK83" i="56"/>
  <c r="CN83" i="56"/>
  <c r="CM90" i="56"/>
  <c r="CL90" i="56"/>
  <c r="CL72" i="56"/>
  <c r="CM72" i="56"/>
  <c r="CN44" i="56"/>
  <c r="CL99" i="56"/>
  <c r="CM99" i="56"/>
  <c r="BB50" i="56"/>
  <c r="CJ50" i="56"/>
  <c r="CN50" i="56"/>
  <c r="CK50" i="56"/>
  <c r="CM101" i="56"/>
  <c r="CL101" i="56"/>
  <c r="CN90" i="56"/>
  <c r="CM85" i="56"/>
  <c r="CL85" i="56"/>
  <c r="CK55" i="56"/>
  <c r="AT8" i="56"/>
  <c r="AU8" i="56" s="1"/>
  <c r="CK68" i="56"/>
  <c r="CN68" i="56"/>
  <c r="CM23" i="56"/>
  <c r="CK23" i="56"/>
  <c r="CN23" i="56"/>
  <c r="CK91" i="56"/>
  <c r="CL67" i="56"/>
  <c r="CM67" i="56"/>
  <c r="CN96" i="56"/>
  <c r="CJ107" i="56"/>
  <c r="BB107" i="56"/>
  <c r="AT7" i="56"/>
  <c r="AU7" i="56" s="1"/>
  <c r="BF43" i="55"/>
  <c r="CN43" i="55"/>
  <c r="CR43" i="55" s="1"/>
  <c r="CR103" i="55"/>
  <c r="CO43" i="55"/>
  <c r="AX87" i="55"/>
  <c r="AY87" i="55" s="1"/>
  <c r="CP103" i="55"/>
  <c r="BF103" i="55"/>
  <c r="BF87" i="55"/>
  <c r="CN87" i="55"/>
  <c r="AX27" i="55"/>
  <c r="AY27" i="55" s="1"/>
  <c r="CR24" i="55"/>
  <c r="AX43" i="55"/>
  <c r="AY43" i="55" s="1"/>
  <c r="BF13" i="55"/>
  <c r="AX100" i="55"/>
  <c r="AY100" i="55" s="1"/>
  <c r="AX57" i="55"/>
  <c r="AY57" i="55" s="1"/>
  <c r="AZ90" i="55"/>
  <c r="AX90" i="55"/>
  <c r="AY90" i="55" s="1"/>
  <c r="AX15" i="55"/>
  <c r="AY15" i="55" s="1"/>
  <c r="CO97" i="55"/>
  <c r="AX89" i="55"/>
  <c r="AY89" i="55" s="1"/>
  <c r="AX45" i="55"/>
  <c r="AY45" i="55" s="1"/>
  <c r="CR13" i="55"/>
  <c r="AZ97" i="55"/>
  <c r="AX97" i="55"/>
  <c r="AY97" i="55" s="1"/>
  <c r="BF46" i="55"/>
  <c r="CN46" i="55"/>
  <c r="CR46" i="55" s="1"/>
  <c r="CN106" i="55"/>
  <c r="CR106" i="55" s="1"/>
  <c r="BF106" i="55"/>
  <c r="CQ85" i="55"/>
  <c r="CP85" i="55"/>
  <c r="BF86" i="55"/>
  <c r="CN86" i="55"/>
  <c r="CQ91" i="55"/>
  <c r="CP91" i="55"/>
  <c r="CP11" i="55"/>
  <c r="CQ11" i="55"/>
  <c r="BF45" i="55"/>
  <c r="CN45" i="55"/>
  <c r="CR45" i="55" s="1"/>
  <c r="CQ26" i="55"/>
  <c r="CP26" i="55"/>
  <c r="CO86" i="55"/>
  <c r="CO45" i="55"/>
  <c r="CO70" i="55"/>
  <c r="CP84" i="55"/>
  <c r="CQ84" i="55"/>
  <c r="CR84" i="55"/>
  <c r="CO35" i="55"/>
  <c r="CO101" i="55"/>
  <c r="CN8" i="55"/>
  <c r="CR8" i="55" s="1"/>
  <c r="BF8" i="55"/>
  <c r="BF35" i="55"/>
  <c r="CN35" i="55"/>
  <c r="CO8" i="55"/>
  <c r="CN70" i="55"/>
  <c r="CR70" i="55" s="1"/>
  <c r="BF70" i="55"/>
  <c r="AZ44" i="55"/>
  <c r="AX44" i="55"/>
  <c r="AY44" i="55" s="1"/>
  <c r="CR85" i="55"/>
  <c r="CR91" i="55"/>
  <c r="CP13" i="55"/>
  <c r="CQ13" i="55"/>
  <c r="CP108" i="55"/>
  <c r="CQ108" i="55"/>
  <c r="CQ110" i="55"/>
  <c r="CP110" i="55"/>
  <c r="CO44" i="55"/>
  <c r="CQ28" i="55"/>
  <c r="CP28" i="55"/>
  <c r="CQ10" i="55"/>
  <c r="CP10" i="55"/>
  <c r="CQ65" i="55"/>
  <c r="CP65" i="55"/>
  <c r="CQ71" i="55"/>
  <c r="CP71" i="55"/>
  <c r="BF27" i="55"/>
  <c r="CN27" i="55"/>
  <c r="CP76" i="55"/>
  <c r="CQ76" i="55"/>
  <c r="CR11" i="55"/>
  <c r="CR47" i="55"/>
  <c r="CO47" i="55"/>
  <c r="CQ47" i="55"/>
  <c r="BF95" i="55"/>
  <c r="CN95" i="55"/>
  <c r="CR95" i="55" s="1"/>
  <c r="CN107" i="55"/>
  <c r="BF107" i="55"/>
  <c r="CN15" i="55"/>
  <c r="BF15" i="55"/>
  <c r="CQ51" i="55"/>
  <c r="CP51" i="55"/>
  <c r="CO27" i="55"/>
  <c r="CN88" i="55"/>
  <c r="BF88" i="55"/>
  <c r="AX101" i="55"/>
  <c r="AY101" i="55" s="1"/>
  <c r="CO95" i="55"/>
  <c r="BF101" i="55"/>
  <c r="CN101" i="55"/>
  <c r="CO107" i="55"/>
  <c r="CR107" i="55"/>
  <c r="CO15" i="55"/>
  <c r="BF56" i="55"/>
  <c r="CN56" i="55"/>
  <c r="CR56" i="55" s="1"/>
  <c r="AX106" i="55"/>
  <c r="AY106" i="55" s="1"/>
  <c r="CR88" i="55"/>
  <c r="CO88" i="55"/>
  <c r="CQ12" i="55"/>
  <c r="CP12" i="55"/>
  <c r="CR12" i="55"/>
  <c r="AX56" i="55"/>
  <c r="AY56" i="55" s="1"/>
  <c r="CO56" i="55"/>
  <c r="CN94" i="55"/>
  <c r="CR94" i="55" s="1"/>
  <c r="BF94" i="55"/>
  <c r="CP24" i="55"/>
  <c r="CQ24" i="55"/>
  <c r="AX35" i="55"/>
  <c r="AY35" i="55" s="1"/>
  <c r="CN57" i="55"/>
  <c r="CR57" i="55" s="1"/>
  <c r="BF57" i="55"/>
  <c r="CR71" i="55"/>
  <c r="CQ104" i="55"/>
  <c r="CP104" i="55"/>
  <c r="CR51" i="55"/>
  <c r="CQ105" i="55"/>
  <c r="CP105" i="55"/>
  <c r="CQ25" i="55"/>
  <c r="CP25" i="55"/>
  <c r="CO94" i="55"/>
  <c r="CR76" i="55"/>
  <c r="AX88" i="55"/>
  <c r="AY88" i="55" s="1"/>
  <c r="CQ77" i="55"/>
  <c r="CP77" i="55"/>
  <c r="CO57" i="55"/>
  <c r="CR65" i="55"/>
  <c r="AX46" i="55"/>
  <c r="AY46" i="55" s="1"/>
  <c r="CN98" i="55"/>
  <c r="CR98" i="55" s="1"/>
  <c r="BF98" i="55"/>
  <c r="AX107" i="55"/>
  <c r="AY107" i="55" s="1"/>
  <c r="CQ36" i="55"/>
  <c r="CP36" i="55"/>
  <c r="AX94" i="55"/>
  <c r="AY94" i="55" s="1"/>
  <c r="AX70" i="55"/>
  <c r="AY70" i="55" s="1"/>
  <c r="CN89" i="55"/>
  <c r="CR89" i="55" s="1"/>
  <c r="BF89" i="55"/>
  <c r="CO98" i="55"/>
  <c r="CR110" i="55"/>
  <c r="CR10" i="55"/>
  <c r="AX86" i="55"/>
  <c r="AY86" i="55" s="1"/>
  <c r="AX95" i="55"/>
  <c r="AY95" i="55" s="1"/>
  <c r="CN100" i="55"/>
  <c r="BF100" i="55"/>
  <c r="CP50" i="55"/>
  <c r="CQ50" i="55"/>
  <c r="CO46" i="55"/>
  <c r="CO89" i="55"/>
  <c r="CO106" i="55"/>
  <c r="CR105" i="55"/>
  <c r="CQ7" i="55"/>
  <c r="CP7" i="55"/>
  <c r="CR100" i="55"/>
  <c r="CO100" i="55"/>
  <c r="CR99" i="55" l="1"/>
  <c r="CP99" i="55"/>
  <c r="CQ99" i="55"/>
  <c r="CR96" i="55"/>
  <c r="CP96" i="55"/>
  <c r="CQ96" i="55"/>
  <c r="BF102" i="55"/>
  <c r="CN102" i="55"/>
  <c r="CL65" i="56"/>
  <c r="CM65" i="56"/>
  <c r="CM15" i="56"/>
  <c r="CL15" i="56"/>
  <c r="CM11" i="56"/>
  <c r="CL11" i="56"/>
  <c r="CL55" i="56"/>
  <c r="CM55" i="56"/>
  <c r="CM97" i="56"/>
  <c r="CL97" i="56"/>
  <c r="CM68" i="56"/>
  <c r="CL68" i="56"/>
  <c r="CJ104" i="56"/>
  <c r="BB104" i="56"/>
  <c r="CM50" i="56"/>
  <c r="CL50" i="56"/>
  <c r="CM8" i="56"/>
  <c r="CL8" i="56"/>
  <c r="CM24" i="56"/>
  <c r="CL24" i="56"/>
  <c r="CL76" i="56"/>
  <c r="CM76" i="56"/>
  <c r="CN76" i="56"/>
  <c r="CM100" i="56"/>
  <c r="CL100" i="56"/>
  <c r="CN100" i="56"/>
  <c r="CL7" i="56"/>
  <c r="CM7" i="56"/>
  <c r="CN65" i="56"/>
  <c r="CM26" i="56"/>
  <c r="CL26" i="56"/>
  <c r="CM89" i="56"/>
  <c r="CL89" i="56"/>
  <c r="CM107" i="56"/>
  <c r="CL107" i="56"/>
  <c r="CN55" i="56"/>
  <c r="CL83" i="56"/>
  <c r="CM83" i="56"/>
  <c r="CM56" i="56"/>
  <c r="CL56" i="56"/>
  <c r="CN56" i="56"/>
  <c r="CL13" i="56"/>
  <c r="CM13" i="56"/>
  <c r="CM91" i="56"/>
  <c r="CL91" i="56"/>
  <c r="CM103" i="56"/>
  <c r="CL103" i="56"/>
  <c r="CN15" i="56"/>
  <c r="CP43" i="55"/>
  <c r="CQ43" i="55"/>
  <c r="CR87" i="55"/>
  <c r="CQ87" i="55"/>
  <c r="CP87" i="55"/>
  <c r="CN97" i="55"/>
  <c r="BF97" i="55"/>
  <c r="CN90" i="55"/>
  <c r="BF90" i="55"/>
  <c r="CP27" i="55"/>
  <c r="CQ27" i="55"/>
  <c r="CQ89" i="55"/>
  <c r="CP89" i="55"/>
  <c r="CQ101" i="55"/>
  <c r="CP101" i="55"/>
  <c r="CQ15" i="55"/>
  <c r="CP15" i="55"/>
  <c r="CP35" i="55"/>
  <c r="CQ35" i="55"/>
  <c r="CP70" i="55"/>
  <c r="CQ70" i="55"/>
  <c r="CQ107" i="55"/>
  <c r="CP107" i="55"/>
  <c r="CQ86" i="55"/>
  <c r="CP86" i="55"/>
  <c r="CQ57" i="55"/>
  <c r="CP57" i="55"/>
  <c r="CQ95" i="55"/>
  <c r="CP95" i="55"/>
  <c r="CQ100" i="55"/>
  <c r="CP100" i="55"/>
  <c r="CQ8" i="55"/>
  <c r="CP8" i="55"/>
  <c r="CR86" i="55"/>
  <c r="CR101" i="55"/>
  <c r="CP56" i="55"/>
  <c r="CQ56" i="55"/>
  <c r="CQ88" i="55"/>
  <c r="CP88" i="55"/>
  <c r="CQ98" i="55"/>
  <c r="CP98" i="55"/>
  <c r="CQ106" i="55"/>
  <c r="CP106" i="55"/>
  <c r="CQ94" i="55"/>
  <c r="CP94" i="55"/>
  <c r="CR27" i="55"/>
  <c r="CN44" i="55"/>
  <c r="BF44" i="55"/>
  <c r="CR35" i="55"/>
  <c r="CQ45" i="55"/>
  <c r="CP45" i="55"/>
  <c r="CQ46" i="55"/>
  <c r="CP46" i="55"/>
  <c r="CR15" i="55"/>
  <c r="CR102" i="55" l="1"/>
  <c r="CP102" i="55"/>
  <c r="CQ102" i="55"/>
  <c r="CM104" i="56"/>
  <c r="CL104" i="56"/>
  <c r="CN104" i="56"/>
  <c r="CR90" i="55"/>
  <c r="CP90" i="55"/>
  <c r="CQ90" i="55"/>
  <c r="CQ97" i="55"/>
  <c r="CP97" i="55"/>
  <c r="CR97" i="55"/>
  <c r="CQ44" i="55"/>
  <c r="CP44" i="55"/>
  <c r="CR44" i="55"/>
  <c r="CA63" i="14" l="1"/>
  <c r="AL63" i="14"/>
  <c r="AI63" i="14"/>
  <c r="AJ63" i="14" s="1"/>
  <c r="AM63" i="14" s="1"/>
  <c r="AG63" i="14"/>
  <c r="AH63" i="14" s="1"/>
  <c r="AE63" i="14"/>
  <c r="AC63" i="14"/>
  <c r="Y63" i="14"/>
  <c r="AA63" i="14" s="1"/>
  <c r="Z63" i="14"/>
  <c r="AH97" i="14"/>
  <c r="AH98" i="14"/>
  <c r="AH99" i="14"/>
  <c r="AH100" i="14"/>
  <c r="AH101" i="14"/>
  <c r="AH102" i="14"/>
  <c r="AH103" i="14"/>
  <c r="AH104" i="14"/>
  <c r="AH105" i="14"/>
  <c r="AH106" i="14"/>
  <c r="AH107" i="14"/>
  <c r="AH108" i="14"/>
  <c r="AH109" i="14"/>
  <c r="AH110" i="14"/>
  <c r="AG113" i="14"/>
  <c r="R113" i="14"/>
  <c r="BY8" i="14"/>
  <c r="BY9" i="14"/>
  <c r="BY10" i="14"/>
  <c r="BY11" i="14"/>
  <c r="BY12" i="14"/>
  <c r="BY13" i="14"/>
  <c r="BY14" i="14"/>
  <c r="BY15" i="14"/>
  <c r="BY22" i="14"/>
  <c r="BY23" i="14"/>
  <c r="BY24" i="14"/>
  <c r="BY25" i="14"/>
  <c r="BY26" i="14"/>
  <c r="BY27" i="14"/>
  <c r="BY28" i="14"/>
  <c r="BY35" i="14"/>
  <c r="BY36" i="14"/>
  <c r="BY37" i="14"/>
  <c r="BY38" i="14"/>
  <c r="BY43" i="14"/>
  <c r="BY44" i="14"/>
  <c r="BY45" i="14"/>
  <c r="BY46" i="14"/>
  <c r="BY47" i="14"/>
  <c r="BY48" i="14"/>
  <c r="BY49" i="14"/>
  <c r="BY50" i="14"/>
  <c r="BY51" i="14"/>
  <c r="BY52" i="14"/>
  <c r="BY53" i="14"/>
  <c r="BY54" i="14"/>
  <c r="BY55" i="14"/>
  <c r="BY56" i="14"/>
  <c r="BY57" i="14"/>
  <c r="BY62" i="14"/>
  <c r="BY64" i="14"/>
  <c r="BY65" i="14"/>
  <c r="BY66" i="14"/>
  <c r="BY67" i="14"/>
  <c r="BY68" i="14"/>
  <c r="BY69" i="14"/>
  <c r="BY70" i="14"/>
  <c r="BY71" i="14"/>
  <c r="BY72" i="14"/>
  <c r="BY73" i="14"/>
  <c r="BY74" i="14"/>
  <c r="BY75" i="14"/>
  <c r="BY76" i="14"/>
  <c r="BY77" i="14"/>
  <c r="BY78" i="14"/>
  <c r="BY83" i="14"/>
  <c r="BY84" i="14"/>
  <c r="BY85" i="14"/>
  <c r="BY86" i="14"/>
  <c r="BY87" i="14"/>
  <c r="BY88" i="14"/>
  <c r="BY89" i="14"/>
  <c r="BY90" i="14"/>
  <c r="BY91" i="14"/>
  <c r="BY92" i="14"/>
  <c r="BY93" i="14"/>
  <c r="BY94" i="14"/>
  <c r="BY95" i="14"/>
  <c r="BY96" i="14"/>
  <c r="BY97" i="14"/>
  <c r="BY98" i="14"/>
  <c r="BY99" i="14"/>
  <c r="BY100" i="14"/>
  <c r="BY101" i="14"/>
  <c r="BY102" i="14"/>
  <c r="BY103" i="14"/>
  <c r="BY104" i="14"/>
  <c r="BY105" i="14"/>
  <c r="BY106" i="14"/>
  <c r="BY107" i="14"/>
  <c r="BY108" i="14"/>
  <c r="BY109" i="14"/>
  <c r="BY110" i="14"/>
  <c r="BY7" i="14"/>
  <c r="AL78" i="14"/>
  <c r="AI78" i="14"/>
  <c r="AK78" i="14" s="1"/>
  <c r="AN78" i="14" s="1"/>
  <c r="AL74" i="14"/>
  <c r="AI74" i="14"/>
  <c r="AK74" i="14" s="1"/>
  <c r="AL73" i="14"/>
  <c r="AI73" i="14"/>
  <c r="AK73" i="14" s="1"/>
  <c r="AN73" i="14" s="1"/>
  <c r="AJ73" i="14"/>
  <c r="AL72" i="14"/>
  <c r="AI72" i="14"/>
  <c r="AJ72" i="14" s="1"/>
  <c r="AL71" i="14"/>
  <c r="AI71" i="14"/>
  <c r="AK71" i="14" s="1"/>
  <c r="AL70" i="14"/>
  <c r="AI70" i="14"/>
  <c r="AK70" i="14" s="1"/>
  <c r="AL69" i="14"/>
  <c r="AI69" i="14"/>
  <c r="AK69" i="14" s="1"/>
  <c r="AN69" i="14" s="1"/>
  <c r="AL68" i="14"/>
  <c r="AI68" i="14"/>
  <c r="AJ68" i="14" s="1"/>
  <c r="AL67" i="14"/>
  <c r="AI67" i="14"/>
  <c r="AK67" i="14" s="1"/>
  <c r="AN67" i="14" s="1"/>
  <c r="AL66" i="14"/>
  <c r="AI66" i="14"/>
  <c r="AK66" i="14" s="1"/>
  <c r="AL64" i="14"/>
  <c r="AI64" i="14"/>
  <c r="AK64" i="14"/>
  <c r="AN64" i="14" s="1"/>
  <c r="AJ64" i="14"/>
  <c r="AL62" i="14"/>
  <c r="AI62" i="14"/>
  <c r="AJ62" i="14" s="1"/>
  <c r="AK62" i="14"/>
  <c r="AF8" i="14"/>
  <c r="AI8" i="14" s="1"/>
  <c r="AL8" i="14"/>
  <c r="AF9" i="14"/>
  <c r="AI9" i="14" s="1"/>
  <c r="AJ9" i="14" s="1"/>
  <c r="AL9" i="14"/>
  <c r="AF10" i="14"/>
  <c r="AI10" i="14" s="1"/>
  <c r="AJ10" i="14" s="1"/>
  <c r="AL10" i="14"/>
  <c r="AF11" i="14"/>
  <c r="AI11" i="14" s="1"/>
  <c r="AL11" i="14"/>
  <c r="AF12" i="14"/>
  <c r="AI12" i="14"/>
  <c r="AJ12" i="14" s="1"/>
  <c r="AL12" i="14"/>
  <c r="AF13" i="14"/>
  <c r="AK13" i="14" s="1"/>
  <c r="AN13" i="14" s="1"/>
  <c r="AI13" i="14"/>
  <c r="AJ13" i="14" s="1"/>
  <c r="AL13" i="14"/>
  <c r="AM13" i="14" s="1"/>
  <c r="AF14" i="14"/>
  <c r="AI14" i="14" s="1"/>
  <c r="AL14" i="14"/>
  <c r="AF15" i="14"/>
  <c r="AI15" i="14" s="1"/>
  <c r="AJ15" i="14" s="1"/>
  <c r="AM15" i="14" s="1"/>
  <c r="AL15" i="14"/>
  <c r="AF22" i="14"/>
  <c r="AI22" i="14" s="1"/>
  <c r="AJ22" i="14" s="1"/>
  <c r="AL22" i="14"/>
  <c r="AF23" i="14"/>
  <c r="AI23" i="14" s="1"/>
  <c r="AL23" i="14"/>
  <c r="AF24" i="14"/>
  <c r="AI24" i="14" s="1"/>
  <c r="AJ24" i="14" s="1"/>
  <c r="AL24" i="14"/>
  <c r="AF25" i="14"/>
  <c r="AI25" i="14" s="1"/>
  <c r="AJ25" i="14" s="1"/>
  <c r="AL25" i="14"/>
  <c r="AF26" i="14"/>
  <c r="AI26" i="14"/>
  <c r="AK26" i="14" s="1"/>
  <c r="AJ26" i="14"/>
  <c r="AL26" i="14"/>
  <c r="AF27" i="14"/>
  <c r="AI27" i="14" s="1"/>
  <c r="AJ27" i="14" s="1"/>
  <c r="AL27" i="14"/>
  <c r="AF28" i="14"/>
  <c r="AI28" i="14" s="1"/>
  <c r="AJ28" i="14" s="1"/>
  <c r="AL28" i="14"/>
  <c r="AF35" i="14"/>
  <c r="AI35" i="14" s="1"/>
  <c r="AL35" i="14"/>
  <c r="AF36" i="14"/>
  <c r="AI36" i="14"/>
  <c r="AJ36" i="14" s="1"/>
  <c r="AL36" i="14"/>
  <c r="AM36" i="14" s="1"/>
  <c r="AF37" i="14"/>
  <c r="AI37" i="14"/>
  <c r="AJ37" i="14" s="1"/>
  <c r="AL37" i="14"/>
  <c r="AF38" i="14"/>
  <c r="AK38" i="14" s="1"/>
  <c r="AN38" i="14" s="1"/>
  <c r="AI38" i="14"/>
  <c r="AJ38" i="14" s="1"/>
  <c r="AL38" i="14"/>
  <c r="AM38" i="14" s="1"/>
  <c r="AF43" i="14"/>
  <c r="AI43" i="14" s="1"/>
  <c r="AJ43" i="14" s="1"/>
  <c r="AL43" i="14"/>
  <c r="AF44" i="14"/>
  <c r="AI44" i="14" s="1"/>
  <c r="AJ44" i="14" s="1"/>
  <c r="AL44" i="14"/>
  <c r="AF45" i="14"/>
  <c r="AI45" i="14" s="1"/>
  <c r="AL45" i="14"/>
  <c r="AF46" i="14"/>
  <c r="AI46" i="14"/>
  <c r="AL46" i="14"/>
  <c r="AF47" i="14"/>
  <c r="AK47" i="14" s="1"/>
  <c r="AN47" i="14" s="1"/>
  <c r="AI47" i="14"/>
  <c r="AJ47" i="14" s="1"/>
  <c r="AL47" i="14"/>
  <c r="AM47" i="14" s="1"/>
  <c r="AF48" i="14"/>
  <c r="AI48" i="14" s="1"/>
  <c r="AL48" i="14"/>
  <c r="AI49" i="14"/>
  <c r="AJ49" i="14" s="1"/>
  <c r="AL49" i="14"/>
  <c r="AF50" i="14"/>
  <c r="AI50" i="14"/>
  <c r="AJ50" i="14" s="1"/>
  <c r="AL50" i="14"/>
  <c r="AM50" i="14" s="1"/>
  <c r="AI51" i="14"/>
  <c r="AL51" i="14"/>
  <c r="AF52" i="14"/>
  <c r="AI52" i="14" s="1"/>
  <c r="AL52" i="14"/>
  <c r="AF53" i="14"/>
  <c r="AI53" i="14" s="1"/>
  <c r="AL53" i="14"/>
  <c r="AF54" i="14"/>
  <c r="AI54" i="14" s="1"/>
  <c r="AJ54" i="14" s="1"/>
  <c r="AM54" i="14" s="1"/>
  <c r="AL54" i="14"/>
  <c r="AF55" i="14"/>
  <c r="AI55" i="14" s="1"/>
  <c r="AJ55" i="14" s="1"/>
  <c r="AL55" i="14"/>
  <c r="AM55" i="14" s="1"/>
  <c r="AF56" i="14"/>
  <c r="AI56" i="14" s="1"/>
  <c r="AL56" i="14"/>
  <c r="AI57" i="14"/>
  <c r="AK57" i="14" s="1"/>
  <c r="AL57" i="14"/>
  <c r="AF65" i="14"/>
  <c r="AI65" i="14" s="1"/>
  <c r="AJ65" i="14" s="1"/>
  <c r="AL65" i="14"/>
  <c r="AF75" i="14"/>
  <c r="AI75" i="14" s="1"/>
  <c r="AJ75" i="14" s="1"/>
  <c r="AL75" i="14"/>
  <c r="AF76" i="14"/>
  <c r="AI76" i="14" s="1"/>
  <c r="AJ76" i="14" s="1"/>
  <c r="AL76" i="14"/>
  <c r="AF77" i="14"/>
  <c r="AI77" i="14" s="1"/>
  <c r="AL77" i="14"/>
  <c r="AF83" i="14"/>
  <c r="AL83" i="14"/>
  <c r="AF84" i="14"/>
  <c r="AI84" i="14" s="1"/>
  <c r="AJ84" i="14"/>
  <c r="AL84" i="14"/>
  <c r="AF85" i="14"/>
  <c r="AI85" i="14" s="1"/>
  <c r="AJ85" i="14" s="1"/>
  <c r="AL85" i="14"/>
  <c r="AF86" i="14"/>
  <c r="AI86" i="14" s="1"/>
  <c r="AJ86" i="14" s="1"/>
  <c r="AL86" i="14"/>
  <c r="AI87" i="14"/>
  <c r="AJ87" i="14" s="1"/>
  <c r="AL87" i="14"/>
  <c r="AM87" i="14" s="1"/>
  <c r="AF88" i="14"/>
  <c r="AI88" i="14" s="1"/>
  <c r="AL88" i="14"/>
  <c r="AF89" i="14"/>
  <c r="AI89" i="14" s="1"/>
  <c r="AJ89" i="14" s="1"/>
  <c r="AL89" i="14"/>
  <c r="AF90" i="14"/>
  <c r="AI90" i="14" s="1"/>
  <c r="AL90" i="14"/>
  <c r="AF91" i="14"/>
  <c r="AI91" i="14" s="1"/>
  <c r="AL91" i="14"/>
  <c r="AF92" i="14"/>
  <c r="AI92" i="14" s="1"/>
  <c r="AJ92" i="14" s="1"/>
  <c r="AM92" i="14" s="1"/>
  <c r="AL92" i="14"/>
  <c r="AF93" i="14"/>
  <c r="AI93" i="14" s="1"/>
  <c r="AJ93" i="14" s="1"/>
  <c r="AL93" i="14"/>
  <c r="AM93" i="14" s="1"/>
  <c r="AF94" i="14"/>
  <c r="AI94" i="14" s="1"/>
  <c r="AL94" i="14"/>
  <c r="AF95" i="14"/>
  <c r="AI95" i="14" s="1"/>
  <c r="AJ95" i="14" s="1"/>
  <c r="AL95" i="14"/>
  <c r="AF96" i="14"/>
  <c r="AI96" i="14" s="1"/>
  <c r="AJ96" i="14" s="1"/>
  <c r="AL96" i="14"/>
  <c r="AF97" i="14"/>
  <c r="AI97" i="14" s="1"/>
  <c r="AL97" i="14"/>
  <c r="AF98" i="14"/>
  <c r="AI98" i="14" s="1"/>
  <c r="AJ98" i="14" s="1"/>
  <c r="AM98" i="14" s="1"/>
  <c r="AL98" i="14"/>
  <c r="AF99" i="14"/>
  <c r="AI99" i="14" s="1"/>
  <c r="AJ99" i="14" s="1"/>
  <c r="AL99" i="14"/>
  <c r="AF100" i="14"/>
  <c r="AI100" i="14" s="1"/>
  <c r="AL100" i="14"/>
  <c r="AF101" i="14"/>
  <c r="AI101" i="14" s="1"/>
  <c r="AJ101" i="14" s="1"/>
  <c r="AL101" i="14"/>
  <c r="AF102" i="14"/>
  <c r="AI102" i="14" s="1"/>
  <c r="AL102" i="14"/>
  <c r="AF103" i="14"/>
  <c r="AI103" i="14" s="1"/>
  <c r="AL103" i="14"/>
  <c r="AF104" i="14"/>
  <c r="AI104" i="14" s="1"/>
  <c r="AJ104" i="14" s="1"/>
  <c r="AM104" i="14" s="1"/>
  <c r="AL104" i="14"/>
  <c r="AF105" i="14"/>
  <c r="AI105" i="14" s="1"/>
  <c r="AJ105" i="14" s="1"/>
  <c r="AL105" i="14"/>
  <c r="AF106" i="14"/>
  <c r="AI106" i="14" s="1"/>
  <c r="AL106" i="14"/>
  <c r="AF107" i="14"/>
  <c r="AI107" i="14" s="1"/>
  <c r="AJ107" i="14" s="1"/>
  <c r="AL107" i="14"/>
  <c r="AF108" i="14"/>
  <c r="AI108" i="14" s="1"/>
  <c r="AL108" i="14"/>
  <c r="AF109" i="14"/>
  <c r="AI109" i="14" s="1"/>
  <c r="AL109" i="14"/>
  <c r="AF110" i="14"/>
  <c r="AI110" i="14" s="1"/>
  <c r="AJ110" i="14" s="1"/>
  <c r="AM110" i="14" s="1"/>
  <c r="AL110" i="14"/>
  <c r="AI111" i="14"/>
  <c r="AJ111" i="14" s="1"/>
  <c r="AL111" i="14"/>
  <c r="AL7" i="14"/>
  <c r="AF7" i="14"/>
  <c r="AI7" i="14" s="1"/>
  <c r="AH8" i="14"/>
  <c r="AH9" i="14"/>
  <c r="AH10" i="14"/>
  <c r="AH11" i="14"/>
  <c r="AH12" i="14"/>
  <c r="AH13" i="14"/>
  <c r="AH14" i="14"/>
  <c r="AH15" i="14"/>
  <c r="AH22" i="14"/>
  <c r="AH23" i="14"/>
  <c r="AH24" i="14"/>
  <c r="AH25" i="14"/>
  <c r="AH26" i="14"/>
  <c r="AH27" i="14"/>
  <c r="AH28" i="14"/>
  <c r="AH35" i="14"/>
  <c r="AH36" i="14"/>
  <c r="AH37" i="14"/>
  <c r="AH38" i="14"/>
  <c r="AH43" i="14"/>
  <c r="AH44" i="14"/>
  <c r="AH45" i="14"/>
  <c r="AH46" i="14"/>
  <c r="AH47" i="14"/>
  <c r="AG48" i="14"/>
  <c r="AH48" i="14" s="1"/>
  <c r="AG49" i="14"/>
  <c r="AH49" i="14" s="1"/>
  <c r="AH50" i="14"/>
  <c r="AG51" i="14"/>
  <c r="AH51" i="14"/>
  <c r="AH52" i="14"/>
  <c r="AH53" i="14"/>
  <c r="AH54" i="14"/>
  <c r="AH55" i="14"/>
  <c r="AH56" i="14"/>
  <c r="AG57" i="14"/>
  <c r="AH57" i="14" s="1"/>
  <c r="AG62" i="14"/>
  <c r="AH62" i="14" s="1"/>
  <c r="AG64" i="14"/>
  <c r="AH64" i="14" s="1"/>
  <c r="AH65" i="14"/>
  <c r="AG66" i="14"/>
  <c r="AH66" i="14" s="1"/>
  <c r="AG67" i="14"/>
  <c r="AH67" i="14" s="1"/>
  <c r="AG68" i="14"/>
  <c r="AH68" i="14"/>
  <c r="AG69" i="14"/>
  <c r="AH69" i="14" s="1"/>
  <c r="AG70" i="14"/>
  <c r="AH70" i="14" s="1"/>
  <c r="AG71" i="14"/>
  <c r="AH71" i="14" s="1"/>
  <c r="AG72" i="14"/>
  <c r="AH72" i="14" s="1"/>
  <c r="AG73" i="14"/>
  <c r="AH73" i="14" s="1"/>
  <c r="AG74" i="14"/>
  <c r="AH74" i="14"/>
  <c r="AH75" i="14"/>
  <c r="AH76" i="14"/>
  <c r="AH77" i="14"/>
  <c r="AG78" i="14"/>
  <c r="AH78" i="14" s="1"/>
  <c r="AH83" i="14"/>
  <c r="AH84" i="14"/>
  <c r="AH85" i="14"/>
  <c r="AH86" i="14"/>
  <c r="AG87" i="14"/>
  <c r="AH87" i="14" s="1"/>
  <c r="AH88" i="14"/>
  <c r="AH89" i="14"/>
  <c r="AH90" i="14"/>
  <c r="AH91" i="14"/>
  <c r="AH92" i="14"/>
  <c r="AH93" i="14"/>
  <c r="AH94" i="14"/>
  <c r="AH95" i="14"/>
  <c r="AH96" i="14"/>
  <c r="AG111" i="14"/>
  <c r="AH111" i="14" s="1"/>
  <c r="AH7" i="14"/>
  <c r="AE7" i="14"/>
  <c r="AE8" i="14"/>
  <c r="AE9" i="14"/>
  <c r="AE10" i="14"/>
  <c r="AE11" i="14"/>
  <c r="AE12" i="14"/>
  <c r="AE13" i="14"/>
  <c r="AE14" i="14"/>
  <c r="AE15" i="14"/>
  <c r="AE22" i="14"/>
  <c r="AE23" i="14"/>
  <c r="AE24" i="14"/>
  <c r="AE25" i="14"/>
  <c r="AE26" i="14"/>
  <c r="AE27" i="14"/>
  <c r="AE28" i="14"/>
  <c r="AE35" i="14"/>
  <c r="AE36" i="14"/>
  <c r="AE37" i="14"/>
  <c r="AE38" i="14"/>
  <c r="AE43" i="14"/>
  <c r="AE44" i="14"/>
  <c r="AE45" i="14"/>
  <c r="AE46" i="14"/>
  <c r="AE47" i="14"/>
  <c r="AE48" i="14"/>
  <c r="AE49" i="14"/>
  <c r="AE50" i="14"/>
  <c r="AE51" i="14"/>
  <c r="AE52" i="14"/>
  <c r="AE53" i="14"/>
  <c r="AE54" i="14"/>
  <c r="AE55" i="14"/>
  <c r="AE56" i="14"/>
  <c r="AE57" i="14"/>
  <c r="AE62" i="14"/>
  <c r="AE64" i="14"/>
  <c r="AE65" i="14"/>
  <c r="AE66" i="14"/>
  <c r="AE67" i="14"/>
  <c r="AE68" i="14"/>
  <c r="AE69" i="14"/>
  <c r="AE70" i="14"/>
  <c r="AE71" i="14"/>
  <c r="AE72" i="14"/>
  <c r="AE73" i="14"/>
  <c r="AE74" i="14"/>
  <c r="AE75" i="14"/>
  <c r="AE76" i="14"/>
  <c r="AE77" i="14"/>
  <c r="AE78" i="14"/>
  <c r="AE83" i="14"/>
  <c r="AE84" i="14"/>
  <c r="AE85" i="14"/>
  <c r="AE86" i="14"/>
  <c r="AE87" i="14"/>
  <c r="AE88" i="14"/>
  <c r="AE89" i="14"/>
  <c r="AE90" i="14"/>
  <c r="AE91" i="14"/>
  <c r="AE92" i="14"/>
  <c r="AE93" i="14"/>
  <c r="AE94" i="14"/>
  <c r="AE95" i="14"/>
  <c r="AE96" i="14"/>
  <c r="AE97" i="14"/>
  <c r="AE98" i="14"/>
  <c r="AE99" i="14"/>
  <c r="AE100" i="14"/>
  <c r="AE101" i="14"/>
  <c r="AE102" i="14"/>
  <c r="AE103" i="14"/>
  <c r="AE104" i="14"/>
  <c r="AE105" i="14"/>
  <c r="AE106" i="14"/>
  <c r="AE107" i="14"/>
  <c r="AE108" i="14"/>
  <c r="AE109" i="14"/>
  <c r="AE110" i="14"/>
  <c r="AE111" i="14"/>
  <c r="AV14" i="14"/>
  <c r="AV38" i="14"/>
  <c r="AV47" i="14"/>
  <c r="Y8" i="14"/>
  <c r="AA8" i="14" s="1"/>
  <c r="Y9" i="14"/>
  <c r="AA9" i="14" s="1"/>
  <c r="Y10" i="14"/>
  <c r="AA10" i="14" s="1"/>
  <c r="Y11" i="14"/>
  <c r="AA11" i="14" s="1"/>
  <c r="Y12" i="14"/>
  <c r="AA12" i="14" s="1"/>
  <c r="Y13" i="14"/>
  <c r="AA13" i="14"/>
  <c r="Y14" i="14"/>
  <c r="AA14" i="14"/>
  <c r="Y15" i="14"/>
  <c r="AA15" i="14" s="1"/>
  <c r="Y22" i="14"/>
  <c r="AA22" i="14"/>
  <c r="Y23" i="14"/>
  <c r="AA23" i="14" s="1"/>
  <c r="Y24" i="14"/>
  <c r="AA24" i="14"/>
  <c r="Y25" i="14"/>
  <c r="AA25" i="14" s="1"/>
  <c r="Y26" i="14"/>
  <c r="AA26" i="14"/>
  <c r="Y27" i="14"/>
  <c r="AA27" i="14" s="1"/>
  <c r="Y28" i="14"/>
  <c r="AA28" i="14" s="1"/>
  <c r="Y35" i="14"/>
  <c r="AA35" i="14" s="1"/>
  <c r="Y36" i="14"/>
  <c r="AA36" i="14" s="1"/>
  <c r="Y37" i="14"/>
  <c r="AA37" i="14"/>
  <c r="Y38" i="14"/>
  <c r="AA38" i="14" s="1"/>
  <c r="Y43" i="14"/>
  <c r="AA43" i="14" s="1"/>
  <c r="Y44" i="14"/>
  <c r="AA44" i="14" s="1"/>
  <c r="Y45" i="14"/>
  <c r="AA45" i="14" s="1"/>
  <c r="Y46" i="14"/>
  <c r="AA46" i="14" s="1"/>
  <c r="Y47" i="14"/>
  <c r="AA47" i="14" s="1"/>
  <c r="Y48" i="14"/>
  <c r="AA48" i="14"/>
  <c r="Y49" i="14"/>
  <c r="AA49" i="14" s="1"/>
  <c r="Y50" i="14"/>
  <c r="AA50" i="14"/>
  <c r="Y51" i="14"/>
  <c r="AA51" i="14" s="1"/>
  <c r="Y52" i="14"/>
  <c r="AA52" i="14"/>
  <c r="Y53" i="14"/>
  <c r="AA53" i="14" s="1"/>
  <c r="Y54" i="14"/>
  <c r="AA54" i="14" s="1"/>
  <c r="Y55" i="14"/>
  <c r="AA55" i="14" s="1"/>
  <c r="Y56" i="14"/>
  <c r="AA56" i="14"/>
  <c r="Y57" i="14"/>
  <c r="AA57" i="14" s="1"/>
  <c r="Y62" i="14"/>
  <c r="AA62" i="14"/>
  <c r="Y64" i="14"/>
  <c r="AA64" i="14"/>
  <c r="Y65" i="14"/>
  <c r="AA65" i="14" s="1"/>
  <c r="Y66" i="14"/>
  <c r="AA66" i="14" s="1"/>
  <c r="Y67" i="14"/>
  <c r="AA67" i="14" s="1"/>
  <c r="Y68" i="14"/>
  <c r="AA68" i="14" s="1"/>
  <c r="Y69" i="14"/>
  <c r="AA69" i="14" s="1"/>
  <c r="Y70" i="14"/>
  <c r="AA70" i="14"/>
  <c r="Y71" i="14"/>
  <c r="AA71" i="14"/>
  <c r="Y72" i="14"/>
  <c r="AA72" i="14" s="1"/>
  <c r="Y73" i="14"/>
  <c r="AA73" i="14"/>
  <c r="Y74" i="14"/>
  <c r="AA74" i="14" s="1"/>
  <c r="Y75" i="14"/>
  <c r="AA75" i="14"/>
  <c r="Y76" i="14"/>
  <c r="AA76" i="14" s="1"/>
  <c r="Y77" i="14"/>
  <c r="AA77" i="14"/>
  <c r="Y78" i="14"/>
  <c r="AA78" i="14" s="1"/>
  <c r="Y83" i="14"/>
  <c r="AA83" i="14" s="1"/>
  <c r="Y84" i="14"/>
  <c r="AA84" i="14" s="1"/>
  <c r="Y85" i="14"/>
  <c r="AA85" i="14" s="1"/>
  <c r="Y86" i="14"/>
  <c r="AA86" i="14"/>
  <c r="Y87" i="14"/>
  <c r="AA87" i="14" s="1"/>
  <c r="Y88" i="14"/>
  <c r="AA88" i="14" s="1"/>
  <c r="Y89" i="14"/>
  <c r="AA89" i="14" s="1"/>
  <c r="Y90" i="14"/>
  <c r="AA90" i="14" s="1"/>
  <c r="Y91" i="14"/>
  <c r="AA91" i="14" s="1"/>
  <c r="Y92" i="14"/>
  <c r="AA92" i="14" s="1"/>
  <c r="Y93" i="14"/>
  <c r="AA93" i="14"/>
  <c r="Y94" i="14"/>
  <c r="AA94" i="14" s="1"/>
  <c r="Y95" i="14"/>
  <c r="AA95" i="14"/>
  <c r="Y96" i="14"/>
  <c r="AA96" i="14" s="1"/>
  <c r="Y97" i="14"/>
  <c r="AA97" i="14"/>
  <c r="Y98" i="14"/>
  <c r="AA98" i="14" s="1"/>
  <c r="Y99" i="14"/>
  <c r="AA99" i="14" s="1"/>
  <c r="Y100" i="14"/>
  <c r="AA100" i="14" s="1"/>
  <c r="Y101" i="14"/>
  <c r="AA101" i="14"/>
  <c r="Y102" i="14"/>
  <c r="AA102" i="14" s="1"/>
  <c r="Y103" i="14"/>
  <c r="AA103" i="14"/>
  <c r="Y104" i="14"/>
  <c r="AA104" i="14"/>
  <c r="Y105" i="14"/>
  <c r="AA105" i="14" s="1"/>
  <c r="Y106" i="14"/>
  <c r="AA106" i="14" s="1"/>
  <c r="Y107" i="14"/>
  <c r="AA107" i="14" s="1"/>
  <c r="Y108" i="14"/>
  <c r="AA108" i="14" s="1"/>
  <c r="Y109" i="14"/>
  <c r="AA109" i="14" s="1"/>
  <c r="Y110" i="14"/>
  <c r="AA110" i="14"/>
  <c r="Y111" i="14"/>
  <c r="AA111" i="14"/>
  <c r="X7" i="14"/>
  <c r="Y7" i="14"/>
  <c r="AA7" i="14"/>
  <c r="Z8" i="14"/>
  <c r="Z9" i="14"/>
  <c r="Z10" i="14"/>
  <c r="Z11" i="14"/>
  <c r="Z12" i="14"/>
  <c r="Z13" i="14"/>
  <c r="Z14" i="14"/>
  <c r="Z15" i="14"/>
  <c r="Z22" i="14"/>
  <c r="Z23" i="14"/>
  <c r="Z24" i="14"/>
  <c r="Z25" i="14"/>
  <c r="Z26" i="14"/>
  <c r="Z27" i="14"/>
  <c r="Z28" i="14"/>
  <c r="Z35" i="14"/>
  <c r="Z36" i="14"/>
  <c r="Z37" i="14"/>
  <c r="Z38" i="14"/>
  <c r="Z43" i="14"/>
  <c r="Z44" i="14"/>
  <c r="Z45" i="14"/>
  <c r="Z46" i="14"/>
  <c r="Z47" i="14"/>
  <c r="Z48" i="14"/>
  <c r="Z49" i="14"/>
  <c r="Z50" i="14"/>
  <c r="Z51" i="14"/>
  <c r="Z52" i="14"/>
  <c r="Z53" i="14"/>
  <c r="Z54" i="14"/>
  <c r="Z55" i="14"/>
  <c r="Z56" i="14"/>
  <c r="Z57" i="14"/>
  <c r="Z62" i="14"/>
  <c r="Z64" i="14"/>
  <c r="Z65" i="14"/>
  <c r="Z66" i="14"/>
  <c r="Z67" i="14"/>
  <c r="Z68" i="14"/>
  <c r="Z69" i="14"/>
  <c r="Z70" i="14"/>
  <c r="Z71" i="14"/>
  <c r="Z72" i="14"/>
  <c r="Z73" i="14"/>
  <c r="Z74" i="14"/>
  <c r="Z75" i="14"/>
  <c r="Z76" i="14"/>
  <c r="Z77" i="14"/>
  <c r="Z78" i="14"/>
  <c r="Z83" i="14"/>
  <c r="Z84" i="14"/>
  <c r="Z85" i="14"/>
  <c r="Z86" i="14"/>
  <c r="Z87" i="14"/>
  <c r="Z88" i="14"/>
  <c r="Z89" i="14"/>
  <c r="Z90" i="14"/>
  <c r="Z91" i="14"/>
  <c r="Z92" i="14"/>
  <c r="Z93" i="14"/>
  <c r="Z94" i="14"/>
  <c r="Z95" i="14"/>
  <c r="Z96" i="14"/>
  <c r="Z97" i="14"/>
  <c r="Z98" i="14"/>
  <c r="Z99" i="14"/>
  <c r="Z100" i="14"/>
  <c r="Z101" i="14"/>
  <c r="Z102" i="14"/>
  <c r="Z103" i="14"/>
  <c r="Z104" i="14"/>
  <c r="Z105" i="14"/>
  <c r="Z106" i="14"/>
  <c r="Z107" i="14"/>
  <c r="Z108" i="14"/>
  <c r="Z109" i="14"/>
  <c r="Z110" i="14"/>
  <c r="Z111" i="14"/>
  <c r="Z7" i="14"/>
  <c r="Y2" i="14"/>
  <c r="X2" i="14"/>
  <c r="Y123" i="14"/>
  <c r="Y124" i="14"/>
  <c r="Y125" i="14"/>
  <c r="Y130" i="14"/>
  <c r="Y131" i="14"/>
  <c r="Y132" i="14"/>
  <c r="Y133" i="14"/>
  <c r="Y134" i="14"/>
  <c r="Y135" i="14"/>
  <c r="Y136" i="14"/>
  <c r="Y137" i="14"/>
  <c r="Y142" i="14"/>
  <c r="Y143" i="14"/>
  <c r="Y144" i="14"/>
  <c r="Y149" i="14"/>
  <c r="Y150" i="14"/>
  <c r="Y151" i="14"/>
  <c r="Y152" i="14"/>
  <c r="Y153" i="14"/>
  <c r="Y154" i="14"/>
  <c r="Y155" i="14"/>
  <c r="Y156" i="14"/>
  <c r="Y157" i="14"/>
  <c r="Y158" i="14"/>
  <c r="Y159" i="14"/>
  <c r="Y160" i="14"/>
  <c r="Y161" i="14"/>
  <c r="Y162" i="14"/>
  <c r="Y163" i="14"/>
  <c r="Y164" i="14"/>
  <c r="Y165" i="14"/>
  <c r="Y166" i="14"/>
  <c r="Y167" i="14"/>
  <c r="Y168" i="14"/>
  <c r="Y169" i="14"/>
  <c r="Y170" i="14"/>
  <c r="Y171" i="14"/>
  <c r="Y172" i="14"/>
  <c r="Y173" i="14"/>
  <c r="Y174" i="14"/>
  <c r="Y175" i="14"/>
  <c r="Y176" i="14"/>
  <c r="Y177" i="14"/>
  <c r="Y178" i="14"/>
  <c r="Y179" i="14"/>
  <c r="Y180" i="14"/>
  <c r="Y181" i="14"/>
  <c r="Y182" i="14"/>
  <c r="Y183" i="14"/>
  <c r="Y184" i="14"/>
  <c r="Y185" i="14"/>
  <c r="Y186" i="14"/>
  <c r="Y187" i="14"/>
  <c r="Y188" i="14"/>
  <c r="Y189" i="14"/>
  <c r="Y190" i="14"/>
  <c r="Y191" i="14"/>
  <c r="Y192" i="14"/>
  <c r="Y193" i="14"/>
  <c r="Y194" i="14"/>
  <c r="Y195" i="14"/>
  <c r="Y196" i="14"/>
  <c r="Y197" i="14"/>
  <c r="Y198" i="14"/>
  <c r="Y199" i="14"/>
  <c r="Y200" i="14"/>
  <c r="Y201" i="14"/>
  <c r="Y202" i="14"/>
  <c r="Y203" i="14"/>
  <c r="Y204" i="14"/>
  <c r="Y205" i="14"/>
  <c r="Y210" i="14"/>
  <c r="Y211" i="14"/>
  <c r="Y212" i="14"/>
  <c r="Y213" i="14"/>
  <c r="Y214" i="14"/>
  <c r="Y215" i="14"/>
  <c r="Y216" i="14"/>
  <c r="Y122" i="14"/>
  <c r="CA144" i="14"/>
  <c r="AL144" i="14"/>
  <c r="AI144" i="14"/>
  <c r="AK144" i="14" s="1"/>
  <c r="AN144" i="14" s="1"/>
  <c r="AC144" i="14"/>
  <c r="CA143" i="14"/>
  <c r="AL143" i="14"/>
  <c r="AI143" i="14"/>
  <c r="AJ143" i="14" s="1"/>
  <c r="AM143" i="14" s="1"/>
  <c r="AK143" i="14"/>
  <c r="AC143" i="14"/>
  <c r="CA142" i="14"/>
  <c r="AL142" i="14"/>
  <c r="AI142" i="14"/>
  <c r="AK142" i="14" s="1"/>
  <c r="AJ142" i="14"/>
  <c r="AC142" i="14"/>
  <c r="CA183" i="14"/>
  <c r="AL183" i="14"/>
  <c r="AI183" i="14"/>
  <c r="AK183" i="14" s="1"/>
  <c r="AN183" i="14" s="1"/>
  <c r="AC183" i="14"/>
  <c r="CA178" i="14"/>
  <c r="AL178" i="14"/>
  <c r="AI178" i="14"/>
  <c r="AJ178" i="14" s="1"/>
  <c r="AK178" i="14"/>
  <c r="AC178" i="14"/>
  <c r="CA135" i="14"/>
  <c r="AL135" i="14"/>
  <c r="AI135" i="14"/>
  <c r="AJ135" i="14" s="1"/>
  <c r="AK135" i="14"/>
  <c r="AC135" i="14"/>
  <c r="CA213" i="14"/>
  <c r="AL213" i="14"/>
  <c r="AI213" i="14"/>
  <c r="AK213" i="14" s="1"/>
  <c r="AN213" i="14" s="1"/>
  <c r="AJ213" i="14"/>
  <c r="AC213" i="14"/>
  <c r="CA125" i="14"/>
  <c r="AL125" i="14"/>
  <c r="AI125" i="14"/>
  <c r="AK125" i="14"/>
  <c r="AJ125" i="14"/>
  <c r="AC125" i="14"/>
  <c r="CA15" i="14"/>
  <c r="AC15" i="14"/>
  <c r="CA14" i="14"/>
  <c r="AC14" i="14"/>
  <c r="CA13" i="14"/>
  <c r="AC13" i="14"/>
  <c r="CA12" i="14"/>
  <c r="AC12" i="14"/>
  <c r="CA8" i="14"/>
  <c r="CA9" i="14"/>
  <c r="CA10" i="14"/>
  <c r="CA11" i="14"/>
  <c r="CA22" i="14"/>
  <c r="CA23" i="14"/>
  <c r="CA24" i="14"/>
  <c r="CA25" i="14"/>
  <c r="CA26" i="14"/>
  <c r="CA27" i="14"/>
  <c r="CA28" i="14"/>
  <c r="CA35" i="14"/>
  <c r="CA36" i="14"/>
  <c r="CA37" i="14"/>
  <c r="CA38" i="14"/>
  <c r="CA43" i="14"/>
  <c r="CA44" i="14"/>
  <c r="CA45" i="14"/>
  <c r="CA46" i="14"/>
  <c r="CA47" i="14"/>
  <c r="CA48" i="14"/>
  <c r="CA49" i="14"/>
  <c r="CA50" i="14"/>
  <c r="CA51" i="14"/>
  <c r="CA52" i="14"/>
  <c r="CA53" i="14"/>
  <c r="CA54" i="14"/>
  <c r="CA55" i="14"/>
  <c r="CA56" i="14"/>
  <c r="CA57" i="14"/>
  <c r="CA62" i="14"/>
  <c r="CA64" i="14"/>
  <c r="CA65" i="14"/>
  <c r="CA66" i="14"/>
  <c r="CA67" i="14"/>
  <c r="CA68" i="14"/>
  <c r="CA69" i="14"/>
  <c r="CA70" i="14"/>
  <c r="CA71" i="14"/>
  <c r="CA72" i="14"/>
  <c r="CA73" i="14"/>
  <c r="CA74" i="14"/>
  <c r="CA75" i="14"/>
  <c r="CA76" i="14"/>
  <c r="CA77" i="14"/>
  <c r="CA78" i="14"/>
  <c r="CA83" i="14"/>
  <c r="CA84" i="14"/>
  <c r="CA85" i="14"/>
  <c r="CA86" i="14"/>
  <c r="CA87" i="14"/>
  <c r="CA88" i="14"/>
  <c r="CA89" i="14"/>
  <c r="CA90" i="14"/>
  <c r="CA91" i="14"/>
  <c r="CA92" i="14"/>
  <c r="CA93" i="14"/>
  <c r="CA94" i="14"/>
  <c r="CA95" i="14"/>
  <c r="CA96" i="14"/>
  <c r="CA97" i="14"/>
  <c r="CA98" i="14"/>
  <c r="CA99" i="14"/>
  <c r="CA100" i="14"/>
  <c r="CA101" i="14"/>
  <c r="CA102" i="14"/>
  <c r="CA103" i="14"/>
  <c r="CA104" i="14"/>
  <c r="CA105" i="14"/>
  <c r="CA106" i="14"/>
  <c r="CA107" i="14"/>
  <c r="CA108" i="14"/>
  <c r="CA109" i="14"/>
  <c r="CA110" i="14"/>
  <c r="CA111" i="14"/>
  <c r="CA7" i="14"/>
  <c r="AC8" i="14"/>
  <c r="AC9" i="14"/>
  <c r="AC10" i="14"/>
  <c r="AC11" i="14"/>
  <c r="AC22" i="14"/>
  <c r="AC23" i="14"/>
  <c r="AC24" i="14"/>
  <c r="AC25" i="14"/>
  <c r="AC26" i="14"/>
  <c r="AC27" i="14"/>
  <c r="AC28" i="14"/>
  <c r="AC35" i="14"/>
  <c r="AC36" i="14"/>
  <c r="AC37" i="14"/>
  <c r="AC38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62" i="14"/>
  <c r="AC64" i="14"/>
  <c r="AC65" i="14"/>
  <c r="AC66" i="14"/>
  <c r="AC67" i="14"/>
  <c r="AC68" i="14"/>
  <c r="AC69" i="14"/>
  <c r="AC70" i="14"/>
  <c r="AC71" i="14"/>
  <c r="AC72" i="14"/>
  <c r="AC73" i="14"/>
  <c r="AC74" i="14"/>
  <c r="AC75" i="14"/>
  <c r="AC76" i="14"/>
  <c r="AC77" i="14"/>
  <c r="AC78" i="14"/>
  <c r="AC83" i="14"/>
  <c r="AC84" i="14"/>
  <c r="AC85" i="14"/>
  <c r="AC86" i="14"/>
  <c r="AC87" i="14"/>
  <c r="AC88" i="14"/>
  <c r="AC89" i="14"/>
  <c r="AC90" i="14"/>
  <c r="AC91" i="14"/>
  <c r="AC92" i="14"/>
  <c r="AC93" i="14"/>
  <c r="AC94" i="14"/>
  <c r="AC95" i="14"/>
  <c r="AC96" i="14"/>
  <c r="AC97" i="14"/>
  <c r="AC98" i="14"/>
  <c r="AC99" i="14"/>
  <c r="AC100" i="14"/>
  <c r="AC101" i="14"/>
  <c r="AC102" i="14"/>
  <c r="AC103" i="14"/>
  <c r="AC104" i="14"/>
  <c r="AC105" i="14"/>
  <c r="AC106" i="14"/>
  <c r="AC107" i="14"/>
  <c r="AC108" i="14"/>
  <c r="AC109" i="14"/>
  <c r="AC110" i="14"/>
  <c r="AC111" i="14"/>
  <c r="AC7" i="14"/>
  <c r="X8" i="11"/>
  <c r="X9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X62" i="11"/>
  <c r="X63" i="11"/>
  <c r="X64" i="11"/>
  <c r="X65" i="11"/>
  <c r="X66" i="11"/>
  <c r="X67" i="11"/>
  <c r="X68" i="11"/>
  <c r="X69" i="11"/>
  <c r="X70" i="11"/>
  <c r="X71" i="11"/>
  <c r="X72" i="11"/>
  <c r="X73" i="11"/>
  <c r="X74" i="11"/>
  <c r="X75" i="11"/>
  <c r="X76" i="11"/>
  <c r="X77" i="11"/>
  <c r="X78" i="11"/>
  <c r="X79" i="11"/>
  <c r="X80" i="11"/>
  <c r="X81" i="11"/>
  <c r="X82" i="11"/>
  <c r="X83" i="11"/>
  <c r="X84" i="11"/>
  <c r="X85" i="11"/>
  <c r="X86" i="11"/>
  <c r="X7" i="11"/>
  <c r="V7" i="11"/>
  <c r="V8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U83" i="9"/>
  <c r="U82" i="9"/>
  <c r="U81" i="9"/>
  <c r="U80" i="9"/>
  <c r="U78" i="9"/>
  <c r="U77" i="9"/>
  <c r="U76" i="9"/>
  <c r="U79" i="9"/>
  <c r="U84" i="9"/>
  <c r="U85" i="9"/>
  <c r="U68" i="9"/>
  <c r="U69" i="9"/>
  <c r="U70" i="9"/>
  <c r="U71" i="9"/>
  <c r="U74" i="9"/>
  <c r="U73" i="9"/>
  <c r="U72" i="9"/>
  <c r="U75" i="9"/>
  <c r="U59" i="9"/>
  <c r="U60" i="9"/>
  <c r="U62" i="9"/>
  <c r="U61" i="9"/>
  <c r="U63" i="9"/>
  <c r="U64" i="9"/>
  <c r="U65" i="9"/>
  <c r="U67" i="9"/>
  <c r="U66" i="9"/>
  <c r="U58" i="9"/>
  <c r="U52" i="9"/>
  <c r="U53" i="9"/>
  <c r="U54" i="9"/>
  <c r="U55" i="9"/>
  <c r="U56" i="9"/>
  <c r="U57" i="9"/>
  <c r="U43" i="9"/>
  <c r="U44" i="9"/>
  <c r="U46" i="9"/>
  <c r="U47" i="9"/>
  <c r="U49" i="9"/>
  <c r="U48" i="9"/>
  <c r="U50" i="9"/>
  <c r="U51" i="9"/>
  <c r="U42" i="9"/>
  <c r="U86" i="9"/>
  <c r="U45" i="9"/>
  <c r="U32" i="9"/>
  <c r="U33" i="9"/>
  <c r="U35" i="9"/>
  <c r="U37" i="9"/>
  <c r="U36" i="9"/>
  <c r="U38" i="9"/>
  <c r="U39" i="9"/>
  <c r="U40" i="9"/>
  <c r="U41" i="9"/>
  <c r="U27" i="9"/>
  <c r="U28" i="9"/>
  <c r="U29" i="9"/>
  <c r="U30" i="9"/>
  <c r="U31" i="9"/>
  <c r="U34" i="9"/>
  <c r="U23" i="9"/>
  <c r="U24" i="9"/>
  <c r="U25" i="9"/>
  <c r="U26" i="9"/>
  <c r="U18" i="9"/>
  <c r="U19" i="9"/>
  <c r="U14" i="9"/>
  <c r="U15" i="9"/>
  <c r="U16" i="9"/>
  <c r="U12" i="9"/>
  <c r="U13" i="9"/>
  <c r="U7" i="9"/>
  <c r="U8" i="9"/>
  <c r="U9" i="9"/>
  <c r="U10" i="9"/>
  <c r="U11" i="9"/>
  <c r="U17" i="9"/>
  <c r="U20" i="9"/>
  <c r="U21" i="9"/>
  <c r="U22" i="9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AJ8" i="14" l="1"/>
  <c r="AK8" i="14"/>
  <c r="AO38" i="14"/>
  <c r="AR38" i="14" s="1"/>
  <c r="BA38" i="14" s="1"/>
  <c r="AJ52" i="14"/>
  <c r="AO52" i="14" s="1"/>
  <c r="AK52" i="14"/>
  <c r="AN52" i="14" s="1"/>
  <c r="AJ11" i="14"/>
  <c r="AK11" i="14"/>
  <c r="AJ108" i="14"/>
  <c r="AK108" i="14"/>
  <c r="AN108" i="14" s="1"/>
  <c r="AJ102" i="14"/>
  <c r="AK102" i="14"/>
  <c r="AN102" i="14" s="1"/>
  <c r="AP102" i="14" s="1"/>
  <c r="AQ102" i="14" s="1"/>
  <c r="AJ90" i="14"/>
  <c r="AK90" i="14"/>
  <c r="AN90" i="14" s="1"/>
  <c r="AJ14" i="14"/>
  <c r="AO14" i="14" s="1"/>
  <c r="AK14" i="14"/>
  <c r="AM89" i="14"/>
  <c r="AN26" i="14"/>
  <c r="AJ144" i="14"/>
  <c r="AM144" i="14" s="1"/>
  <c r="AM102" i="14"/>
  <c r="AO26" i="14"/>
  <c r="AM43" i="14"/>
  <c r="AM9" i="14"/>
  <c r="AN178" i="14"/>
  <c r="AJ57" i="14"/>
  <c r="AM57" i="14" s="1"/>
  <c r="AK36" i="14"/>
  <c r="AN36" i="14" s="1"/>
  <c r="AM12" i="14"/>
  <c r="AN8" i="14"/>
  <c r="AN71" i="14"/>
  <c r="AK107" i="14"/>
  <c r="AN57" i="14"/>
  <c r="AM101" i="14"/>
  <c r="AK96" i="14"/>
  <c r="AN96" i="14" s="1"/>
  <c r="AM76" i="14"/>
  <c r="AK25" i="14"/>
  <c r="AN25" i="14" s="1"/>
  <c r="AK72" i="14"/>
  <c r="AJ183" i="14"/>
  <c r="AM183" i="14" s="1"/>
  <c r="AM86" i="14"/>
  <c r="AN14" i="14"/>
  <c r="AM11" i="14"/>
  <c r="AK68" i="14"/>
  <c r="AM105" i="14"/>
  <c r="AM90" i="14"/>
  <c r="AP90" i="14" s="1"/>
  <c r="AQ90" i="14" s="1"/>
  <c r="AM75" i="14"/>
  <c r="AM24" i="14"/>
  <c r="AO62" i="14"/>
  <c r="AM73" i="14"/>
  <c r="AN143" i="14"/>
  <c r="AO73" i="14"/>
  <c r="AM27" i="14"/>
  <c r="AJ69" i="14"/>
  <c r="AN125" i="14"/>
  <c r="AK95" i="14"/>
  <c r="AK37" i="14"/>
  <c r="AN37" i="14" s="1"/>
  <c r="AM26" i="14"/>
  <c r="AM64" i="14"/>
  <c r="AM135" i="14"/>
  <c r="AN135" i="14"/>
  <c r="AM142" i="14"/>
  <c r="AN142" i="14"/>
  <c r="AM213" i="14"/>
  <c r="AN7" i="14"/>
  <c r="AI83" i="14"/>
  <c r="AJ83" i="14" s="1"/>
  <c r="AM46" i="14"/>
  <c r="AP13" i="14"/>
  <c r="AQ13" i="14" s="1"/>
  <c r="AM62" i="14"/>
  <c r="AR62" i="14" s="1"/>
  <c r="AO68" i="14"/>
  <c r="AM111" i="14"/>
  <c r="AM107" i="14"/>
  <c r="AM99" i="14"/>
  <c r="AM95" i="14"/>
  <c r="AM77" i="14"/>
  <c r="AM65" i="14"/>
  <c r="AK46" i="14"/>
  <c r="AJ46" i="14"/>
  <c r="AP38" i="14"/>
  <c r="AQ38" i="14"/>
  <c r="AJ35" i="14"/>
  <c r="AM35" i="14" s="1"/>
  <c r="AK35" i="14"/>
  <c r="AN35" i="14" s="1"/>
  <c r="AM22" i="14"/>
  <c r="AO13" i="14"/>
  <c r="AM10" i="14"/>
  <c r="AM68" i="14"/>
  <c r="AO72" i="14"/>
  <c r="AO107" i="14"/>
  <c r="AJ103" i="14"/>
  <c r="AK103" i="14"/>
  <c r="AN103" i="14" s="1"/>
  <c r="AO95" i="14"/>
  <c r="AJ91" i="14"/>
  <c r="AK91" i="14"/>
  <c r="AN91" i="14" s="1"/>
  <c r="AO87" i="14"/>
  <c r="AR87" i="14" s="1"/>
  <c r="AJ77" i="14"/>
  <c r="AK77" i="14"/>
  <c r="AN77" i="14" s="1"/>
  <c r="AM25" i="14"/>
  <c r="AO15" i="14"/>
  <c r="AR15" i="14" s="1"/>
  <c r="AP64" i="14"/>
  <c r="AQ64" i="14" s="1"/>
  <c r="AM72" i="14"/>
  <c r="AP25" i="14"/>
  <c r="AQ25" i="14" s="1"/>
  <c r="AM106" i="14"/>
  <c r="AJ53" i="14"/>
  <c r="AK53" i="14"/>
  <c r="AN53" i="14" s="1"/>
  <c r="AM49" i="14"/>
  <c r="AJ45" i="14"/>
  <c r="AK45" i="14"/>
  <c r="AN45" i="14" s="1"/>
  <c r="AM28" i="14"/>
  <c r="AO28" i="14"/>
  <c r="AO25" i="14"/>
  <c r="AP73" i="14"/>
  <c r="AQ73" i="14" s="1"/>
  <c r="AJ106" i="14"/>
  <c r="AK106" i="14"/>
  <c r="AN106" i="14" s="1"/>
  <c r="AJ94" i="14"/>
  <c r="AO94" i="14" s="1"/>
  <c r="AK94" i="14"/>
  <c r="AO90" i="14"/>
  <c r="AM37" i="14"/>
  <c r="AR37" i="14" s="1"/>
  <c r="AK12" i="14"/>
  <c r="AN12" i="14" s="1"/>
  <c r="AM8" i="14"/>
  <c r="AM125" i="14"/>
  <c r="AM178" i="14"/>
  <c r="AM85" i="14"/>
  <c r="AP37" i="14"/>
  <c r="AQ37" i="14" s="1"/>
  <c r="AN97" i="14"/>
  <c r="AJ56" i="14"/>
  <c r="AK56" i="14"/>
  <c r="AJ48" i="14"/>
  <c r="AK48" i="14"/>
  <c r="AN48" i="14" s="1"/>
  <c r="AM44" i="14"/>
  <c r="AO37" i="14"/>
  <c r="AN66" i="14"/>
  <c r="AJ109" i="14"/>
  <c r="AK109" i="14"/>
  <c r="AN109" i="14" s="1"/>
  <c r="AJ97" i="14"/>
  <c r="AK97" i="14"/>
  <c r="AK24" i="14"/>
  <c r="AN24" i="14" s="1"/>
  <c r="AN70" i="14"/>
  <c r="AH113" i="14"/>
  <c r="AM45" i="14"/>
  <c r="AM108" i="14"/>
  <c r="AK101" i="14"/>
  <c r="AN101" i="14" s="1"/>
  <c r="AM96" i="14"/>
  <c r="AK89" i="14"/>
  <c r="AO89" i="14" s="1"/>
  <c r="AR89" i="14" s="1"/>
  <c r="AM84" i="14"/>
  <c r="AP47" i="14"/>
  <c r="AQ47" i="14" s="1"/>
  <c r="AN43" i="14"/>
  <c r="AN74" i="14"/>
  <c r="AP108" i="14"/>
  <c r="AQ108" i="14"/>
  <c r="AK51" i="14"/>
  <c r="AJ51" i="14"/>
  <c r="AO51" i="14" s="1"/>
  <c r="AO47" i="14"/>
  <c r="AR47" i="14" s="1"/>
  <c r="AZ47" i="14" s="1"/>
  <c r="BB47" i="14" s="1"/>
  <c r="AO36" i="14"/>
  <c r="AR36" i="14" s="1"/>
  <c r="AJ23" i="14"/>
  <c r="AO23" i="14" s="1"/>
  <c r="AK23" i="14"/>
  <c r="AK7" i="14"/>
  <c r="AJ7" i="14"/>
  <c r="AO7" i="14" s="1"/>
  <c r="AJ100" i="14"/>
  <c r="AM100" i="14" s="1"/>
  <c r="AK100" i="14"/>
  <c r="AJ88" i="14"/>
  <c r="AK88" i="14"/>
  <c r="AN88" i="14" s="1"/>
  <c r="AM83" i="14"/>
  <c r="AR13" i="14"/>
  <c r="AK84" i="14"/>
  <c r="AN84" i="14" s="1"/>
  <c r="AK65" i="14"/>
  <c r="AN65" i="14" s="1"/>
  <c r="AN62" i="14"/>
  <c r="AN68" i="14"/>
  <c r="AN72" i="14"/>
  <c r="AK63" i="14"/>
  <c r="AN63" i="14" s="1"/>
  <c r="AK85" i="14"/>
  <c r="AN85" i="14" s="1"/>
  <c r="AJ67" i="14"/>
  <c r="AJ71" i="14"/>
  <c r="AJ78" i="14"/>
  <c r="AK86" i="14"/>
  <c r="AN86" i="14" s="1"/>
  <c r="AO64" i="14"/>
  <c r="AK110" i="14"/>
  <c r="AO110" i="14" s="1"/>
  <c r="AR110" i="14" s="1"/>
  <c r="AK104" i="14"/>
  <c r="AO104" i="14" s="1"/>
  <c r="AR104" i="14" s="1"/>
  <c r="AK98" i="14"/>
  <c r="AO98" i="14" s="1"/>
  <c r="AR98" i="14" s="1"/>
  <c r="AK92" i="14"/>
  <c r="AN92" i="14" s="1"/>
  <c r="AK75" i="14"/>
  <c r="AO75" i="14" s="1"/>
  <c r="AK54" i="14"/>
  <c r="AO54" i="14" s="1"/>
  <c r="AR54" i="14" s="1"/>
  <c r="AK43" i="14"/>
  <c r="AO43" i="14" s="1"/>
  <c r="AR43" i="14" s="1"/>
  <c r="AK27" i="14"/>
  <c r="AO27" i="14" s="1"/>
  <c r="AR27" i="14" s="1"/>
  <c r="AK15" i="14"/>
  <c r="AN15" i="14" s="1"/>
  <c r="AK9" i="14"/>
  <c r="AO9" i="14" s="1"/>
  <c r="AR9" i="14" s="1"/>
  <c r="AJ66" i="14"/>
  <c r="AO66" i="14" s="1"/>
  <c r="AJ70" i="14"/>
  <c r="AO70" i="14" s="1"/>
  <c r="AJ74" i="14"/>
  <c r="AO74" i="14" s="1"/>
  <c r="AN100" i="14"/>
  <c r="AN94" i="14"/>
  <c r="AN56" i="14"/>
  <c r="AK49" i="14"/>
  <c r="AN49" i="14" s="1"/>
  <c r="AN23" i="14"/>
  <c r="AN11" i="14"/>
  <c r="AK105" i="14"/>
  <c r="AN105" i="14" s="1"/>
  <c r="AK99" i="14"/>
  <c r="AN99" i="14" s="1"/>
  <c r="AK93" i="14"/>
  <c r="AO93" i="14" s="1"/>
  <c r="AR93" i="14" s="1"/>
  <c r="AK87" i="14"/>
  <c r="AN87" i="14" s="1"/>
  <c r="AK76" i="14"/>
  <c r="AN76" i="14" s="1"/>
  <c r="AK55" i="14"/>
  <c r="AN55" i="14" s="1"/>
  <c r="AK44" i="14"/>
  <c r="AN44" i="14" s="1"/>
  <c r="AK28" i="14"/>
  <c r="AN28" i="14" s="1"/>
  <c r="AK22" i="14"/>
  <c r="AN22" i="14" s="1"/>
  <c r="AK10" i="14"/>
  <c r="AN10" i="14" s="1"/>
  <c r="AK111" i="14"/>
  <c r="AN111" i="14" s="1"/>
  <c r="AN107" i="14"/>
  <c r="AN95" i="14"/>
  <c r="AN89" i="14"/>
  <c r="AN51" i="14"/>
  <c r="AK50" i="14"/>
  <c r="AN50" i="14" s="1"/>
  <c r="AN46" i="14"/>
  <c r="AR57" i="14" l="1"/>
  <c r="AZ57" i="14" s="1"/>
  <c r="AP57" i="14"/>
  <c r="AQ57" i="14" s="1"/>
  <c r="AP14" i="14"/>
  <c r="AM69" i="14"/>
  <c r="AO69" i="14"/>
  <c r="AO84" i="14"/>
  <c r="AR84" i="14" s="1"/>
  <c r="AR68" i="14"/>
  <c r="AO101" i="14"/>
  <c r="AR101" i="14" s="1"/>
  <c r="AS101" i="14" s="1"/>
  <c r="AV101" i="14" s="1"/>
  <c r="AN75" i="14"/>
  <c r="AR8" i="14"/>
  <c r="AO96" i="14"/>
  <c r="AR96" i="14" s="1"/>
  <c r="AO100" i="14"/>
  <c r="AR100" i="14" s="1"/>
  <c r="AR26" i="14"/>
  <c r="AO24" i="14"/>
  <c r="AR24" i="14" s="1"/>
  <c r="AS24" i="14" s="1"/>
  <c r="AV24" i="14" s="1"/>
  <c r="AQ14" i="14"/>
  <c r="AX14" i="14" s="1"/>
  <c r="AO108" i="14"/>
  <c r="AR108" i="14" s="1"/>
  <c r="AR75" i="14"/>
  <c r="AN9" i="14"/>
  <c r="AR90" i="14"/>
  <c r="AZ90" i="14" s="1"/>
  <c r="AO46" i="14"/>
  <c r="AR46" i="14" s="1"/>
  <c r="AO50" i="14"/>
  <c r="AR50" i="14" s="1"/>
  <c r="AS50" i="14" s="1"/>
  <c r="AV50" i="14" s="1"/>
  <c r="AM52" i="14"/>
  <c r="AR52" i="14" s="1"/>
  <c r="AP26" i="14"/>
  <c r="AQ26" i="14" s="1"/>
  <c r="AN27" i="14"/>
  <c r="AP27" i="14" s="1"/>
  <c r="AQ27" i="14" s="1"/>
  <c r="AO49" i="14"/>
  <c r="AR49" i="14" s="1"/>
  <c r="AO11" i="14"/>
  <c r="AR11" i="14" s="1"/>
  <c r="AM14" i="14"/>
  <c r="AR14" i="14" s="1"/>
  <c r="AZ14" i="14" s="1"/>
  <c r="AO57" i="14"/>
  <c r="AR25" i="14"/>
  <c r="AS25" i="14" s="1"/>
  <c r="AV25" i="14" s="1"/>
  <c r="AO102" i="14"/>
  <c r="AR102" i="14" s="1"/>
  <c r="AS102" i="14" s="1"/>
  <c r="AV102" i="14" s="1"/>
  <c r="AR64" i="14"/>
  <c r="AR73" i="14"/>
  <c r="AO8" i="14"/>
  <c r="AZ27" i="14"/>
  <c r="AS27" i="14"/>
  <c r="AV27" i="14" s="1"/>
  <c r="AP15" i="14"/>
  <c r="AQ15" i="14" s="1"/>
  <c r="AX90" i="14"/>
  <c r="AP111" i="14"/>
  <c r="AQ111" i="14"/>
  <c r="AP12" i="14"/>
  <c r="AQ12" i="14" s="1"/>
  <c r="AP85" i="14"/>
  <c r="AQ85" i="14" s="1"/>
  <c r="AX13" i="14"/>
  <c r="AY57" i="14"/>
  <c r="AP45" i="14"/>
  <c r="AQ45" i="14"/>
  <c r="AX25" i="14"/>
  <c r="AS104" i="14"/>
  <c r="AV104" i="14" s="1"/>
  <c r="AZ104" i="14"/>
  <c r="AX37" i="14"/>
  <c r="AP92" i="14"/>
  <c r="AQ92" i="14" s="1"/>
  <c r="AY47" i="14"/>
  <c r="AT47" i="14"/>
  <c r="AY64" i="14"/>
  <c r="AP106" i="14"/>
  <c r="AQ106" i="14" s="1"/>
  <c r="AZ15" i="14"/>
  <c r="AS15" i="14"/>
  <c r="AV15" i="14" s="1"/>
  <c r="AZ50" i="14"/>
  <c r="AP50" i="14"/>
  <c r="AQ50" i="14"/>
  <c r="AS93" i="14"/>
  <c r="AV93" i="14" s="1"/>
  <c r="AZ93" i="14"/>
  <c r="AZ9" i="14"/>
  <c r="AS9" i="14"/>
  <c r="AV9" i="14" s="1"/>
  <c r="AZ89" i="14"/>
  <c r="AS89" i="14"/>
  <c r="AV89" i="14" s="1"/>
  <c r="AP77" i="14"/>
  <c r="AQ77" i="14" s="1"/>
  <c r="AP87" i="14"/>
  <c r="AQ87" i="14" s="1"/>
  <c r="AQ43" i="14"/>
  <c r="AP43" i="14"/>
  <c r="AO97" i="14"/>
  <c r="AM97" i="14"/>
  <c r="AR97" i="14" s="1"/>
  <c r="AO48" i="14"/>
  <c r="AM48" i="14"/>
  <c r="AT14" i="14"/>
  <c r="AX102" i="14"/>
  <c r="AO111" i="14"/>
  <c r="AZ62" i="14"/>
  <c r="AS62" i="14"/>
  <c r="AV62" i="14" s="1"/>
  <c r="AP89" i="14"/>
  <c r="AQ89" i="14" s="1"/>
  <c r="AZ75" i="14"/>
  <c r="AS75" i="14"/>
  <c r="AV75" i="14" s="1"/>
  <c r="AN93" i="14"/>
  <c r="AN104" i="14"/>
  <c r="AZ8" i="14"/>
  <c r="AS8" i="14"/>
  <c r="AV8" i="14" s="1"/>
  <c r="AO45" i="14"/>
  <c r="AZ25" i="14"/>
  <c r="AZ54" i="14"/>
  <c r="AS54" i="14"/>
  <c r="AV54" i="14" s="1"/>
  <c r="AP95" i="14"/>
  <c r="AQ95" i="14" s="1"/>
  <c r="AP100" i="14"/>
  <c r="AQ100" i="14" s="1"/>
  <c r="AO78" i="14"/>
  <c r="AM78" i="14"/>
  <c r="AZ13" i="14"/>
  <c r="AS13" i="14"/>
  <c r="AV13" i="14" s="1"/>
  <c r="AX108" i="14"/>
  <c r="AP9" i="14"/>
  <c r="AQ9" i="14" s="1"/>
  <c r="AO105" i="14"/>
  <c r="AR105" i="14" s="1"/>
  <c r="AZ68" i="14"/>
  <c r="AS68" i="14"/>
  <c r="AV68" i="14" s="1"/>
  <c r="AO65" i="14"/>
  <c r="AR65" i="14" s="1"/>
  <c r="AP101" i="14"/>
  <c r="AQ101" i="14" s="1"/>
  <c r="AP99" i="14"/>
  <c r="AQ99" i="14" s="1"/>
  <c r="AS98" i="14"/>
  <c r="AV98" i="14" s="1"/>
  <c r="AZ98" i="14"/>
  <c r="AO71" i="14"/>
  <c r="AM71" i="14"/>
  <c r="AZ36" i="14"/>
  <c r="AS36" i="14"/>
  <c r="AV36" i="14" s="1"/>
  <c r="AM51" i="14"/>
  <c r="AR51" i="14" s="1"/>
  <c r="AO56" i="14"/>
  <c r="AO106" i="14"/>
  <c r="AR106" i="14" s="1"/>
  <c r="AN110" i="14"/>
  <c r="AO77" i="14"/>
  <c r="AR77" i="14" s="1"/>
  <c r="AO10" i="14"/>
  <c r="AO67" i="14"/>
  <c r="AM67" i="14"/>
  <c r="AR45" i="14"/>
  <c r="AP75" i="14"/>
  <c r="AQ75" i="14" s="1"/>
  <c r="AP11" i="14"/>
  <c r="AQ11" i="14" s="1"/>
  <c r="AO88" i="14"/>
  <c r="AO53" i="14"/>
  <c r="AM53" i="14"/>
  <c r="AP53" i="14" s="1"/>
  <c r="AQ53" i="14" s="1"/>
  <c r="AP63" i="14"/>
  <c r="AQ63" i="14" s="1"/>
  <c r="AZ24" i="14"/>
  <c r="AP97" i="14"/>
  <c r="AQ97" i="14" s="1"/>
  <c r="AO91" i="14"/>
  <c r="AM91" i="14"/>
  <c r="AP91" i="14" s="1"/>
  <c r="AQ91" i="14" s="1"/>
  <c r="AO22" i="14"/>
  <c r="AR95" i="14"/>
  <c r="AN54" i="14"/>
  <c r="AP105" i="14"/>
  <c r="AQ105" i="14"/>
  <c r="CJ47" i="14"/>
  <c r="AO85" i="14"/>
  <c r="AR85" i="14" s="1"/>
  <c r="AP72" i="14"/>
  <c r="AQ72" i="14" s="1"/>
  <c r="AO55" i="14"/>
  <c r="AR55" i="14" s="1"/>
  <c r="AO92" i="14"/>
  <c r="AR92" i="14" s="1"/>
  <c r="AP52" i="14"/>
  <c r="AQ52" i="14" s="1"/>
  <c r="AO12" i="14"/>
  <c r="AR12" i="14" s="1"/>
  <c r="AS57" i="14"/>
  <c r="AV57" i="14" s="1"/>
  <c r="AR22" i="14"/>
  <c r="AP107" i="14"/>
  <c r="AQ107" i="14" s="1"/>
  <c r="AO109" i="14"/>
  <c r="AM109" i="14"/>
  <c r="AY73" i="14"/>
  <c r="AR10" i="14"/>
  <c r="AP66" i="14"/>
  <c r="AQ66" i="14" s="1"/>
  <c r="AP10" i="14"/>
  <c r="AQ10" i="14" s="1"/>
  <c r="AP22" i="14"/>
  <c r="AQ22" i="14"/>
  <c r="AP28" i="14"/>
  <c r="AQ28" i="14"/>
  <c r="AM70" i="14"/>
  <c r="AR70" i="14" s="1"/>
  <c r="AP68" i="14"/>
  <c r="AQ68" i="14"/>
  <c r="AM88" i="14"/>
  <c r="AM56" i="14"/>
  <c r="AP56" i="14" s="1"/>
  <c r="AQ56" i="14" s="1"/>
  <c r="AO76" i="14"/>
  <c r="AR76" i="14" s="1"/>
  <c r="AR72" i="14"/>
  <c r="AO99" i="14"/>
  <c r="AR99" i="14" s="1"/>
  <c r="AK83" i="14"/>
  <c r="AN83" i="14" s="1"/>
  <c r="AZ37" i="14"/>
  <c r="AS37" i="14"/>
  <c r="AV37" i="14" s="1"/>
  <c r="AZ87" i="14"/>
  <c r="AS87" i="14"/>
  <c r="AV87" i="14" s="1"/>
  <c r="AS110" i="14"/>
  <c r="AV110" i="14" s="1"/>
  <c r="AZ110" i="14"/>
  <c r="AZ52" i="14"/>
  <c r="AS52" i="14"/>
  <c r="AV52" i="14" s="1"/>
  <c r="AP35" i="14"/>
  <c r="AQ35" i="14" s="1"/>
  <c r="AM74" i="14"/>
  <c r="AR74" i="14" s="1"/>
  <c r="AP24" i="14"/>
  <c r="AQ24" i="14" s="1"/>
  <c r="AP36" i="14"/>
  <c r="AQ36" i="14" s="1"/>
  <c r="AP44" i="14"/>
  <c r="AQ44" i="14"/>
  <c r="AP49" i="14"/>
  <c r="AQ49" i="14" s="1"/>
  <c r="AM66" i="14"/>
  <c r="AR66" i="14" s="1"/>
  <c r="AP62" i="14"/>
  <c r="AQ62" i="14"/>
  <c r="AM23" i="14"/>
  <c r="AR23" i="14" s="1"/>
  <c r="AO44" i="14"/>
  <c r="AR44" i="14" s="1"/>
  <c r="AO63" i="14"/>
  <c r="AR63" i="14" s="1"/>
  <c r="AO86" i="14"/>
  <c r="AR86" i="14" s="1"/>
  <c r="AO35" i="14"/>
  <c r="AR35" i="14" s="1"/>
  <c r="AR107" i="14"/>
  <c r="AM7" i="14"/>
  <c r="AR7" i="14" s="1"/>
  <c r="AP46" i="14"/>
  <c r="AQ46" i="14"/>
  <c r="AP55" i="14"/>
  <c r="AQ55" i="14"/>
  <c r="AS43" i="14"/>
  <c r="AV43" i="14" s="1"/>
  <c r="AZ43" i="14"/>
  <c r="AS64" i="14"/>
  <c r="AV64" i="14" s="1"/>
  <c r="AZ64" i="14"/>
  <c r="AP65" i="14"/>
  <c r="AQ65" i="14" s="1"/>
  <c r="AX26" i="14"/>
  <c r="AM94" i="14"/>
  <c r="AR94" i="14" s="1"/>
  <c r="AO103" i="14"/>
  <c r="AM103" i="14"/>
  <c r="AR103" i="14" s="1"/>
  <c r="AT38" i="14"/>
  <c r="AX38" i="14"/>
  <c r="AR111" i="14"/>
  <c r="AP7" i="14"/>
  <c r="AQ7" i="14" s="1"/>
  <c r="AP76" i="14"/>
  <c r="AQ76" i="14" s="1"/>
  <c r="AP86" i="14"/>
  <c r="AQ86" i="14" s="1"/>
  <c r="AP84" i="14"/>
  <c r="AQ84" i="14" s="1"/>
  <c r="AP96" i="14"/>
  <c r="AQ96" i="14" s="1"/>
  <c r="AP8" i="14"/>
  <c r="AQ8" i="14" s="1"/>
  <c r="AR28" i="14"/>
  <c r="AN98" i="14"/>
  <c r="AP51" i="14"/>
  <c r="AQ51" i="14" s="1"/>
  <c r="AS100" i="14" l="1"/>
  <c r="AV100" i="14" s="1"/>
  <c r="AZ100" i="14"/>
  <c r="AZ96" i="14"/>
  <c r="AS96" i="14"/>
  <c r="AV96" i="14" s="1"/>
  <c r="CK96" i="14" s="1"/>
  <c r="AZ46" i="14"/>
  <c r="BB46" i="14" s="1"/>
  <c r="AS46" i="14"/>
  <c r="AV46" i="14" s="1"/>
  <c r="AZ108" i="14"/>
  <c r="AS108" i="14"/>
  <c r="AV108" i="14" s="1"/>
  <c r="AT108" i="14"/>
  <c r="AZ11" i="14"/>
  <c r="AS11" i="14"/>
  <c r="AV11" i="14" s="1"/>
  <c r="AZ102" i="14"/>
  <c r="AZ73" i="14"/>
  <c r="AS73" i="14"/>
  <c r="AV73" i="14" s="1"/>
  <c r="AT73" i="14"/>
  <c r="AT13" i="14"/>
  <c r="AZ101" i="14"/>
  <c r="CK101" i="14" s="1"/>
  <c r="AT37" i="14"/>
  <c r="CJ14" i="14"/>
  <c r="BB14" i="14"/>
  <c r="AP23" i="14"/>
  <c r="AQ23" i="14" s="1"/>
  <c r="AR48" i="14"/>
  <c r="AT90" i="14"/>
  <c r="AS90" i="14"/>
  <c r="AV90" i="14" s="1"/>
  <c r="AZ26" i="14"/>
  <c r="AS26" i="14"/>
  <c r="AR69" i="14"/>
  <c r="AP69" i="14"/>
  <c r="AQ69" i="14" s="1"/>
  <c r="AX65" i="14"/>
  <c r="AT65" i="14"/>
  <c r="AY49" i="14"/>
  <c r="AY66" i="14"/>
  <c r="AX91" i="14"/>
  <c r="AX75" i="14"/>
  <c r="AT75" i="14"/>
  <c r="AX9" i="14"/>
  <c r="AT9" i="14"/>
  <c r="AY72" i="14"/>
  <c r="AZ35" i="14"/>
  <c r="AS35" i="14"/>
  <c r="AV35" i="14" s="1"/>
  <c r="AX85" i="14"/>
  <c r="AX24" i="14"/>
  <c r="AT24" i="14"/>
  <c r="AX92" i="14"/>
  <c r="AX12" i="14"/>
  <c r="AX36" i="14"/>
  <c r="AT36" i="14"/>
  <c r="AX107" i="14"/>
  <c r="AT107" i="14"/>
  <c r="AY63" i="14"/>
  <c r="AS77" i="14"/>
  <c r="AV77" i="14" s="1"/>
  <c r="AZ77" i="14"/>
  <c r="AX99" i="14"/>
  <c r="AZ44" i="14"/>
  <c r="AS44" i="14"/>
  <c r="AV44" i="14" s="1"/>
  <c r="AZ99" i="14"/>
  <c r="AS99" i="14"/>
  <c r="AV99" i="14" s="1"/>
  <c r="AX53" i="14"/>
  <c r="AT101" i="14"/>
  <c r="AX101" i="14"/>
  <c r="AX84" i="14"/>
  <c r="AX23" i="14"/>
  <c r="AS65" i="14"/>
  <c r="AV65" i="14" s="1"/>
  <c r="AZ65" i="14"/>
  <c r="AT100" i="14"/>
  <c r="AX100" i="14"/>
  <c r="AS106" i="14"/>
  <c r="AV106" i="14" s="1"/>
  <c r="AZ106" i="14"/>
  <c r="AX95" i="14"/>
  <c r="AX15" i="14"/>
  <c r="AT15" i="14"/>
  <c r="AY11" i="14"/>
  <c r="AX106" i="14"/>
  <c r="AX86" i="14"/>
  <c r="AX10" i="14"/>
  <c r="AT10" i="14"/>
  <c r="AX27" i="14"/>
  <c r="AT27" i="14"/>
  <c r="AT89" i="14"/>
  <c r="AX89" i="14"/>
  <c r="AX8" i="14"/>
  <c r="AT8" i="14"/>
  <c r="AZ107" i="14"/>
  <c r="AS107" i="14"/>
  <c r="AV107" i="14" s="1"/>
  <c r="AS76" i="14"/>
  <c r="AV76" i="14" s="1"/>
  <c r="AZ76" i="14"/>
  <c r="AS92" i="14"/>
  <c r="AV92" i="14" s="1"/>
  <c r="AZ92" i="14"/>
  <c r="AR71" i="14"/>
  <c r="AP71" i="14"/>
  <c r="AQ71" i="14" s="1"/>
  <c r="AX43" i="14"/>
  <c r="AT43" i="14"/>
  <c r="CJ43" i="14"/>
  <c r="BB43" i="14"/>
  <c r="AS86" i="14"/>
  <c r="AV86" i="14" s="1"/>
  <c r="AZ86" i="14"/>
  <c r="AP48" i="14"/>
  <c r="AQ48" i="14" s="1"/>
  <c r="AS105" i="14"/>
  <c r="AV105" i="14" s="1"/>
  <c r="AZ105" i="14"/>
  <c r="CJ75" i="14"/>
  <c r="BB75" i="14"/>
  <c r="AT102" i="14"/>
  <c r="CJ100" i="14"/>
  <c r="BB100" i="14"/>
  <c r="CK100" i="14"/>
  <c r="BB93" i="14"/>
  <c r="CK93" i="14"/>
  <c r="CJ93" i="14"/>
  <c r="AX56" i="14"/>
  <c r="AX97" i="14"/>
  <c r="AT97" i="14"/>
  <c r="CJ98" i="14"/>
  <c r="BB98" i="14"/>
  <c r="CK98" i="14"/>
  <c r="CJ54" i="14"/>
  <c r="BB54" i="14"/>
  <c r="AY87" i="14"/>
  <c r="AT87" i="14"/>
  <c r="AX50" i="14"/>
  <c r="AT50" i="14"/>
  <c r="AY111" i="14"/>
  <c r="AZ63" i="14"/>
  <c r="AS63" i="14"/>
  <c r="AV63" i="14" s="1"/>
  <c r="CJ96" i="14"/>
  <c r="AP110" i="14"/>
  <c r="AQ110" i="14" s="1"/>
  <c r="AP103" i="14"/>
  <c r="AQ103" i="14" s="1"/>
  <c r="AZ103" i="14"/>
  <c r="AS103" i="14"/>
  <c r="AV103" i="14" s="1"/>
  <c r="AX55" i="14"/>
  <c r="AS49" i="14"/>
  <c r="AV49" i="14" s="1"/>
  <c r="AZ49" i="14"/>
  <c r="AP94" i="14"/>
  <c r="AQ94" i="14" s="1"/>
  <c r="AX45" i="14"/>
  <c r="AZ23" i="14"/>
  <c r="AS23" i="14"/>
  <c r="AT23" i="14" s="1"/>
  <c r="AZ74" i="14"/>
  <c r="AS74" i="14"/>
  <c r="AV74" i="14" s="1"/>
  <c r="AR88" i="14"/>
  <c r="AZ10" i="14"/>
  <c r="AS10" i="14"/>
  <c r="AV10" i="14" s="1"/>
  <c r="AZ12" i="14"/>
  <c r="AS12" i="14"/>
  <c r="AV12" i="14" s="1"/>
  <c r="CJ24" i="14"/>
  <c r="BB24" i="14"/>
  <c r="CJ46" i="14"/>
  <c r="AP88" i="14"/>
  <c r="AQ88" i="14" s="1"/>
  <c r="AZ85" i="14"/>
  <c r="AS85" i="14"/>
  <c r="AV85" i="14" s="1"/>
  <c r="AZ22" i="14"/>
  <c r="AS22" i="14"/>
  <c r="AV22" i="14" s="1"/>
  <c r="CJ57" i="14"/>
  <c r="BB57" i="14"/>
  <c r="BB25" i="14"/>
  <c r="CJ25" i="14"/>
  <c r="AX46" i="14"/>
  <c r="AT46" i="14"/>
  <c r="AY62" i="14"/>
  <c r="AT62" i="14"/>
  <c r="AX35" i="14"/>
  <c r="CJ37" i="14"/>
  <c r="BB37" i="14"/>
  <c r="AY68" i="14"/>
  <c r="AT68" i="14"/>
  <c r="AX52" i="14"/>
  <c r="AT52" i="14"/>
  <c r="CJ13" i="14"/>
  <c r="BB13" i="14"/>
  <c r="AZ97" i="14"/>
  <c r="AS97" i="14"/>
  <c r="AV97" i="14" s="1"/>
  <c r="AX77" i="14"/>
  <c r="AT77" i="14"/>
  <c r="CJ15" i="14"/>
  <c r="BB15" i="14"/>
  <c r="AX96" i="14"/>
  <c r="CJ87" i="14"/>
  <c r="BB87" i="14"/>
  <c r="CK87" i="14"/>
  <c r="AS48" i="14"/>
  <c r="AV48" i="14" s="1"/>
  <c r="AZ48" i="14"/>
  <c r="AY51" i="14"/>
  <c r="AX105" i="14"/>
  <c r="AP74" i="14"/>
  <c r="AQ74" i="14" s="1"/>
  <c r="AZ51" i="14"/>
  <c r="AS51" i="14"/>
  <c r="AV51" i="14" s="1"/>
  <c r="BB8" i="14"/>
  <c r="CJ8" i="14"/>
  <c r="CK102" i="14"/>
  <c r="CJ102" i="14"/>
  <c r="BB102" i="14"/>
  <c r="AT57" i="14"/>
  <c r="AQ98" i="14"/>
  <c r="AP98" i="14"/>
  <c r="CJ110" i="14"/>
  <c r="BB110" i="14"/>
  <c r="CK110" i="14"/>
  <c r="AS94" i="14"/>
  <c r="AV94" i="14" s="1"/>
  <c r="AZ94" i="14"/>
  <c r="CJ50" i="14"/>
  <c r="BB50" i="14"/>
  <c r="AX76" i="14"/>
  <c r="AS66" i="14"/>
  <c r="AV66" i="14" s="1"/>
  <c r="AZ66" i="14"/>
  <c r="AP83" i="14"/>
  <c r="AQ83" i="14" s="1"/>
  <c r="AS70" i="14"/>
  <c r="AV70" i="14" s="1"/>
  <c r="AZ70" i="14"/>
  <c r="AR109" i="14"/>
  <c r="AP109" i="14"/>
  <c r="AQ109" i="14" s="1"/>
  <c r="CJ36" i="14"/>
  <c r="BB36" i="14"/>
  <c r="CJ68" i="14"/>
  <c r="BB68" i="14"/>
  <c r="AR78" i="14"/>
  <c r="AP78" i="14"/>
  <c r="AQ78" i="14" s="1"/>
  <c r="CK89" i="14"/>
  <c r="CJ89" i="14"/>
  <c r="BB89" i="14"/>
  <c r="AX7" i="14"/>
  <c r="AX28" i="14"/>
  <c r="AQ54" i="14"/>
  <c r="AP54" i="14"/>
  <c r="AZ45" i="14"/>
  <c r="AS45" i="14"/>
  <c r="AV45" i="14" s="1"/>
  <c r="CJ62" i="14"/>
  <c r="BB62" i="14"/>
  <c r="AS28" i="14"/>
  <c r="AV28" i="14" s="1"/>
  <c r="AZ28" i="14"/>
  <c r="AS7" i="14"/>
  <c r="AV7" i="14" s="1"/>
  <c r="AZ7" i="14"/>
  <c r="CJ52" i="14"/>
  <c r="BB52" i="14"/>
  <c r="AZ72" i="14"/>
  <c r="AS72" i="14"/>
  <c r="AV72" i="14" s="1"/>
  <c r="AP70" i="14"/>
  <c r="AQ70" i="14" s="1"/>
  <c r="AZ95" i="14"/>
  <c r="AS95" i="14"/>
  <c r="AV95" i="14" s="1"/>
  <c r="AR53" i="14"/>
  <c r="AR67" i="14"/>
  <c r="AP67" i="14"/>
  <c r="AQ67" i="14" s="1"/>
  <c r="CJ9" i="14"/>
  <c r="BB9" i="14"/>
  <c r="CK90" i="14"/>
  <c r="CJ90" i="14"/>
  <c r="BB90" i="14"/>
  <c r="AZ111" i="14"/>
  <c r="AS111" i="14"/>
  <c r="AV111" i="14" s="1"/>
  <c r="BB64" i="14"/>
  <c r="CJ64" i="14"/>
  <c r="AX44" i="14"/>
  <c r="AX22" i="14"/>
  <c r="AP104" i="14"/>
  <c r="AQ104" i="14" s="1"/>
  <c r="CK104" i="14"/>
  <c r="BB104" i="14"/>
  <c r="CJ104" i="14"/>
  <c r="CJ27" i="14"/>
  <c r="BB27" i="14"/>
  <c r="CJ108" i="14"/>
  <c r="BB108" i="14"/>
  <c r="CK108" i="14"/>
  <c r="AZ84" i="14"/>
  <c r="AS84" i="14"/>
  <c r="AV84" i="14" s="1"/>
  <c r="AR56" i="14"/>
  <c r="AO83" i="14"/>
  <c r="AR83" i="14" s="1"/>
  <c r="AS55" i="14"/>
  <c r="AV55" i="14" s="1"/>
  <c r="AZ55" i="14"/>
  <c r="AR91" i="14"/>
  <c r="AP93" i="14"/>
  <c r="AQ93" i="14"/>
  <c r="AT64" i="14"/>
  <c r="AT25" i="14"/>
  <c r="AT11" i="14" l="1"/>
  <c r="BB96" i="14"/>
  <c r="AT66" i="14"/>
  <c r="CJ11" i="14"/>
  <c r="BB11" i="14"/>
  <c r="AT86" i="14"/>
  <c r="AT85" i="14"/>
  <c r="AT106" i="14"/>
  <c r="AT96" i="14"/>
  <c r="AT55" i="14"/>
  <c r="AT63" i="14"/>
  <c r="AT28" i="14"/>
  <c r="AT72" i="14"/>
  <c r="AZ69" i="14"/>
  <c r="AS69" i="14"/>
  <c r="AV69" i="14" s="1"/>
  <c r="BB101" i="14"/>
  <c r="CJ101" i="14"/>
  <c r="AV26" i="14"/>
  <c r="AT26" i="14"/>
  <c r="CJ73" i="14"/>
  <c r="BB73" i="14"/>
  <c r="AT69" i="14"/>
  <c r="AY69" i="14"/>
  <c r="AT44" i="14"/>
  <c r="AT110" i="14"/>
  <c r="AX110" i="14"/>
  <c r="AY74" i="14"/>
  <c r="AT74" i="14"/>
  <c r="BB105" i="14"/>
  <c r="CK105" i="14"/>
  <c r="CJ105" i="14"/>
  <c r="CK103" i="14"/>
  <c r="CJ103" i="14"/>
  <c r="BB103" i="14"/>
  <c r="BB76" i="14"/>
  <c r="CJ76" i="14"/>
  <c r="AS53" i="14"/>
  <c r="AV53" i="14" s="1"/>
  <c r="AZ53" i="14"/>
  <c r="AT35" i="14"/>
  <c r="CJ85" i="14"/>
  <c r="BB85" i="14"/>
  <c r="CK85" i="14"/>
  <c r="CJ74" i="14"/>
  <c r="BB74" i="14"/>
  <c r="CJ107" i="14"/>
  <c r="BB107" i="14"/>
  <c r="CK107" i="14"/>
  <c r="CJ44" i="14"/>
  <c r="BB44" i="14"/>
  <c r="AT12" i="14"/>
  <c r="CJ70" i="14"/>
  <c r="BB70" i="14"/>
  <c r="CJ22" i="14"/>
  <c r="BB22" i="14"/>
  <c r="AX93" i="14"/>
  <c r="AT93" i="14"/>
  <c r="AX103" i="14"/>
  <c r="AT103" i="14"/>
  <c r="CJ45" i="14"/>
  <c r="BB45" i="14"/>
  <c r="AS78" i="14"/>
  <c r="AV78" i="14" s="1"/>
  <c r="AZ78" i="14"/>
  <c r="CJ66" i="14"/>
  <c r="BB66" i="14"/>
  <c r="CJ97" i="14"/>
  <c r="BB97" i="14"/>
  <c r="CK97" i="14"/>
  <c r="AX88" i="14"/>
  <c r="AT99" i="14"/>
  <c r="AT92" i="14"/>
  <c r="AY67" i="14"/>
  <c r="CJ28" i="14"/>
  <c r="BB28" i="14"/>
  <c r="AY78" i="14"/>
  <c r="AT78" i="14"/>
  <c r="AT51" i="14"/>
  <c r="CJ55" i="14"/>
  <c r="BB55" i="14"/>
  <c r="AT70" i="14"/>
  <c r="AY70" i="14"/>
  <c r="AT76" i="14"/>
  <c r="CJ23" i="14"/>
  <c r="BB23" i="14"/>
  <c r="AS67" i="14"/>
  <c r="AV67" i="14" s="1"/>
  <c r="AZ67" i="14"/>
  <c r="AT105" i="14"/>
  <c r="AS88" i="14"/>
  <c r="AV88" i="14" s="1"/>
  <c r="AZ88" i="14"/>
  <c r="AZ91" i="14"/>
  <c r="AS91" i="14"/>
  <c r="AV91" i="14" s="1"/>
  <c r="CJ95" i="14"/>
  <c r="BB95" i="14"/>
  <c r="CK95" i="14"/>
  <c r="AT98" i="14"/>
  <c r="AX98" i="14"/>
  <c r="CJ86" i="14"/>
  <c r="BB86" i="14"/>
  <c r="CK86" i="14"/>
  <c r="AZ83" i="14"/>
  <c r="AS83" i="14"/>
  <c r="AV83" i="14" s="1"/>
  <c r="CJ72" i="14"/>
  <c r="BB72" i="14"/>
  <c r="BB48" i="14"/>
  <c r="CJ48" i="14"/>
  <c r="AT84" i="14"/>
  <c r="CJ99" i="14"/>
  <c r="BB99" i="14"/>
  <c r="CK99" i="14"/>
  <c r="AX83" i="14"/>
  <c r="AY48" i="14"/>
  <c r="AT48" i="14"/>
  <c r="BB65" i="14"/>
  <c r="CJ65" i="14"/>
  <c r="AS56" i="14"/>
  <c r="AZ56" i="14"/>
  <c r="AX104" i="14"/>
  <c r="AT104" i="14"/>
  <c r="AX54" i="14"/>
  <c r="AT54" i="14"/>
  <c r="AT45" i="14"/>
  <c r="BB77" i="14"/>
  <c r="CJ77" i="14"/>
  <c r="CJ84" i="14"/>
  <c r="BB84" i="14"/>
  <c r="CK84" i="14"/>
  <c r="AX94" i="14"/>
  <c r="AT94" i="14"/>
  <c r="AY71" i="14"/>
  <c r="AT95" i="14"/>
  <c r="AX109" i="14"/>
  <c r="CJ12" i="14"/>
  <c r="BB12" i="14"/>
  <c r="CJ63" i="14"/>
  <c r="BB63" i="14"/>
  <c r="AS71" i="14"/>
  <c r="AV71" i="14" s="1"/>
  <c r="AZ71" i="14"/>
  <c r="AT22" i="14"/>
  <c r="AZ109" i="14"/>
  <c r="AS109" i="14"/>
  <c r="AV109" i="14" s="1"/>
  <c r="CJ94" i="14"/>
  <c r="BB94" i="14"/>
  <c r="CK94" i="14"/>
  <c r="CJ51" i="14"/>
  <c r="BB51" i="14"/>
  <c r="BB49" i="14"/>
  <c r="CJ49" i="14"/>
  <c r="CJ35" i="14"/>
  <c r="BB35" i="14"/>
  <c r="AT49" i="14"/>
  <c r="CJ7" i="14"/>
  <c r="BB7" i="14"/>
  <c r="AT7" i="14"/>
  <c r="CJ10" i="14"/>
  <c r="BB10" i="14"/>
  <c r="AT111" i="14"/>
  <c r="CK92" i="14"/>
  <c r="BB92" i="14"/>
  <c r="CJ92" i="14"/>
  <c r="CJ106" i="14"/>
  <c r="BB106" i="14"/>
  <c r="CK106" i="14"/>
  <c r="AT53" i="14"/>
  <c r="AT88" i="14" l="1"/>
  <c r="BB26" i="14"/>
  <c r="CJ26" i="14"/>
  <c r="CJ69" i="14"/>
  <c r="BB69" i="14"/>
  <c r="AT91" i="14"/>
  <c r="AV56" i="14"/>
  <c r="AT56" i="14"/>
  <c r="CJ83" i="14"/>
  <c r="BB83" i="14"/>
  <c r="CK83" i="14"/>
  <c r="AT83" i="14"/>
  <c r="CJ88" i="14"/>
  <c r="BB88" i="14"/>
  <c r="CK88" i="14"/>
  <c r="CJ71" i="14"/>
  <c r="BB71" i="14"/>
  <c r="AT109" i="14"/>
  <c r="CJ67" i="14"/>
  <c r="BB67" i="14"/>
  <c r="CK91" i="14"/>
  <c r="CJ91" i="14"/>
  <c r="BB91" i="14"/>
  <c r="CJ109" i="14"/>
  <c r="BB109" i="14"/>
  <c r="CK109" i="14"/>
  <c r="AT71" i="14"/>
  <c r="AT67" i="14"/>
  <c r="CJ78" i="14"/>
  <c r="BB78" i="14"/>
  <c r="CJ53" i="14"/>
  <c r="BB53" i="14"/>
  <c r="CJ56" i="14" l="1"/>
  <c r="BB56" i="14"/>
</calcChain>
</file>

<file path=xl/sharedStrings.xml><?xml version="1.0" encoding="utf-8"?>
<sst xmlns="http://schemas.openxmlformats.org/spreadsheetml/2006/main" count="3121" uniqueCount="361">
  <si>
    <t>SiO2</t>
  </si>
  <si>
    <t>TiO2</t>
  </si>
  <si>
    <t>Al2O3</t>
  </si>
  <si>
    <t>Fe2O3</t>
  </si>
  <si>
    <t>MnO</t>
  </si>
  <si>
    <t>MgO</t>
  </si>
  <si>
    <t>CaO</t>
  </si>
  <si>
    <t>Na2O</t>
  </si>
  <si>
    <t>K2O</t>
  </si>
  <si>
    <t>P2O5</t>
  </si>
  <si>
    <t>S</t>
  </si>
  <si>
    <t>Cl</t>
  </si>
  <si>
    <t>H2O</t>
  </si>
  <si>
    <t>PPP</t>
  </si>
  <si>
    <t>свердловина №</t>
  </si>
  <si>
    <t>керн №</t>
  </si>
  <si>
    <t>Fe</t>
  </si>
  <si>
    <t>Ni</t>
  </si>
  <si>
    <t>Cu</t>
  </si>
  <si>
    <t>Zn</t>
  </si>
  <si>
    <t>Ga</t>
  </si>
  <si>
    <t>As</t>
  </si>
  <si>
    <t>Br</t>
  </si>
  <si>
    <t>Rb</t>
  </si>
  <si>
    <t>Sr</t>
  </si>
  <si>
    <t>Y</t>
  </si>
  <si>
    <t>Zr</t>
  </si>
  <si>
    <t>Nb</t>
  </si>
  <si>
    <t>Pb</t>
  </si>
  <si>
    <t>Th</t>
  </si>
  <si>
    <t>U</t>
  </si>
  <si>
    <t>Ba</t>
  </si>
  <si>
    <t>La</t>
  </si>
  <si>
    <t>Ce</t>
  </si>
  <si>
    <t>Pr</t>
  </si>
  <si>
    <t>Nd</t>
  </si>
  <si>
    <t>SUM</t>
  </si>
  <si>
    <t>№п/п XRF</t>
  </si>
  <si>
    <t>№п/п SRM</t>
  </si>
  <si>
    <t>№ зразка</t>
  </si>
  <si>
    <t>Age</t>
  </si>
  <si>
    <t>Litology</t>
  </si>
  <si>
    <t>depth, m</t>
  </si>
  <si>
    <t>SRM, wt%</t>
  </si>
  <si>
    <t>XRF, ppm</t>
  </si>
  <si>
    <t>15</t>
  </si>
  <si>
    <t>17</t>
  </si>
  <si>
    <t>19</t>
  </si>
  <si>
    <t>21</t>
  </si>
  <si>
    <t>23</t>
  </si>
  <si>
    <t>25</t>
  </si>
  <si>
    <t>27</t>
  </si>
  <si>
    <t>29</t>
  </si>
  <si>
    <t>31</t>
  </si>
  <si>
    <t>33</t>
  </si>
  <si>
    <t>35</t>
  </si>
  <si>
    <t>37</t>
  </si>
  <si>
    <t>40</t>
  </si>
  <si>
    <t>42</t>
  </si>
  <si>
    <t>45</t>
  </si>
  <si>
    <t>46</t>
  </si>
  <si>
    <t>47</t>
  </si>
  <si>
    <t>49</t>
  </si>
  <si>
    <t>51</t>
  </si>
  <si>
    <t>53</t>
  </si>
  <si>
    <t>55</t>
  </si>
  <si>
    <t>57</t>
  </si>
  <si>
    <t>59</t>
  </si>
  <si>
    <t>61</t>
  </si>
  <si>
    <t>63</t>
  </si>
  <si>
    <t>65</t>
  </si>
  <si>
    <t>67</t>
  </si>
  <si>
    <t>68</t>
  </si>
  <si>
    <t>69</t>
  </si>
  <si>
    <t>71</t>
  </si>
  <si>
    <t>78</t>
  </si>
  <si>
    <t>82</t>
  </si>
  <si>
    <t>86</t>
  </si>
  <si>
    <t>88</t>
  </si>
  <si>
    <t>89</t>
  </si>
  <si>
    <t>91</t>
  </si>
  <si>
    <t>92</t>
  </si>
  <si>
    <t>94</t>
  </si>
  <si>
    <t>95</t>
  </si>
  <si>
    <t>96</t>
  </si>
  <si>
    <t>98</t>
  </si>
  <si>
    <t>101</t>
  </si>
  <si>
    <t>102</t>
  </si>
  <si>
    <t>104</t>
  </si>
  <si>
    <t>106</t>
  </si>
  <si>
    <t>107</t>
  </si>
  <si>
    <t>109</t>
  </si>
  <si>
    <t>112</t>
  </si>
  <si>
    <t>114</t>
  </si>
  <si>
    <t>116</t>
  </si>
  <si>
    <t>119</t>
  </si>
  <si>
    <t>122</t>
  </si>
  <si>
    <t>124</t>
  </si>
  <si>
    <t>132</t>
  </si>
  <si>
    <t>133</t>
  </si>
  <si>
    <t>135</t>
  </si>
  <si>
    <t>137</t>
  </si>
  <si>
    <t>140</t>
  </si>
  <si>
    <t>143</t>
  </si>
  <si>
    <t>144</t>
  </si>
  <si>
    <t>145</t>
  </si>
  <si>
    <t>148</t>
  </si>
  <si>
    <t>152</t>
  </si>
  <si>
    <t>157</t>
  </si>
  <si>
    <t>158</t>
  </si>
  <si>
    <t>160</t>
  </si>
  <si>
    <t>163</t>
  </si>
  <si>
    <t>165</t>
  </si>
  <si>
    <t>205</t>
  </si>
  <si>
    <t>217</t>
  </si>
  <si>
    <t>230</t>
  </si>
  <si>
    <t>240</t>
  </si>
  <si>
    <t>256</t>
  </si>
  <si>
    <t>266</t>
  </si>
  <si>
    <t>274</t>
  </si>
  <si>
    <t>284</t>
  </si>
  <si>
    <t>№</t>
  </si>
  <si>
    <t>№ з-п</t>
  </si>
  <si>
    <t>№ зразка керну</t>
  </si>
  <si>
    <t>інтервал від, м</t>
  </si>
  <si>
    <t>інтервал до, м</t>
  </si>
  <si>
    <t>глибина, м</t>
  </si>
  <si>
    <t>вік</t>
  </si>
  <si>
    <t>порода</t>
  </si>
  <si>
    <t>питома a активність, Бк/кг</t>
  </si>
  <si>
    <t>питома b активність, Бк/кг</t>
  </si>
  <si>
    <t>відношення активностей Kab</t>
  </si>
  <si>
    <r>
      <t>Вміст U, х10</t>
    </r>
    <r>
      <rPr>
        <b/>
        <vertAlign val="superscript"/>
        <sz val="12"/>
        <rFont val="Times New Roman"/>
        <family val="1"/>
        <charset val="204"/>
      </rPr>
      <t>-4</t>
    </r>
    <r>
      <rPr>
        <b/>
        <sz val="12"/>
        <rFont val="Times New Roman"/>
        <family val="1"/>
        <charset val="204"/>
      </rPr>
      <t xml:space="preserve"> %</t>
    </r>
  </si>
  <si>
    <r>
      <t>Вміст K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>O, %</t>
    </r>
  </si>
  <si>
    <r>
      <t>Акт.К</t>
    </r>
    <r>
      <rPr>
        <b/>
        <vertAlign val="superscript"/>
        <sz val="12"/>
        <rFont val="Times New Roman"/>
        <family val="1"/>
        <charset val="204"/>
      </rPr>
      <t>40</t>
    </r>
    <r>
      <rPr>
        <b/>
        <sz val="12"/>
        <rFont val="Times New Roman"/>
        <family val="1"/>
        <charset val="204"/>
      </rPr>
      <t>, Бк</t>
    </r>
  </si>
  <si>
    <r>
      <t>Акт. Ra</t>
    </r>
    <r>
      <rPr>
        <b/>
        <vertAlign val="superscript"/>
        <sz val="12"/>
        <rFont val="Times New Roman"/>
        <family val="1"/>
        <charset val="204"/>
      </rPr>
      <t>226</t>
    </r>
    <r>
      <rPr>
        <b/>
        <sz val="12"/>
        <rFont val="Times New Roman"/>
        <family val="1"/>
        <charset val="204"/>
      </rPr>
      <t>, Бк</t>
    </r>
  </si>
  <si>
    <r>
      <t>Акт. Th</t>
    </r>
    <r>
      <rPr>
        <b/>
        <vertAlign val="superscript"/>
        <sz val="12"/>
        <rFont val="Times New Roman"/>
        <family val="1"/>
        <charset val="204"/>
      </rPr>
      <t>232</t>
    </r>
    <r>
      <rPr>
        <b/>
        <sz val="12"/>
        <rFont val="Times New Roman"/>
        <family val="1"/>
        <charset val="204"/>
      </rPr>
      <t>, Бк</t>
    </r>
  </si>
  <si>
    <r>
      <t>Вклад К</t>
    </r>
    <r>
      <rPr>
        <b/>
        <vertAlign val="superscript"/>
        <sz val="12"/>
        <rFont val="Times New Roman"/>
        <family val="1"/>
        <charset val="204"/>
      </rPr>
      <t>40</t>
    </r>
    <r>
      <rPr>
        <b/>
        <sz val="12"/>
        <rFont val="Times New Roman"/>
        <family val="1"/>
        <charset val="204"/>
      </rPr>
      <t>, %</t>
    </r>
  </si>
  <si>
    <r>
      <t>Вклад Ra</t>
    </r>
    <r>
      <rPr>
        <b/>
        <vertAlign val="superscript"/>
        <sz val="12"/>
        <rFont val="Times New Roman"/>
        <family val="1"/>
        <charset val="204"/>
      </rPr>
      <t>226</t>
    </r>
    <r>
      <rPr>
        <b/>
        <sz val="12"/>
        <rFont val="Times New Roman"/>
        <family val="1"/>
        <charset val="204"/>
      </rPr>
      <t>, %</t>
    </r>
  </si>
  <si>
    <r>
      <t>Вклад Th</t>
    </r>
    <r>
      <rPr>
        <b/>
        <vertAlign val="superscript"/>
        <sz val="12"/>
        <rFont val="Times New Roman"/>
        <family val="1"/>
        <charset val="204"/>
      </rPr>
      <t>232</t>
    </r>
    <r>
      <rPr>
        <b/>
        <sz val="12"/>
        <rFont val="Times New Roman"/>
        <family val="1"/>
        <charset val="204"/>
      </rPr>
      <t>, %</t>
    </r>
  </si>
  <si>
    <r>
      <t>Віднос. похибка К</t>
    </r>
    <r>
      <rPr>
        <b/>
        <vertAlign val="superscript"/>
        <sz val="12"/>
        <rFont val="Times New Roman"/>
        <family val="1"/>
        <charset val="204"/>
      </rPr>
      <t>40</t>
    </r>
    <r>
      <rPr>
        <b/>
        <sz val="12"/>
        <rFont val="Times New Roman"/>
        <family val="1"/>
        <charset val="204"/>
      </rPr>
      <t>, %</t>
    </r>
  </si>
  <si>
    <r>
      <t>Віднос. похибка Ra</t>
    </r>
    <r>
      <rPr>
        <b/>
        <vertAlign val="superscript"/>
        <sz val="12"/>
        <rFont val="Times New Roman"/>
        <family val="1"/>
        <charset val="204"/>
      </rPr>
      <t>226</t>
    </r>
    <r>
      <rPr>
        <b/>
        <sz val="12"/>
        <rFont val="Times New Roman"/>
        <family val="1"/>
        <charset val="204"/>
      </rPr>
      <t>, %</t>
    </r>
  </si>
  <si>
    <r>
      <t>Віднос. похибка Th</t>
    </r>
    <r>
      <rPr>
        <b/>
        <vertAlign val="superscript"/>
        <sz val="12"/>
        <rFont val="Times New Roman"/>
        <family val="1"/>
        <charset val="204"/>
      </rPr>
      <t>232</t>
    </r>
    <r>
      <rPr>
        <b/>
        <sz val="12"/>
        <rFont val="Times New Roman"/>
        <family val="1"/>
        <charset val="204"/>
      </rPr>
      <t>, %</t>
    </r>
  </si>
  <si>
    <t>Експозиція, с</t>
  </si>
  <si>
    <t>Довжина керна, мм</t>
  </si>
  <si>
    <r>
      <t xml:space="preserve">Коефіцієнт абсолютної газопроникності, </t>
    </r>
    <r>
      <rPr>
        <i/>
        <sz val="12"/>
        <color indexed="12"/>
        <rFont val="Times New Roman"/>
        <family val="1"/>
        <charset val="204"/>
      </rPr>
      <t>Кг, 10-3</t>
    </r>
    <r>
      <rPr>
        <sz val="12"/>
        <color indexed="12"/>
        <rFont val="Times New Roman"/>
        <family val="1"/>
        <charset val="204"/>
      </rPr>
      <t>мкм2</t>
    </r>
  </si>
  <si>
    <r>
      <t xml:space="preserve">Коефіцієнт газопроникності, </t>
    </r>
    <r>
      <rPr>
        <i/>
        <sz val="12"/>
        <color indexed="12"/>
        <rFont val="Times New Roman"/>
        <family val="1"/>
        <charset val="204"/>
      </rPr>
      <t>Кг(цф), 10-3</t>
    </r>
    <r>
      <rPr>
        <sz val="12"/>
        <color indexed="12"/>
        <rFont val="Times New Roman"/>
        <family val="1"/>
        <charset val="204"/>
      </rPr>
      <t>мкм2</t>
    </r>
  </si>
  <si>
    <t>густина сухі, кг/м3</t>
  </si>
  <si>
    <t>густина насичені, кг/м3</t>
  </si>
  <si>
    <t>позірна густина мінералогічна, кг/м3</t>
  </si>
  <si>
    <t>пористість (насичені азотом), %</t>
  </si>
  <si>
    <t>пористість (насичені рідиною), %</t>
  </si>
  <si>
    <t>абсолютна проникність, фм2</t>
  </si>
  <si>
    <t>Примітки</t>
  </si>
  <si>
    <r>
      <t>регресійна залежність "параметр насичення" (Y) - "коефіцієнт водо(гасо)насичення" (Х); R</t>
    </r>
    <r>
      <rPr>
        <vertAlign val="superscript"/>
        <sz val="12"/>
        <color indexed="17"/>
        <rFont val="Times New Roman"/>
        <family val="1"/>
        <charset val="204"/>
      </rPr>
      <t>2</t>
    </r>
  </si>
  <si>
    <r>
      <t>C</t>
    </r>
    <r>
      <rPr>
        <vertAlign val="subscript"/>
        <sz val="11"/>
        <rFont val="Times New Roman"/>
        <family val="1"/>
        <charset val="204"/>
      </rPr>
      <t>2</t>
    </r>
    <r>
      <rPr>
        <sz val="10"/>
        <color indexed="8"/>
        <rFont val="Times New Roman"/>
        <family val="2"/>
        <charset val="204"/>
      </rPr>
      <t/>
    </r>
  </si>
  <si>
    <t>Пісковик вапнистий</t>
  </si>
  <si>
    <t xml:space="preserve">Пісковик дрібнозернистий </t>
  </si>
  <si>
    <t>Пісковик дрібно-, середньозернистий</t>
  </si>
  <si>
    <t>вода</t>
  </si>
  <si>
    <t>Пісковик середньозернистий</t>
  </si>
  <si>
    <t xml:space="preserve">Пісковик крупно-, середньозернистий </t>
  </si>
  <si>
    <t xml:space="preserve">Пісковик середньозернистий </t>
  </si>
  <si>
    <t xml:space="preserve">Пісковик дрібно-, середньозернистий </t>
  </si>
  <si>
    <t>н. гас</t>
  </si>
  <si>
    <r>
      <t>C</t>
    </r>
    <r>
      <rPr>
        <vertAlign val="subscript"/>
        <sz val="11"/>
        <rFont val="Times New Roman"/>
        <family val="1"/>
        <charset val="204"/>
      </rPr>
      <t>2</t>
    </r>
  </si>
  <si>
    <t xml:space="preserve">Конгломерат гравійно-гальковий </t>
  </si>
  <si>
    <t xml:space="preserve">Пісковик крупнозернистий </t>
  </si>
  <si>
    <t xml:space="preserve">Пісковик середньо-, крупнозернистий </t>
  </si>
  <si>
    <t xml:space="preserve">Пісковик крупно,- середньозернистий </t>
  </si>
  <si>
    <r>
      <t>C</t>
    </r>
    <r>
      <rPr>
        <vertAlign val="subscript"/>
        <sz val="11"/>
        <rFont val="Times New Roman"/>
        <family val="1"/>
        <charset val="204"/>
      </rPr>
      <t>3</t>
    </r>
    <r>
      <rPr>
        <sz val="10"/>
        <color indexed="8"/>
        <rFont val="Times New Roman"/>
        <family val="2"/>
        <charset val="204"/>
      </rPr>
      <t/>
    </r>
  </si>
  <si>
    <t>н. гас; зруйнув.</t>
  </si>
  <si>
    <t>Гравеліт з аргілітовими уламками</t>
  </si>
  <si>
    <t xml:space="preserve">Перешарування алевроліту та аргіліту </t>
  </si>
  <si>
    <t>Аргіліт алевритистий</t>
  </si>
  <si>
    <t>Аргіліт слабкослюдистий</t>
  </si>
  <si>
    <t>Пісковик різнозернистий гравійний</t>
  </si>
  <si>
    <t>Аргіліт темно-коричневий</t>
  </si>
  <si>
    <r>
      <t>C</t>
    </r>
    <r>
      <rPr>
        <vertAlign val="subscript"/>
        <sz val="11"/>
        <rFont val="Times New Roman"/>
        <family val="1"/>
        <charset val="204"/>
      </rPr>
      <t>3</t>
    </r>
  </si>
  <si>
    <t xml:space="preserve">Пісковик крупно-, середньозрнистий </t>
  </si>
  <si>
    <t>Пісковик крупно-, середньозернистий</t>
  </si>
  <si>
    <t xml:space="preserve">Пісковик крупнозернистий світло-сірий </t>
  </si>
  <si>
    <r>
      <t>P</t>
    </r>
    <r>
      <rPr>
        <vertAlign val="subscript"/>
        <sz val="11"/>
        <rFont val="Times New Roman"/>
        <family val="1"/>
        <charset val="204"/>
      </rPr>
      <t>1</t>
    </r>
  </si>
  <si>
    <r>
      <t>P</t>
    </r>
    <r>
      <rPr>
        <vertAlign val="subscript"/>
        <sz val="11"/>
        <rFont val="Times New Roman"/>
        <family val="1"/>
        <charset val="204"/>
      </rPr>
      <t>1</t>
    </r>
    <r>
      <rPr>
        <sz val="10"/>
        <color indexed="8"/>
        <rFont val="Times New Roman"/>
        <family val="2"/>
        <charset val="204"/>
      </rPr>
      <t/>
    </r>
  </si>
  <si>
    <t>Аргіліт строкатоколірний</t>
  </si>
  <si>
    <r>
      <t>T</t>
    </r>
    <r>
      <rPr>
        <vertAlign val="subscript"/>
        <sz val="12"/>
        <color indexed="8"/>
        <rFont val="Times New Roman"/>
        <family val="1"/>
        <charset val="204"/>
      </rPr>
      <t>1</t>
    </r>
  </si>
  <si>
    <t>Пісковик середньозернистий карбонатний</t>
  </si>
  <si>
    <t>гас</t>
  </si>
  <si>
    <r>
      <t>T</t>
    </r>
    <r>
      <rPr>
        <vertAlign val="subscript"/>
        <sz val="12"/>
        <color indexed="8"/>
        <rFont val="Times New Roman"/>
        <family val="1"/>
        <charset val="204"/>
      </rPr>
      <t>1</t>
    </r>
    <r>
      <rPr>
        <sz val="12"/>
        <color indexed="8"/>
        <rFont val="Times New Roman"/>
        <family val="2"/>
        <charset val="204"/>
      </rPr>
      <t/>
    </r>
  </si>
  <si>
    <t>Пісковик дрібнозернистий карбонатний</t>
  </si>
  <si>
    <r>
      <t>T</t>
    </r>
    <r>
      <rPr>
        <vertAlign val="subscript"/>
        <sz val="12"/>
        <color indexed="8"/>
        <rFont val="Times New Roman"/>
        <family val="1"/>
        <charset val="204"/>
      </rPr>
      <t>2-3</t>
    </r>
    <r>
      <rPr>
        <sz val="12"/>
        <color indexed="8"/>
        <rFont val="Times New Roman"/>
        <family val="2"/>
        <charset val="204"/>
      </rPr>
      <t/>
    </r>
  </si>
  <si>
    <t xml:space="preserve">Пісковик середньозернистий карбонатний </t>
  </si>
  <si>
    <t>Пісок, слабкозцементований пісковик</t>
  </si>
  <si>
    <t>Перешарування мергелю та пісковику</t>
  </si>
  <si>
    <r>
      <t>T</t>
    </r>
    <r>
      <rPr>
        <vertAlign val="subscript"/>
        <sz val="12"/>
        <color indexed="8"/>
        <rFont val="Times New Roman"/>
        <family val="1"/>
        <charset val="204"/>
      </rPr>
      <t>2-3</t>
    </r>
  </si>
  <si>
    <t xml:space="preserve">Пісковик крупнозернистий карбонатний </t>
  </si>
  <si>
    <r>
      <t>T</t>
    </r>
    <r>
      <rPr>
        <vertAlign val="subscript"/>
        <sz val="11"/>
        <color indexed="8"/>
        <rFont val="Times New Roman"/>
        <family val="1"/>
        <charset val="204"/>
      </rPr>
      <t>2-3</t>
    </r>
  </si>
  <si>
    <t>Глина сіра, слюдиста, безкарбонатна</t>
  </si>
  <si>
    <r>
      <t>T</t>
    </r>
    <r>
      <rPr>
        <vertAlign val="subscript"/>
        <sz val="11"/>
        <color indexed="8"/>
        <rFont val="Times New Roman"/>
        <family val="1"/>
        <charset val="204"/>
      </rPr>
      <t>2-3</t>
    </r>
    <r>
      <rPr>
        <sz val="12"/>
        <color indexed="8"/>
        <rFont val="Times New Roman"/>
        <family val="2"/>
        <charset val="204"/>
      </rPr>
      <t/>
    </r>
  </si>
  <si>
    <t>Глина,слюдиста, безкарбонатна</t>
  </si>
  <si>
    <t>Глина сіра, слабкокарбонатна</t>
  </si>
  <si>
    <r>
      <t>T</t>
    </r>
    <r>
      <rPr>
        <vertAlign val="subscript"/>
        <sz val="11"/>
        <color indexed="8"/>
        <rFont val="Times New Roman"/>
        <family val="1"/>
        <charset val="204"/>
      </rPr>
      <t>1</t>
    </r>
    <r>
      <rPr>
        <sz val="12"/>
        <color indexed="8"/>
        <rFont val="Times New Roman"/>
        <family val="2"/>
        <charset val="204"/>
      </rPr>
      <t/>
    </r>
  </si>
  <si>
    <t>Глина бура строкатоколірна</t>
  </si>
  <si>
    <t>Аргіліт карбонатний темно-сірий</t>
  </si>
  <si>
    <t xml:space="preserve">Перешарування аргіліту та вапняку </t>
  </si>
  <si>
    <t>Аргіліт сірий мікрослюдистий</t>
  </si>
  <si>
    <r>
      <t>K2O∙Na2O∙Al2O3∙TiO2 / LOI</t>
    </r>
    <r>
      <rPr>
        <b/>
        <sz val="14"/>
        <color indexed="8"/>
        <rFont val="Arial Cyr"/>
        <charset val="204"/>
      </rPr>
      <t xml:space="preserve"> </t>
    </r>
  </si>
  <si>
    <t>Cl*Br</t>
  </si>
  <si>
    <r>
      <t>T</t>
    </r>
    <r>
      <rPr>
        <vertAlign val="subscript"/>
        <sz val="11"/>
        <color indexed="8"/>
        <rFont val="Arial"/>
        <family val="2"/>
        <charset val="204"/>
      </rPr>
      <t>2-3</t>
    </r>
  </si>
  <si>
    <r>
      <t>T</t>
    </r>
    <r>
      <rPr>
        <vertAlign val="subscript"/>
        <sz val="11"/>
        <color indexed="8"/>
        <rFont val="Arial"/>
        <family val="2"/>
        <charset val="204"/>
      </rPr>
      <t>2-3</t>
    </r>
    <r>
      <rPr>
        <sz val="12"/>
        <color indexed="8"/>
        <rFont val="Times New Roman"/>
        <family val="2"/>
        <charset val="204"/>
      </rPr>
      <t/>
    </r>
  </si>
  <si>
    <r>
      <t>T</t>
    </r>
    <r>
      <rPr>
        <vertAlign val="subscript"/>
        <sz val="12"/>
        <color indexed="8"/>
        <rFont val="Arial"/>
        <family val="2"/>
        <charset val="204"/>
      </rPr>
      <t>2-3</t>
    </r>
  </si>
  <si>
    <r>
      <t>T</t>
    </r>
    <r>
      <rPr>
        <vertAlign val="subscript"/>
        <sz val="12"/>
        <color indexed="8"/>
        <rFont val="Arial"/>
        <family val="2"/>
        <charset val="204"/>
      </rPr>
      <t>2-3</t>
    </r>
    <r>
      <rPr>
        <sz val="12"/>
        <color indexed="8"/>
        <rFont val="Times New Roman"/>
        <family val="2"/>
        <charset val="204"/>
      </rPr>
      <t/>
    </r>
  </si>
  <si>
    <r>
      <t>T</t>
    </r>
    <r>
      <rPr>
        <vertAlign val="subscript"/>
        <sz val="11"/>
        <color indexed="8"/>
        <rFont val="Arial"/>
        <family val="2"/>
        <charset val="204"/>
      </rPr>
      <t>1</t>
    </r>
    <r>
      <rPr>
        <sz val="12"/>
        <color indexed="8"/>
        <rFont val="Times New Roman"/>
        <family val="2"/>
        <charset val="204"/>
      </rPr>
      <t/>
    </r>
  </si>
  <si>
    <r>
      <t>T</t>
    </r>
    <r>
      <rPr>
        <vertAlign val="subscript"/>
        <sz val="12"/>
        <color indexed="8"/>
        <rFont val="Arial"/>
        <family val="2"/>
        <charset val="204"/>
      </rPr>
      <t>1</t>
    </r>
  </si>
  <si>
    <r>
      <t>T</t>
    </r>
    <r>
      <rPr>
        <vertAlign val="subscript"/>
        <sz val="12"/>
        <color indexed="8"/>
        <rFont val="Arial"/>
        <family val="2"/>
        <charset val="204"/>
      </rPr>
      <t>1</t>
    </r>
    <r>
      <rPr>
        <sz val="12"/>
        <color indexed="8"/>
        <rFont val="Times New Roman"/>
        <family val="2"/>
        <charset val="204"/>
      </rPr>
      <t/>
    </r>
  </si>
  <si>
    <r>
      <t>P</t>
    </r>
    <r>
      <rPr>
        <vertAlign val="subscript"/>
        <sz val="11"/>
        <rFont val="Arial"/>
        <family val="2"/>
        <charset val="204"/>
      </rPr>
      <t>1</t>
    </r>
  </si>
  <si>
    <r>
      <t>P</t>
    </r>
    <r>
      <rPr>
        <vertAlign val="subscript"/>
        <sz val="11"/>
        <rFont val="Arial"/>
        <family val="2"/>
        <charset val="204"/>
      </rPr>
      <t>1</t>
    </r>
    <r>
      <rPr>
        <sz val="10"/>
        <color indexed="8"/>
        <rFont val="Times New Roman"/>
        <family val="2"/>
        <charset val="204"/>
      </rPr>
      <t/>
    </r>
  </si>
  <si>
    <r>
      <t>C</t>
    </r>
    <r>
      <rPr>
        <vertAlign val="subscript"/>
        <sz val="11"/>
        <rFont val="Arial"/>
        <family val="2"/>
        <charset val="204"/>
      </rPr>
      <t>3</t>
    </r>
  </si>
  <si>
    <r>
      <t>C</t>
    </r>
    <r>
      <rPr>
        <vertAlign val="subscript"/>
        <sz val="11"/>
        <rFont val="Arial"/>
        <family val="2"/>
        <charset val="204"/>
      </rPr>
      <t>3</t>
    </r>
    <r>
      <rPr>
        <sz val="10"/>
        <color indexed="8"/>
        <rFont val="Times New Roman"/>
        <family val="2"/>
        <charset val="204"/>
      </rPr>
      <t/>
    </r>
  </si>
  <si>
    <r>
      <t>C</t>
    </r>
    <r>
      <rPr>
        <vertAlign val="subscript"/>
        <sz val="11"/>
        <rFont val="Arial"/>
        <family val="2"/>
        <charset val="204"/>
      </rPr>
      <t>2</t>
    </r>
  </si>
  <si>
    <r>
      <t>C</t>
    </r>
    <r>
      <rPr>
        <vertAlign val="subscript"/>
        <sz val="11"/>
        <rFont val="Arial"/>
        <family val="2"/>
        <charset val="204"/>
      </rPr>
      <t>2</t>
    </r>
    <r>
      <rPr>
        <sz val="10"/>
        <color indexed="8"/>
        <rFont val="Times New Roman"/>
        <family val="2"/>
        <charset val="204"/>
      </rPr>
      <t/>
    </r>
  </si>
  <si>
    <t>Depth of sampling, m</t>
  </si>
  <si>
    <t>Well #</t>
  </si>
  <si>
    <t># in this work</t>
  </si>
  <si>
    <t>Sample #</t>
  </si>
  <si>
    <t>Original sample #</t>
  </si>
  <si>
    <t>Depth, m</t>
  </si>
  <si>
    <t>пор. N, %</t>
  </si>
  <si>
    <t>пор. (L), %</t>
  </si>
  <si>
    <t>абс.прон., фм2</t>
  </si>
  <si>
    <t>K2O/CaO</t>
  </si>
  <si>
    <t>Аргіліт рогатоколірний</t>
  </si>
  <si>
    <t>Глина бура рогатоколірна</t>
  </si>
  <si>
    <r>
      <t>T</t>
    </r>
    <r>
      <rPr>
        <vertAlign val="subscript"/>
        <sz val="10"/>
        <color indexed="8"/>
        <rFont val="Arial"/>
        <family val="2"/>
        <charset val="204"/>
      </rPr>
      <t>2-3</t>
    </r>
  </si>
  <si>
    <r>
      <t>T</t>
    </r>
    <r>
      <rPr>
        <vertAlign val="subscript"/>
        <sz val="10"/>
        <color indexed="8"/>
        <rFont val="Arial"/>
        <family val="2"/>
        <charset val="204"/>
      </rPr>
      <t>2-3</t>
    </r>
    <r>
      <rPr>
        <sz val="12"/>
        <color indexed="8"/>
        <rFont val="Times New Roman"/>
        <family val="2"/>
        <charset val="204"/>
      </rPr>
      <t/>
    </r>
  </si>
  <si>
    <r>
      <t>T</t>
    </r>
    <r>
      <rPr>
        <vertAlign val="subscript"/>
        <sz val="10"/>
        <color indexed="8"/>
        <rFont val="Arial"/>
        <family val="2"/>
        <charset val="204"/>
      </rPr>
      <t>1</t>
    </r>
    <r>
      <rPr>
        <sz val="12"/>
        <color indexed="8"/>
        <rFont val="Times New Roman"/>
        <family val="2"/>
        <charset val="204"/>
      </rPr>
      <t/>
    </r>
  </si>
  <si>
    <r>
      <t>T</t>
    </r>
    <r>
      <rPr>
        <vertAlign val="subscript"/>
        <sz val="10"/>
        <color indexed="8"/>
        <rFont val="Arial"/>
        <family val="2"/>
        <charset val="204"/>
      </rPr>
      <t>1</t>
    </r>
  </si>
  <si>
    <r>
      <t>P</t>
    </r>
    <r>
      <rPr>
        <vertAlign val="subscript"/>
        <sz val="10"/>
        <rFont val="Arial"/>
        <family val="2"/>
        <charset val="204"/>
      </rPr>
      <t>1</t>
    </r>
  </si>
  <si>
    <r>
      <t>P</t>
    </r>
    <r>
      <rPr>
        <vertAlign val="subscript"/>
        <sz val="10"/>
        <rFont val="Arial"/>
        <family val="2"/>
        <charset val="204"/>
      </rPr>
      <t>1</t>
    </r>
    <r>
      <rPr>
        <sz val="10"/>
        <color indexed="8"/>
        <rFont val="Times New Roman"/>
        <family val="2"/>
        <charset val="204"/>
      </rPr>
      <t/>
    </r>
  </si>
  <si>
    <r>
      <t>C</t>
    </r>
    <r>
      <rPr>
        <vertAlign val="subscript"/>
        <sz val="10"/>
        <rFont val="Arial"/>
        <family val="2"/>
        <charset val="204"/>
      </rPr>
      <t>3</t>
    </r>
  </si>
  <si>
    <r>
      <t>C</t>
    </r>
    <r>
      <rPr>
        <vertAlign val="subscript"/>
        <sz val="10"/>
        <rFont val="Arial"/>
        <family val="2"/>
        <charset val="204"/>
      </rPr>
      <t>3</t>
    </r>
    <r>
      <rPr>
        <sz val="10"/>
        <color indexed="8"/>
        <rFont val="Times New Roman"/>
        <family val="2"/>
        <charset val="204"/>
      </rPr>
      <t/>
    </r>
  </si>
  <si>
    <r>
      <t>C</t>
    </r>
    <r>
      <rPr>
        <vertAlign val="subscript"/>
        <sz val="10"/>
        <rFont val="Arial"/>
        <family val="2"/>
        <charset val="204"/>
      </rPr>
      <t>2</t>
    </r>
  </si>
  <si>
    <r>
      <t>C</t>
    </r>
    <r>
      <rPr>
        <vertAlign val="subscript"/>
        <sz val="10"/>
        <rFont val="Arial"/>
        <family val="2"/>
        <charset val="204"/>
      </rPr>
      <t>2</t>
    </r>
    <r>
      <rPr>
        <sz val="10"/>
        <color indexed="8"/>
        <rFont val="Times New Roman"/>
        <family val="2"/>
        <charset val="204"/>
      </rPr>
      <t/>
    </r>
  </si>
  <si>
    <t>Пісковики карбонатні</t>
  </si>
  <si>
    <t>исходник</t>
  </si>
  <si>
    <t>Дискриминация по литотипам:</t>
  </si>
  <si>
    <t>S+Cl</t>
  </si>
  <si>
    <t>LOI</t>
  </si>
  <si>
    <t>H2O-</t>
  </si>
  <si>
    <t>LREE=La+Ce+Nd</t>
  </si>
  <si>
    <t>MgO+Fe2O3</t>
  </si>
  <si>
    <t>глин. MgO+Fe2O3</t>
  </si>
  <si>
    <t>карб. MgO+Fe2O3</t>
  </si>
  <si>
    <t>CaO+3*Al2O3</t>
  </si>
  <si>
    <t>Доля LOI глин,</t>
  </si>
  <si>
    <t>Доля LOI карб,</t>
  </si>
  <si>
    <t>Глини</t>
  </si>
  <si>
    <t xml:space="preserve">Пісковики, гравеліти, конгломерати </t>
  </si>
  <si>
    <t>Аргіліти карбонатні та строкатоколірні</t>
  </si>
  <si>
    <t>Аргіліти, алевроліти</t>
  </si>
  <si>
    <t>Na</t>
  </si>
  <si>
    <t>K, ат кол</t>
  </si>
  <si>
    <t>Na, ат кол</t>
  </si>
  <si>
    <t>Cl ат кол</t>
  </si>
  <si>
    <t>K+Na, ат кол</t>
  </si>
  <si>
    <t>Kcarb = CaO/(CaO+3*Al2O3)</t>
  </si>
  <si>
    <t>Kgl = 3*Al2O3/(CaO+3*Al2O3)</t>
  </si>
  <si>
    <t>sum = 1</t>
  </si>
  <si>
    <t>Kgl*</t>
  </si>
  <si>
    <t>Kcarb*</t>
  </si>
  <si>
    <t>LOI*2*Kcarb/(2*Kcarb+Kgl)</t>
  </si>
  <si>
    <t>LOI*Kgl/(2*Kcarb+Kgl)</t>
  </si>
  <si>
    <t>карбонатность (КАРБ) wt%</t>
  </si>
  <si>
    <t>глинистость (ГЛИН), wt%</t>
  </si>
  <si>
    <t>вміст кварцу (Q), wt%</t>
  </si>
  <si>
    <t>вміст кварцу (Q), wt% коассификация</t>
  </si>
  <si>
    <t>wt%</t>
  </si>
  <si>
    <t>CaO - CaO гипса и ангидрита из S</t>
  </si>
  <si>
    <t>CaO гипс ангидр из S</t>
  </si>
  <si>
    <t>S сульфидная !!!!</t>
  </si>
  <si>
    <t>S сульфатная !!!!</t>
  </si>
  <si>
    <t>В итиоговой таблице результатов оставить отмеченные красным столбцы</t>
  </si>
  <si>
    <t>для графиков</t>
  </si>
  <si>
    <t>56.44</t>
  </si>
  <si>
    <t>Rb*Ni*Zn*Ga*Th*Uce/Ba</t>
  </si>
  <si>
    <t>TER=GLIN+Q</t>
  </si>
  <si>
    <t>Q/GLIN</t>
  </si>
  <si>
    <t>Q+GLIN</t>
  </si>
  <si>
    <t>SH 12-03-2025</t>
  </si>
  <si>
    <t>ORG+AC</t>
  </si>
  <si>
    <t>SH 13-03-2025</t>
  </si>
  <si>
    <t>1/CLAY</t>
  </si>
  <si>
    <t>1/Qtz</t>
  </si>
  <si>
    <t>Руновщина</t>
  </si>
  <si>
    <r>
      <t xml:space="preserve">Qtz  </t>
    </r>
    <r>
      <rPr>
        <b/>
        <sz val="8"/>
        <color theme="0"/>
        <rFont val="Times New Roman"/>
        <family val="1"/>
        <charset val="204"/>
      </rPr>
      <t xml:space="preserve">   (=Q)</t>
    </r>
  </si>
  <si>
    <r>
      <t xml:space="preserve">CLAY  </t>
    </r>
    <r>
      <rPr>
        <b/>
        <sz val="8"/>
        <color theme="0"/>
        <rFont val="Times New Roman"/>
        <family val="1"/>
        <charset val="204"/>
      </rPr>
      <t xml:space="preserve"> (=ГЛИН)</t>
    </r>
  </si>
  <si>
    <t>Qtz/CLAY</t>
  </si>
  <si>
    <t>SiO2/Al2O3</t>
  </si>
  <si>
    <t>100*SiO2/(SiO2+Al2O3)</t>
  </si>
  <si>
    <t>100*CLAY/(CLAY+Qtz)</t>
  </si>
  <si>
    <t>100*Al2O3/(SiO2+Al2O3)</t>
  </si>
  <si>
    <t>Контроль для итерационного подбора Al2O3 в CLAY !!!!!!!!</t>
  </si>
  <si>
    <t>100*K2O/Rb</t>
  </si>
  <si>
    <t>SiO2 (=)</t>
  </si>
  <si>
    <t>Al2O3 (=)</t>
  </si>
  <si>
    <t>K2O (=)</t>
  </si>
  <si>
    <t>Rb (=)</t>
  </si>
  <si>
    <t>Al2O3 (CLAY)</t>
  </si>
  <si>
    <t>SiO2 (CLAY)</t>
  </si>
  <si>
    <t>wt fraction</t>
  </si>
  <si>
    <t>100*Al2O3/(Al2O3+SiO2) (Sample), wt%</t>
  </si>
  <si>
    <t>CLAY, wt%</t>
  </si>
  <si>
    <t>Qtz, wt%</t>
  </si>
  <si>
    <t>WDXRF, wt%</t>
  </si>
  <si>
    <t>EDXRF, ppm</t>
  </si>
  <si>
    <r>
      <t>100*CLAY*Al2O3</t>
    </r>
    <r>
      <rPr>
        <b/>
        <vertAlign val="superscript"/>
        <sz val="10"/>
        <color theme="0"/>
        <rFont val="Arial Cyr"/>
        <charset val="204"/>
      </rPr>
      <t>clay</t>
    </r>
    <r>
      <rPr>
        <b/>
        <sz val="10"/>
        <color theme="0"/>
        <rFont val="Arial Cyr"/>
        <charset val="204"/>
      </rPr>
      <t>/[CLAY*(Al2O3</t>
    </r>
    <r>
      <rPr>
        <b/>
        <vertAlign val="superscript"/>
        <sz val="10"/>
        <color theme="0"/>
        <rFont val="Arial Cyr"/>
        <charset val="204"/>
      </rPr>
      <t>clay</t>
    </r>
    <r>
      <rPr>
        <b/>
        <sz val="10"/>
        <color theme="0"/>
        <rFont val="Arial Cyr"/>
        <charset val="204"/>
      </rPr>
      <t>+52)+100*Qtz]</t>
    </r>
  </si>
  <si>
    <t>ClAY*Al2O3clay, wt%</t>
  </si>
  <si>
    <t>model</t>
  </si>
  <si>
    <t>100*CLAY/(CLAY+Qtz), wt%</t>
  </si>
  <si>
    <t>(-H2O -LOI )     !00%</t>
  </si>
  <si>
    <t>K=100/(99,6-H2O-LOI)</t>
  </si>
  <si>
    <t>Total</t>
  </si>
  <si>
    <t>Al2O3/SiO2 initial</t>
  </si>
  <si>
    <r>
      <t>C</t>
    </r>
    <r>
      <rPr>
        <vertAlign val="subscript"/>
        <sz val="10"/>
        <color rgb="FFFF0000"/>
        <rFont val="Arial"/>
        <family val="2"/>
        <charset val="204"/>
      </rPr>
      <t>3</t>
    </r>
    <r>
      <rPr>
        <sz val="10"/>
        <color indexed="8"/>
        <rFont val="Times New Roman"/>
        <family val="2"/>
        <charset val="204"/>
      </rPr>
      <t/>
    </r>
  </si>
  <si>
    <r>
      <t>P</t>
    </r>
    <r>
      <rPr>
        <vertAlign val="subscript"/>
        <sz val="10"/>
        <color rgb="FFFF0000"/>
        <rFont val="Arial"/>
        <family val="2"/>
        <charset val="204"/>
      </rPr>
      <t>1</t>
    </r>
    <r>
      <rPr>
        <sz val="10"/>
        <color indexed="8"/>
        <rFont val="Times New Roman"/>
        <family val="2"/>
        <charset val="204"/>
      </rPr>
      <t/>
    </r>
  </si>
  <si>
    <r>
      <t>T</t>
    </r>
    <r>
      <rPr>
        <vertAlign val="subscript"/>
        <sz val="10"/>
        <color rgb="FFFF0000"/>
        <rFont val="Arial"/>
        <family val="2"/>
        <charset val="204"/>
      </rPr>
      <t>1</t>
    </r>
    <r>
      <rPr>
        <sz val="12"/>
        <color indexed="8"/>
        <rFont val="Times New Roman"/>
        <family val="2"/>
        <charset val="204"/>
      </rPr>
      <t/>
    </r>
  </si>
  <si>
    <t>CLAY</t>
  </si>
  <si>
    <t>Qtz</t>
  </si>
  <si>
    <t>CARB+ORG</t>
  </si>
  <si>
    <t>AC</t>
  </si>
  <si>
    <t>#</t>
  </si>
  <si>
    <t>Al2O3/(Al2O3+SiO2)</t>
  </si>
  <si>
    <t>Al2O3/SiO2</t>
  </si>
  <si>
    <t>Components</t>
  </si>
  <si>
    <t>Accepted ratio, CLAY+Qtz = 1 (100 wt%)</t>
  </si>
  <si>
    <t xml:space="preserve">     Total</t>
  </si>
  <si>
    <t xml:space="preserve">        Qtz</t>
  </si>
  <si>
    <t xml:space="preserve">         CLAY</t>
  </si>
  <si>
    <t>Accepted content in components</t>
  </si>
  <si>
    <t>Modeled concentrations and ratios</t>
  </si>
  <si>
    <t xml:space="preserve">      Calculated content</t>
  </si>
  <si>
    <t xml:space="preserve">     Accepted content in sample</t>
  </si>
  <si>
    <t>wt fr</t>
  </si>
  <si>
    <t xml:space="preserve"> CARB+ORG</t>
  </si>
  <si>
    <t xml:space="preserve">        CLAY</t>
  </si>
  <si>
    <t xml:space="preserve">        AC</t>
  </si>
  <si>
    <t>WDXRF, wt%  (initial)</t>
  </si>
  <si>
    <t>K=100/(99,6-H2O)</t>
  </si>
  <si>
    <r>
      <t xml:space="preserve">CARB+ORG     </t>
    </r>
    <r>
      <rPr>
        <b/>
        <sz val="10"/>
        <color theme="0" tint="-0.34998626667073579"/>
        <rFont val="Arial Cyr"/>
        <charset val="204"/>
      </rPr>
      <t xml:space="preserve"> =LOI+CaO</t>
    </r>
  </si>
  <si>
    <r>
      <t>AC</t>
    </r>
    <r>
      <rPr>
        <b/>
        <sz val="10"/>
        <color theme="0" tint="-0.34998626667073579"/>
        <rFont val="Arial Cyr"/>
        <charset val="204"/>
      </rPr>
      <t>=S+NaO+Cl+P2O5</t>
    </r>
  </si>
  <si>
    <t>(-) H2O-       100%</t>
  </si>
  <si>
    <t>Cl/Br (wt%/ppm)</t>
  </si>
  <si>
    <t>K=100/Total</t>
  </si>
  <si>
    <t>Total = 100 wt%</t>
  </si>
  <si>
    <t>Проверка 25-03-2025 (+)!!!</t>
  </si>
  <si>
    <t>Qtz/CLAY         16-04-2025</t>
  </si>
  <si>
    <t>Initial sample #</t>
  </si>
  <si>
    <t>Petrophysical parameters</t>
  </si>
  <si>
    <t>Appendix A</t>
  </si>
  <si>
    <t>Table S1. Зведені результати досліджень.</t>
  </si>
  <si>
    <t>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</si>
</sst>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0"/>
      <color indexed="8"/>
      <name val="Arial Cyr"/>
      <charset val="204"/>
    </font>
    <font>
      <b/>
      <i/>
      <sz val="10"/>
      <name val="Arial Cyr"/>
      <charset val="204"/>
    </font>
    <font>
      <b/>
      <sz val="10"/>
      <color indexed="10"/>
      <name val="Arial Cyr"/>
      <charset val="204"/>
    </font>
    <font>
      <sz val="10"/>
      <color indexed="8"/>
      <name val="Arial Cyr"/>
      <charset val="204"/>
    </font>
    <font>
      <sz val="10"/>
      <color indexed="55"/>
      <name val="Arial Cyr"/>
      <charset val="204"/>
    </font>
    <font>
      <b/>
      <sz val="10"/>
      <color indexed="55"/>
      <name val="Arial Cyr"/>
      <charset val="204"/>
    </font>
    <font>
      <b/>
      <sz val="8"/>
      <name val="Arial Cyr"/>
      <charset val="204"/>
    </font>
    <font>
      <b/>
      <i/>
      <sz val="10"/>
      <color indexed="55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i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vertAlign val="superscript"/>
      <sz val="12"/>
      <color indexed="17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1"/>
      <color indexed="12"/>
      <name val="Times New Roman"/>
      <family val="1"/>
      <charset val="204"/>
    </font>
    <font>
      <sz val="11"/>
      <color indexed="17"/>
      <name val="Calibri"/>
      <family val="2"/>
      <charset val="204"/>
    </font>
    <font>
      <b/>
      <sz val="11"/>
      <color indexed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bscript"/>
      <sz val="12"/>
      <color indexed="8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1"/>
      <color indexed="8"/>
      <name val="Times New Roman"/>
      <family val="1"/>
      <charset val="204"/>
    </font>
    <font>
      <vertAlign val="subscript"/>
      <sz val="11"/>
      <color indexed="8"/>
      <name val="Times New Roman"/>
      <family val="1"/>
      <charset val="204"/>
    </font>
    <font>
      <b/>
      <sz val="14"/>
      <color indexed="8"/>
      <name val="Arial Cyr"/>
      <charset val="204"/>
    </font>
    <font>
      <b/>
      <u/>
      <sz val="14"/>
      <color indexed="8"/>
      <name val="Arial Cyr"/>
      <charset val="204"/>
    </font>
    <font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55"/>
      <name val="Arial"/>
      <family val="2"/>
      <charset val="204"/>
    </font>
    <font>
      <sz val="11"/>
      <color indexed="8"/>
      <name val="Arial"/>
      <family val="2"/>
      <charset val="204"/>
    </font>
    <font>
      <vertAlign val="subscript"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color indexed="12"/>
      <name val="Arial"/>
      <family val="2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vertAlign val="subscript"/>
      <sz val="12"/>
      <color indexed="8"/>
      <name val="Arial"/>
      <family val="2"/>
      <charset val="204"/>
    </font>
    <font>
      <sz val="12"/>
      <color indexed="12"/>
      <name val="Arial"/>
      <family val="2"/>
      <charset val="204"/>
    </font>
    <font>
      <sz val="12"/>
      <color indexed="17"/>
      <name val="Arial"/>
      <family val="2"/>
      <charset val="204"/>
    </font>
    <font>
      <vertAlign val="subscript"/>
      <sz val="11"/>
      <name val="Arial"/>
      <family val="2"/>
      <charset val="204"/>
    </font>
    <font>
      <b/>
      <sz val="11"/>
      <color indexed="12"/>
      <name val="Arial"/>
      <family val="2"/>
      <charset val="204"/>
    </font>
    <font>
      <sz val="11"/>
      <color indexed="17"/>
      <name val="Arial"/>
      <family val="2"/>
      <charset val="204"/>
    </font>
    <font>
      <b/>
      <sz val="10"/>
      <color indexed="12"/>
      <name val="Times New Roman"/>
      <family val="1"/>
      <charset val="204"/>
    </font>
    <font>
      <b/>
      <sz val="18"/>
      <color indexed="10"/>
      <name val="Arial Cyr"/>
      <charset val="204"/>
    </font>
    <font>
      <b/>
      <sz val="14"/>
      <color indexed="10"/>
      <name val="Arial Cyr"/>
      <charset val="204"/>
    </font>
    <font>
      <sz val="14"/>
      <color indexed="10"/>
      <name val="Arial"/>
      <family val="2"/>
      <charset val="204"/>
    </font>
    <font>
      <sz val="10"/>
      <name val="Arial Cyr"/>
      <charset val="204"/>
    </font>
    <font>
      <b/>
      <sz val="9"/>
      <color indexed="12"/>
      <name val="Times New Roman"/>
      <family val="1"/>
      <charset val="204"/>
    </font>
    <font>
      <b/>
      <sz val="10"/>
      <color indexed="48"/>
      <name val="Arial Cyr"/>
      <charset val="204"/>
    </font>
    <font>
      <sz val="10"/>
      <color indexed="48"/>
      <name val="Arial Cyr"/>
      <charset val="204"/>
    </font>
    <font>
      <b/>
      <sz val="10"/>
      <color indexed="48"/>
      <name val="Arial"/>
      <family val="2"/>
      <charset val="204"/>
    </font>
    <font>
      <sz val="10"/>
      <color indexed="8"/>
      <name val="Arial"/>
      <family val="2"/>
      <charset val="204"/>
    </font>
    <font>
      <vertAlign val="subscript"/>
      <sz val="10"/>
      <color indexed="8"/>
      <name val="Arial"/>
      <family val="2"/>
      <charset val="204"/>
    </font>
    <font>
      <vertAlign val="subscript"/>
      <sz val="10"/>
      <name val="Arial"/>
      <family val="2"/>
      <charset val="204"/>
    </font>
    <font>
      <sz val="14"/>
      <color indexed="10"/>
      <name val="Arial Cyr"/>
      <charset val="204"/>
    </font>
    <font>
      <b/>
      <sz val="12"/>
      <color indexed="12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12"/>
      <name val="Arial Cyr"/>
      <charset val="204"/>
    </font>
    <font>
      <b/>
      <sz val="10"/>
      <color theme="1"/>
      <name val="Arial Cyr"/>
      <charset val="204"/>
    </font>
    <font>
      <b/>
      <sz val="10"/>
      <color theme="0"/>
      <name val="Arial Cyr"/>
      <charset val="204"/>
    </font>
    <font>
      <b/>
      <sz val="8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0"/>
      <name val="Arial Cyr"/>
      <charset val="204"/>
    </font>
    <font>
      <b/>
      <vertAlign val="superscript"/>
      <sz val="10"/>
      <color theme="0"/>
      <name val="Arial Cyr"/>
      <charset val="204"/>
    </font>
    <font>
      <sz val="10"/>
      <color rgb="FFFF0000"/>
      <name val="Arial"/>
      <family val="2"/>
      <charset val="204"/>
    </font>
    <font>
      <vertAlign val="subscript"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color rgb="FFFF0000"/>
      <name val="Arial Cyr"/>
      <charset val="204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10"/>
      <color theme="0" tint="-0.34998626667073579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9"/>
      <color theme="0"/>
      <name val="Arial"/>
      <family val="2"/>
      <charset val="204"/>
    </font>
    <font>
      <sz val="9"/>
      <name val="Arial"/>
      <family val="2"/>
      <charset val="204"/>
    </font>
    <font>
      <sz val="9"/>
      <color theme="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theme="0" tint="-0.3499862666707357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theme="0" tint="-0.34998626667073579"/>
      <name val="Arial Cyr"/>
      <charset val="204"/>
    </font>
    <font>
      <sz val="10"/>
      <color theme="1"/>
      <name val="Arial Cyr"/>
      <charset val="204"/>
    </font>
    <font>
      <b/>
      <sz val="9"/>
      <color theme="1"/>
      <name val="Times New Roman"/>
      <family val="1"/>
      <charset val="204"/>
    </font>
    <font>
      <sz val="10"/>
      <color indexed="12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4"/>
      <name val="Arial Cyr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6" fillId="2" borderId="1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6" fillId="0" borderId="0" xfId="0" applyNumberFormat="1" applyFont="1"/>
    <xf numFmtId="0" fontId="2" fillId="0" borderId="0" xfId="0" applyNumberFormat="1" applyFont="1"/>
    <xf numFmtId="0" fontId="2" fillId="3" borderId="0" xfId="0" applyFont="1" applyFill="1"/>
    <xf numFmtId="0" fontId="2" fillId="4" borderId="0" xfId="0" applyFont="1" applyFill="1"/>
    <xf numFmtId="0" fontId="1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NumberFormat="1" applyFont="1" applyFill="1"/>
    <xf numFmtId="0" fontId="6" fillId="2" borderId="0" xfId="0" applyNumberFormat="1" applyFont="1" applyFill="1"/>
    <xf numFmtId="0" fontId="6" fillId="2" borderId="0" xfId="0" applyNumberFormat="1" applyFont="1" applyFill="1" applyBorder="1" applyAlignment="1">
      <alignment horizontal="center"/>
    </xf>
    <xf numFmtId="14" fontId="10" fillId="0" borderId="0" xfId="0" applyNumberFormat="1" applyFont="1"/>
    <xf numFmtId="0" fontId="9" fillId="3" borderId="0" xfId="0" applyFont="1" applyFill="1"/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0" fillId="6" borderId="0" xfId="0" applyFill="1"/>
    <xf numFmtId="0" fontId="6" fillId="5" borderId="1" xfId="0" applyNumberFormat="1" applyFont="1" applyFill="1" applyBorder="1" applyAlignment="1">
      <alignment horizontal="center"/>
    </xf>
    <xf numFmtId="0" fontId="7" fillId="2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7" borderId="1" xfId="0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center" vertical="center" textRotation="90"/>
    </xf>
    <xf numFmtId="0" fontId="14" fillId="0" borderId="1" xfId="0" applyFont="1" applyFill="1" applyBorder="1" applyAlignment="1" applyProtection="1">
      <alignment horizontal="center" vertical="center" textRotation="90"/>
    </xf>
    <xf numFmtId="164" fontId="14" fillId="0" borderId="1" xfId="0" applyNumberFormat="1" applyFont="1" applyFill="1" applyBorder="1" applyAlignment="1">
      <alignment horizontal="center" vertical="center" textRotation="90"/>
    </xf>
    <xf numFmtId="1" fontId="14" fillId="0" borderId="1" xfId="0" applyNumberFormat="1" applyFont="1" applyFill="1" applyBorder="1" applyAlignment="1" applyProtection="1">
      <alignment horizontal="center" vertical="center" textRotation="90" wrapText="1"/>
    </xf>
    <xf numFmtId="0" fontId="17" fillId="0" borderId="1" xfId="0" applyFont="1" applyBorder="1" applyAlignment="1">
      <alignment horizontal="center" vertical="center" textRotation="90"/>
    </xf>
    <xf numFmtId="1" fontId="17" fillId="0" borderId="1" xfId="0" applyNumberFormat="1" applyFont="1" applyFill="1" applyBorder="1" applyAlignment="1" applyProtection="1">
      <alignment horizontal="center" vertical="center" textRotation="90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13" fillId="8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" fontId="13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/>
    </xf>
    <xf numFmtId="164" fontId="25" fillId="0" borderId="1" xfId="0" applyNumberFormat="1" applyFont="1" applyFill="1" applyBorder="1" applyAlignment="1">
      <alignment horizontal="center"/>
    </xf>
    <xf numFmtId="165" fontId="25" fillId="0" borderId="1" xfId="0" applyNumberFormat="1" applyFont="1" applyFill="1" applyBorder="1" applyAlignment="1">
      <alignment horizontal="center"/>
    </xf>
    <xf numFmtId="1" fontId="25" fillId="0" borderId="1" xfId="0" applyNumberFormat="1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/>
    <xf numFmtId="0" fontId="13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Border="1"/>
    <xf numFmtId="0" fontId="20" fillId="0" borderId="1" xfId="0" applyFont="1" applyBorder="1"/>
    <xf numFmtId="164" fontId="13" fillId="0" borderId="1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13" fillId="7" borderId="1" xfId="0" applyNumberFormat="1" applyFont="1" applyFill="1" applyBorder="1" applyAlignment="1" applyProtection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1" fontId="20" fillId="0" borderId="1" xfId="0" applyNumberFormat="1" applyFont="1" applyBorder="1"/>
    <xf numFmtId="0" fontId="20" fillId="0" borderId="0" xfId="0" applyFont="1"/>
    <xf numFmtId="0" fontId="13" fillId="0" borderId="1" xfId="0" applyFont="1" applyFill="1" applyBorder="1" applyAlignment="1">
      <alignment horizontal="center" vertical="center"/>
    </xf>
    <xf numFmtId="164" fontId="13" fillId="9" borderId="1" xfId="0" applyNumberFormat="1" applyFont="1" applyFill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164" fontId="25" fillId="0" borderId="1" xfId="0" applyNumberFormat="1" applyFont="1" applyFill="1" applyBorder="1"/>
    <xf numFmtId="1" fontId="25" fillId="0" borderId="1" xfId="0" applyNumberFormat="1" applyFont="1" applyBorder="1"/>
    <xf numFmtId="2" fontId="25" fillId="0" borderId="1" xfId="0" applyNumberFormat="1" applyFont="1" applyBorder="1" applyAlignment="1">
      <alignment horizontal="center" vertical="center"/>
    </xf>
    <xf numFmtId="164" fontId="13" fillId="10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1" fontId="27" fillId="0" borderId="1" xfId="0" applyNumberFormat="1" applyFont="1" applyFill="1" applyBorder="1" applyAlignment="1">
      <alignment horizontal="center" vertical="center"/>
    </xf>
    <xf numFmtId="0" fontId="0" fillId="11" borderId="0" xfId="0" applyNumberFormat="1" applyFill="1" applyBorder="1"/>
    <xf numFmtId="0" fontId="6" fillId="11" borderId="0" xfId="0" applyNumberFormat="1" applyFont="1" applyFill="1" applyBorder="1"/>
    <xf numFmtId="0" fontId="0" fillId="11" borderId="0" xfId="0" applyFill="1"/>
    <xf numFmtId="0" fontId="8" fillId="11" borderId="0" xfId="0" applyFont="1" applyFill="1"/>
    <xf numFmtId="0" fontId="0" fillId="11" borderId="0" xfId="0" applyFill="1" applyBorder="1"/>
    <xf numFmtId="0" fontId="14" fillId="11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22" fillId="11" borderId="1" xfId="0" applyFont="1" applyFill="1" applyBorder="1" applyAlignment="1">
      <alignment horizontal="center" vertical="center"/>
    </xf>
    <xf numFmtId="1" fontId="17" fillId="12" borderId="1" xfId="0" applyNumberFormat="1" applyFont="1" applyFill="1" applyBorder="1" applyAlignment="1" applyProtection="1">
      <alignment horizontal="center" vertical="center" textRotation="90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>
      <alignment horizontal="center"/>
    </xf>
    <xf numFmtId="164" fontId="28" fillId="0" borderId="1" xfId="0" applyNumberFormat="1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/>
    <xf numFmtId="1" fontId="29" fillId="0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/>
    </xf>
    <xf numFmtId="165" fontId="19" fillId="0" borderId="1" xfId="0" applyNumberFormat="1" applyFont="1" applyFill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164" fontId="29" fillId="0" borderId="1" xfId="0" applyNumberFormat="1" applyFont="1" applyFill="1" applyBorder="1" applyAlignment="1">
      <alignment horizontal="center"/>
    </xf>
    <xf numFmtId="0" fontId="19" fillId="0" borderId="1" xfId="0" applyFont="1" applyBorder="1"/>
    <xf numFmtId="165" fontId="19" fillId="0" borderId="1" xfId="0" applyNumberFormat="1" applyFont="1" applyBorder="1" applyAlignment="1">
      <alignment horizontal="center"/>
    </xf>
    <xf numFmtId="164" fontId="19" fillId="0" borderId="1" xfId="0" applyNumberFormat="1" applyFont="1" applyFill="1" applyBorder="1"/>
    <xf numFmtId="0" fontId="29" fillId="12" borderId="1" xfId="0" applyFont="1" applyFill="1" applyBorder="1" applyAlignment="1">
      <alignment horizontal="center"/>
    </xf>
    <xf numFmtId="0" fontId="28" fillId="12" borderId="1" xfId="0" applyNumberFormat="1" applyFont="1" applyFill="1" applyBorder="1" applyAlignment="1" applyProtection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</xf>
    <xf numFmtId="0" fontId="32" fillId="0" borderId="1" xfId="0" applyFont="1" applyFill="1" applyBorder="1" applyAlignment="1">
      <alignment horizontal="center"/>
    </xf>
    <xf numFmtId="164" fontId="32" fillId="0" borderId="1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/>
    <xf numFmtId="1" fontId="32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 applyProtection="1">
      <alignment horizontal="center" vertical="center"/>
    </xf>
    <xf numFmtId="164" fontId="32" fillId="0" borderId="1" xfId="0" applyNumberFormat="1" applyFont="1" applyFill="1" applyBorder="1" applyAlignment="1">
      <alignment horizontal="center" vertical="center"/>
    </xf>
    <xf numFmtId="164" fontId="25" fillId="0" borderId="1" xfId="0" applyNumberFormat="1" applyFont="1" applyBorder="1"/>
    <xf numFmtId="0" fontId="32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wrapText="1"/>
    </xf>
    <xf numFmtId="0" fontId="32" fillId="9" borderId="1" xfId="0" applyFont="1" applyFill="1" applyBorder="1" applyAlignment="1">
      <alignment horizontal="center"/>
    </xf>
    <xf numFmtId="0" fontId="32" fillId="9" borderId="1" xfId="0" applyFont="1" applyFill="1" applyBorder="1" applyAlignment="1">
      <alignment horizontal="center" vertical="center"/>
    </xf>
    <xf numFmtId="0" fontId="32" fillId="9" borderId="1" xfId="0" applyNumberFormat="1" applyFont="1" applyFill="1" applyBorder="1" applyAlignment="1" applyProtection="1">
      <alignment horizontal="center" vertical="center"/>
    </xf>
    <xf numFmtId="2" fontId="0" fillId="3" borderId="1" xfId="0" applyNumberFormat="1" applyFill="1" applyBorder="1" applyAlignment="1">
      <alignment horizontal="center"/>
    </xf>
    <xf numFmtId="0" fontId="35" fillId="13" borderId="0" xfId="0" applyFont="1" applyFill="1"/>
    <xf numFmtId="0" fontId="0" fillId="13" borderId="0" xfId="0" applyFill="1"/>
    <xf numFmtId="0" fontId="25" fillId="0" borderId="1" xfId="0" applyFont="1" applyBorder="1" applyAlignment="1">
      <alignment horizontal="left" vertical="center"/>
    </xf>
    <xf numFmtId="0" fontId="13" fillId="0" borderId="2" xfId="0" applyFont="1" applyFill="1" applyBorder="1" applyAlignment="1" applyProtection="1">
      <alignment horizontal="center" vertical="center"/>
    </xf>
    <xf numFmtId="0" fontId="36" fillId="0" borderId="0" xfId="0" applyFont="1"/>
    <xf numFmtId="0" fontId="37" fillId="2" borderId="1" xfId="0" applyNumberFormat="1" applyFont="1" applyFill="1" applyBorder="1" applyAlignment="1">
      <alignment horizontal="center"/>
    </xf>
    <xf numFmtId="0" fontId="38" fillId="0" borderId="1" xfId="0" applyFont="1" applyBorder="1" applyAlignment="1">
      <alignment horizontal="center"/>
    </xf>
    <xf numFmtId="2" fontId="36" fillId="0" borderId="1" xfId="0" applyNumberFormat="1" applyFont="1" applyBorder="1" applyAlignment="1">
      <alignment horizontal="center"/>
    </xf>
    <xf numFmtId="2" fontId="36" fillId="0" borderId="0" xfId="0" applyNumberFormat="1" applyFont="1"/>
    <xf numFmtId="1" fontId="39" fillId="0" borderId="1" xfId="0" applyNumberFormat="1" applyFont="1" applyBorder="1" applyAlignment="1">
      <alignment horizontal="center"/>
    </xf>
    <xf numFmtId="1" fontId="38" fillId="0" borderId="1" xfId="0" applyNumberFormat="1" applyFont="1" applyBorder="1" applyAlignment="1">
      <alignment horizontal="center"/>
    </xf>
    <xf numFmtId="0" fontId="40" fillId="0" borderId="1" xfId="0" applyFont="1" applyFill="1" applyBorder="1" applyAlignment="1">
      <alignment horizontal="center"/>
    </xf>
    <xf numFmtId="164" fontId="40" fillId="0" borderId="1" xfId="0" applyNumberFormat="1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/>
    <xf numFmtId="1" fontId="40" fillId="0" borderId="1" xfId="0" applyNumberFormat="1" applyFont="1" applyFill="1" applyBorder="1" applyAlignment="1">
      <alignment horizontal="center" vertical="center"/>
    </xf>
    <xf numFmtId="165" fontId="42" fillId="0" borderId="1" xfId="0" applyNumberFormat="1" applyFont="1" applyFill="1" applyBorder="1" applyAlignment="1" applyProtection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2" fontId="43" fillId="0" borderId="1" xfId="0" applyNumberFormat="1" applyFont="1" applyFill="1" applyBorder="1" applyAlignment="1">
      <alignment horizontal="center"/>
    </xf>
    <xf numFmtId="164" fontId="43" fillId="0" borderId="1" xfId="0" applyNumberFormat="1" applyFont="1" applyFill="1" applyBorder="1" applyAlignment="1">
      <alignment horizontal="center"/>
    </xf>
    <xf numFmtId="0" fontId="43" fillId="0" borderId="1" xfId="0" applyFont="1" applyBorder="1"/>
    <xf numFmtId="1" fontId="43" fillId="0" borderId="1" xfId="0" applyNumberFormat="1" applyFont="1" applyBorder="1"/>
    <xf numFmtId="164" fontId="43" fillId="0" borderId="1" xfId="0" applyNumberFormat="1" applyFont="1" applyBorder="1"/>
    <xf numFmtId="0" fontId="36" fillId="0" borderId="1" xfId="0" applyFont="1" applyBorder="1"/>
    <xf numFmtId="0" fontId="40" fillId="0" borderId="1" xfId="0" applyFont="1" applyFill="1" applyBorder="1" applyAlignment="1">
      <alignment vertical="center" wrapText="1"/>
    </xf>
    <xf numFmtId="165" fontId="43" fillId="0" borderId="1" xfId="0" applyNumberFormat="1" applyFont="1" applyFill="1" applyBorder="1" applyAlignment="1">
      <alignment horizontal="center"/>
    </xf>
    <xf numFmtId="164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Font="1" applyFill="1" applyBorder="1"/>
    <xf numFmtId="1" fontId="45" fillId="0" borderId="1" xfId="0" applyNumberFormat="1" applyFont="1" applyFill="1" applyBorder="1" applyAlignment="1">
      <alignment horizontal="center" vertical="center"/>
    </xf>
    <xf numFmtId="165" fontId="45" fillId="0" borderId="1" xfId="0" applyNumberFormat="1" applyFont="1" applyFill="1" applyBorder="1" applyAlignment="1">
      <alignment horizontal="center" vertical="center"/>
    </xf>
    <xf numFmtId="164" fontId="45" fillId="0" borderId="1" xfId="0" applyNumberFormat="1" applyFont="1" applyFill="1" applyBorder="1" applyAlignment="1">
      <alignment horizontal="center" vertical="center"/>
    </xf>
    <xf numFmtId="2" fontId="47" fillId="0" borderId="1" xfId="0" applyNumberFormat="1" applyFont="1" applyFill="1" applyBorder="1" applyAlignment="1">
      <alignment horizontal="center"/>
    </xf>
    <xf numFmtId="164" fontId="47" fillId="0" borderId="1" xfId="0" applyNumberFormat="1" applyFont="1" applyFill="1" applyBorder="1" applyAlignment="1">
      <alignment horizontal="center"/>
    </xf>
    <xf numFmtId="164" fontId="47" fillId="0" borderId="1" xfId="0" applyNumberFormat="1" applyFont="1" applyFill="1" applyBorder="1"/>
    <xf numFmtId="1" fontId="47" fillId="0" borderId="1" xfId="0" applyNumberFormat="1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164" fontId="47" fillId="0" borderId="1" xfId="0" applyNumberFormat="1" applyFont="1" applyBorder="1" applyAlignment="1">
      <alignment horizontal="center"/>
    </xf>
    <xf numFmtId="0" fontId="38" fillId="5" borderId="1" xfId="0" applyFont="1" applyFill="1" applyBorder="1" applyAlignment="1">
      <alignment horizontal="center"/>
    </xf>
    <xf numFmtId="165" fontId="47" fillId="0" borderId="1" xfId="0" applyNumberFormat="1" applyFont="1" applyBorder="1" applyAlignment="1">
      <alignment horizontal="center"/>
    </xf>
    <xf numFmtId="165" fontId="47" fillId="0" borderId="1" xfId="0" applyNumberFormat="1" applyFont="1" applyFill="1" applyBorder="1" applyAlignment="1">
      <alignment horizontal="center"/>
    </xf>
    <xf numFmtId="0" fontId="47" fillId="0" borderId="1" xfId="0" applyFont="1" applyBorder="1"/>
    <xf numFmtId="164" fontId="44" fillId="0" borderId="1" xfId="0" applyNumberFormat="1" applyFont="1" applyFill="1" applyBorder="1" applyAlignment="1" applyProtection="1">
      <alignment horizontal="center" vertical="center"/>
    </xf>
    <xf numFmtId="0" fontId="48" fillId="0" borderId="1" xfId="0" applyFont="1" applyBorder="1"/>
    <xf numFmtId="1" fontId="48" fillId="0" borderId="1" xfId="0" applyNumberFormat="1" applyFont="1" applyBorder="1"/>
    <xf numFmtId="0" fontId="40" fillId="0" borderId="1" xfId="0" applyFont="1" applyFill="1" applyBorder="1" applyAlignment="1">
      <alignment wrapText="1"/>
    </xf>
    <xf numFmtId="0" fontId="42" fillId="0" borderId="1" xfId="0" applyFont="1" applyBorder="1" applyAlignment="1">
      <alignment horizontal="center" vertical="center"/>
    </xf>
    <xf numFmtId="164" fontId="42" fillId="0" borderId="1" xfId="0" applyNumberFormat="1" applyFont="1" applyFill="1" applyBorder="1" applyAlignment="1">
      <alignment horizontal="center" vertical="center"/>
    </xf>
    <xf numFmtId="164" fontId="42" fillId="1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165" fontId="42" fillId="0" borderId="1" xfId="0" applyNumberFormat="1" applyFont="1" applyFill="1" applyBorder="1" applyAlignment="1">
      <alignment horizontal="center" vertical="center"/>
    </xf>
    <xf numFmtId="164" fontId="42" fillId="0" borderId="1" xfId="0" applyNumberFormat="1" applyFont="1" applyBorder="1" applyAlignment="1">
      <alignment horizontal="center" vertical="center"/>
    </xf>
    <xf numFmtId="164" fontId="43" fillId="0" borderId="1" xfId="0" applyNumberFormat="1" applyFont="1" applyFill="1" applyBorder="1"/>
    <xf numFmtId="0" fontId="43" fillId="0" borderId="1" xfId="0" applyFont="1" applyBorder="1" applyAlignment="1">
      <alignment horizontal="center"/>
    </xf>
    <xf numFmtId="164" fontId="43" fillId="0" borderId="1" xfId="0" applyNumberFormat="1" applyFont="1" applyBorder="1" applyAlignment="1">
      <alignment horizontal="center"/>
    </xf>
    <xf numFmtId="1" fontId="50" fillId="0" borderId="1" xfId="0" applyNumberFormat="1" applyFont="1" applyFill="1" applyBorder="1" applyAlignment="1">
      <alignment horizontal="center" vertical="center"/>
    </xf>
    <xf numFmtId="1" fontId="39" fillId="2" borderId="1" xfId="0" applyNumberFormat="1" applyFont="1" applyFill="1" applyBorder="1" applyAlignment="1">
      <alignment horizontal="center"/>
    </xf>
    <xf numFmtId="1" fontId="38" fillId="2" borderId="1" xfId="0" applyNumberFormat="1" applyFont="1" applyFill="1" applyBorder="1" applyAlignment="1">
      <alignment horizontal="center"/>
    </xf>
    <xf numFmtId="1" fontId="43" fillId="0" borderId="1" xfId="0" applyNumberFormat="1" applyFont="1" applyBorder="1" applyAlignment="1">
      <alignment horizontal="center" vertical="center"/>
    </xf>
    <xf numFmtId="164" fontId="43" fillId="0" borderId="1" xfId="0" applyNumberFormat="1" applyFont="1" applyBorder="1" applyAlignment="1">
      <alignment horizontal="center" vertical="center"/>
    </xf>
    <xf numFmtId="165" fontId="43" fillId="0" borderId="1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8" fillId="0" borderId="0" xfId="0" applyFont="1"/>
    <xf numFmtId="164" fontId="42" fillId="9" borderId="1" xfId="0" applyNumberFormat="1" applyFont="1" applyFill="1" applyBorder="1" applyAlignment="1">
      <alignment horizontal="center" vertical="center"/>
    </xf>
    <xf numFmtId="0" fontId="37" fillId="5" borderId="1" xfId="0" applyNumberFormat="1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center"/>
    </xf>
    <xf numFmtId="1" fontId="39" fillId="3" borderId="1" xfId="0" applyNumberFormat="1" applyFont="1" applyFill="1" applyBorder="1" applyAlignment="1">
      <alignment horizontal="center"/>
    </xf>
    <xf numFmtId="1" fontId="43" fillId="0" borderId="1" xfId="0" applyNumberFormat="1" applyFont="1" applyBorder="1" applyAlignment="1">
      <alignment horizontal="center"/>
    </xf>
    <xf numFmtId="0" fontId="42" fillId="7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" fontId="48" fillId="0" borderId="0" xfId="0" applyNumberFormat="1" applyFont="1"/>
    <xf numFmtId="2" fontId="43" fillId="0" borderId="1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164" fontId="42" fillId="0" borderId="0" xfId="0" applyNumberFormat="1" applyFont="1" applyFill="1" applyAlignment="1">
      <alignment horizontal="center" vertical="center"/>
    </xf>
    <xf numFmtId="164" fontId="42" fillId="9" borderId="0" xfId="0" applyNumberFormat="1" applyFont="1" applyFill="1" applyAlignment="1">
      <alignment horizontal="center" vertical="center"/>
    </xf>
    <xf numFmtId="0" fontId="42" fillId="0" borderId="0" xfId="0" applyFont="1" applyAlignment="1">
      <alignment horizontal="left" vertical="center"/>
    </xf>
    <xf numFmtId="1" fontId="42" fillId="0" borderId="0" xfId="0" applyNumberFormat="1" applyFont="1" applyFill="1" applyAlignment="1">
      <alignment horizontal="center" vertical="center"/>
    </xf>
    <xf numFmtId="165" fontId="42" fillId="0" borderId="0" xfId="0" applyNumberFormat="1" applyFont="1" applyFill="1" applyAlignment="1">
      <alignment horizontal="center" vertical="center"/>
    </xf>
    <xf numFmtId="164" fontId="42" fillId="0" borderId="0" xfId="0" applyNumberFormat="1" applyFont="1" applyAlignment="1">
      <alignment horizontal="center" vertical="center"/>
    </xf>
    <xf numFmtId="2" fontId="43" fillId="0" borderId="0" xfId="0" applyNumberFormat="1" applyFont="1" applyFill="1" applyAlignment="1">
      <alignment horizontal="center"/>
    </xf>
    <xf numFmtId="164" fontId="43" fillId="0" borderId="0" xfId="0" applyNumberFormat="1" applyFont="1" applyFill="1" applyAlignment="1">
      <alignment horizontal="center"/>
    </xf>
    <xf numFmtId="165" fontId="43" fillId="0" borderId="0" xfId="0" applyNumberFormat="1" applyFont="1" applyFill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164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" xfId="0" applyFont="1" applyBorder="1" applyAlignment="1">
      <alignment horizontal="left" vertical="center"/>
    </xf>
    <xf numFmtId="164" fontId="42" fillId="8" borderId="1" xfId="0" applyNumberFormat="1" applyFont="1" applyFill="1" applyBorder="1" applyAlignment="1">
      <alignment horizontal="center" vertical="center"/>
    </xf>
    <xf numFmtId="0" fontId="51" fillId="0" borderId="0" xfId="0" applyFont="1"/>
    <xf numFmtId="0" fontId="51" fillId="0" borderId="1" xfId="0" applyFont="1" applyBorder="1"/>
    <xf numFmtId="0" fontId="36" fillId="2" borderId="0" xfId="0" applyFont="1" applyFill="1"/>
    <xf numFmtId="0" fontId="48" fillId="0" borderId="0" xfId="0" applyFont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4" fontId="42" fillId="0" borderId="1" xfId="0" applyNumberFormat="1" applyFont="1" applyFill="1" applyBorder="1" applyAlignment="1" applyProtection="1">
      <alignment horizontal="center" vertical="center"/>
    </xf>
    <xf numFmtId="0" fontId="42" fillId="0" borderId="1" xfId="0" applyFont="1" applyFill="1" applyBorder="1" applyAlignment="1" applyProtection="1">
      <alignment horizontal="left" vertical="center"/>
    </xf>
    <xf numFmtId="0" fontId="42" fillId="7" borderId="1" xfId="0" applyFont="1" applyFill="1" applyBorder="1" applyAlignment="1">
      <alignment horizontal="left" vertical="center"/>
    </xf>
    <xf numFmtId="0" fontId="53" fillId="0" borderId="0" xfId="0" applyFont="1" applyAlignment="1">
      <alignment horizontal="center" vertical="center" textRotation="90"/>
    </xf>
    <xf numFmtId="0" fontId="38" fillId="0" borderId="1" xfId="0" applyFont="1" applyFill="1" applyBorder="1" applyAlignment="1">
      <alignment horizontal="center"/>
    </xf>
    <xf numFmtId="0" fontId="40" fillId="0" borderId="5" xfId="0" applyFont="1" applyFill="1" applyBorder="1" applyAlignment="1">
      <alignment vertical="center" wrapText="1"/>
    </xf>
    <xf numFmtId="0" fontId="40" fillId="0" borderId="5" xfId="0" applyFont="1" applyFill="1" applyBorder="1" applyAlignment="1">
      <alignment wrapText="1"/>
    </xf>
    <xf numFmtId="0" fontId="45" fillId="0" borderId="1" xfId="0" applyFont="1" applyFill="1" applyBorder="1" applyAlignment="1">
      <alignment wrapText="1"/>
    </xf>
    <xf numFmtId="0" fontId="42" fillId="0" borderId="1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2" fillId="0" borderId="1" xfId="0" applyFont="1" applyFill="1" applyBorder="1" applyAlignment="1" applyProtection="1">
      <alignment horizontal="left" vertical="center" wrapText="1"/>
    </xf>
    <xf numFmtId="0" fontId="42" fillId="7" borderId="1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wrapText="1"/>
    </xf>
    <xf numFmtId="0" fontId="55" fillId="0" borderId="1" xfId="0" applyFont="1" applyBorder="1" applyAlignment="1">
      <alignment horizontal="center"/>
    </xf>
    <xf numFmtId="0" fontId="55" fillId="2" borderId="1" xfId="0" applyFont="1" applyFill="1" applyBorder="1" applyAlignment="1">
      <alignment horizontal="center"/>
    </xf>
    <xf numFmtId="0" fontId="54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2" fontId="36" fillId="0" borderId="1" xfId="0" applyNumberFormat="1" applyFont="1" applyFill="1" applyBorder="1" applyAlignment="1">
      <alignment horizontal="center"/>
    </xf>
    <xf numFmtId="2" fontId="36" fillId="0" borderId="0" xfId="0" applyNumberFormat="1" applyFont="1" applyFill="1"/>
    <xf numFmtId="1" fontId="39" fillId="0" borderId="1" xfId="0" applyNumberFormat="1" applyFont="1" applyFill="1" applyBorder="1" applyAlignment="1">
      <alignment horizontal="center"/>
    </xf>
    <xf numFmtId="1" fontId="38" fillId="0" borderId="1" xfId="0" applyNumberFormat="1" applyFont="1" applyFill="1" applyBorder="1" applyAlignment="1">
      <alignment horizontal="center"/>
    </xf>
    <xf numFmtId="164" fontId="43" fillId="0" borderId="1" xfId="0" applyNumberFormat="1" applyFont="1" applyFill="1" applyBorder="1" applyAlignment="1">
      <alignment horizontal="center" vertical="center"/>
    </xf>
    <xf numFmtId="165" fontId="43" fillId="0" borderId="1" xfId="0" applyNumberFormat="1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0" fillId="0" borderId="0" xfId="0" applyFill="1"/>
    <xf numFmtId="0" fontId="36" fillId="0" borderId="0" xfId="0" applyFont="1" applyFill="1"/>
    <xf numFmtId="0" fontId="2" fillId="0" borderId="0" xfId="0" applyFont="1" applyFill="1"/>
    <xf numFmtId="0" fontId="36" fillId="0" borderId="1" xfId="0" applyFont="1" applyBorder="1" applyAlignment="1">
      <alignment horizontal="center"/>
    </xf>
    <xf numFmtId="2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0" fillId="0" borderId="1" xfId="0" applyFont="1" applyFill="1" applyBorder="1" applyAlignment="1">
      <alignment horizontal="left" wrapText="1"/>
    </xf>
    <xf numFmtId="0" fontId="45" fillId="0" borderId="1" xfId="0" applyFont="1" applyFill="1" applyBorder="1" applyAlignment="1">
      <alignment horizontal="left" wrapText="1"/>
    </xf>
    <xf numFmtId="1" fontId="52" fillId="0" borderId="1" xfId="0" applyNumberFormat="1" applyFont="1" applyFill="1" applyBorder="1" applyAlignment="1" applyProtection="1">
      <alignment horizontal="center" vertical="center" textRotation="90"/>
    </xf>
    <xf numFmtId="0" fontId="6" fillId="0" borderId="0" xfId="0" applyFont="1" applyAlignment="1">
      <alignment horizontal="center" vertical="center" textRotation="90"/>
    </xf>
    <xf numFmtId="0" fontId="56" fillId="0" borderId="0" xfId="0" applyFont="1"/>
    <xf numFmtId="1" fontId="57" fillId="4" borderId="1" xfId="0" applyNumberFormat="1" applyFont="1" applyFill="1" applyBorder="1" applyAlignment="1" applyProtection="1">
      <alignment horizontal="center" vertical="center" textRotation="90"/>
    </xf>
    <xf numFmtId="1" fontId="57" fillId="12" borderId="1" xfId="0" applyNumberFormat="1" applyFont="1" applyFill="1" applyBorder="1" applyAlignment="1" applyProtection="1">
      <alignment horizontal="center" vertical="center" textRotation="90"/>
    </xf>
    <xf numFmtId="0" fontId="58" fillId="0" borderId="0" xfId="0" applyNumberFormat="1" applyFont="1" applyFill="1"/>
    <xf numFmtId="0" fontId="58" fillId="0" borderId="1" xfId="0" applyFont="1" applyFill="1" applyBorder="1" applyAlignment="1">
      <alignment horizontal="center" vertical="center" wrapText="1"/>
    </xf>
    <xf numFmtId="0" fontId="59" fillId="0" borderId="0" xfId="0" applyFont="1"/>
    <xf numFmtId="0" fontId="60" fillId="0" borderId="1" xfId="0" applyNumberFormat="1" applyFont="1" applyFill="1" applyBorder="1" applyAlignment="1">
      <alignment horizontal="center"/>
    </xf>
    <xf numFmtId="0" fontId="58" fillId="0" borderId="0" xfId="0" applyNumberFormat="1" applyFont="1" applyFill="1" applyBorder="1" applyAlignment="1">
      <alignment horizontal="center"/>
    </xf>
    <xf numFmtId="0" fontId="40" fillId="0" borderId="5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wrapText="1"/>
    </xf>
    <xf numFmtId="0" fontId="4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40" fillId="14" borderId="1" xfId="0" applyFont="1" applyFill="1" applyBorder="1" applyAlignment="1">
      <alignment horizontal="left" wrapText="1"/>
    </xf>
    <xf numFmtId="0" fontId="45" fillId="3" borderId="1" xfId="0" applyFont="1" applyFill="1" applyBorder="1" applyAlignment="1">
      <alignment horizontal="left" wrapText="1"/>
    </xf>
    <xf numFmtId="0" fontId="45" fillId="14" borderId="1" xfId="0" applyFont="1" applyFill="1" applyBorder="1" applyAlignment="1">
      <alignment horizontal="left" wrapText="1"/>
    </xf>
    <xf numFmtId="0" fontId="40" fillId="12" borderId="5" xfId="0" applyFont="1" applyFill="1" applyBorder="1" applyAlignment="1">
      <alignment horizontal="left" wrapText="1"/>
    </xf>
    <xf numFmtId="0" fontId="42" fillId="12" borderId="1" xfId="0" applyFont="1" applyFill="1" applyBorder="1" applyAlignment="1">
      <alignment horizontal="left" vertical="center" wrapText="1"/>
    </xf>
    <xf numFmtId="0" fontId="42" fillId="14" borderId="1" xfId="0" applyFont="1" applyFill="1" applyBorder="1" applyAlignment="1">
      <alignment horizontal="left" vertical="center" wrapText="1"/>
    </xf>
    <xf numFmtId="0" fontId="42" fillId="14" borderId="0" xfId="0" applyFont="1" applyFill="1" applyAlignment="1">
      <alignment horizontal="left" vertical="center" wrapText="1"/>
    </xf>
    <xf numFmtId="0" fontId="42" fillId="14" borderId="1" xfId="0" applyFont="1" applyFill="1" applyBorder="1" applyAlignment="1" applyProtection="1">
      <alignment horizontal="left" vertical="center" wrapText="1"/>
    </xf>
    <xf numFmtId="0" fontId="42" fillId="3" borderId="1" xfId="0" applyFont="1" applyFill="1" applyBorder="1" applyAlignment="1">
      <alignment horizontal="left" vertical="center" wrapText="1"/>
    </xf>
    <xf numFmtId="0" fontId="40" fillId="15" borderId="1" xfId="0" applyFont="1" applyFill="1" applyBorder="1" applyAlignment="1">
      <alignment horizontal="left" wrapText="1"/>
    </xf>
    <xf numFmtId="0" fontId="40" fillId="15" borderId="5" xfId="0" applyFont="1" applyFill="1" applyBorder="1" applyAlignment="1">
      <alignment horizontal="left" vertical="center" wrapText="1"/>
    </xf>
    <xf numFmtId="0" fontId="37" fillId="15" borderId="1" xfId="0" applyFont="1" applyFill="1" applyBorder="1" applyAlignment="1">
      <alignment horizontal="center"/>
    </xf>
    <xf numFmtId="0" fontId="60" fillId="15" borderId="1" xfId="0" applyNumberFormat="1" applyFont="1" applyFill="1" applyBorder="1" applyAlignment="1">
      <alignment horizontal="center"/>
    </xf>
    <xf numFmtId="0" fontId="38" fillId="15" borderId="1" xfId="0" applyFont="1" applyFill="1" applyBorder="1" applyAlignment="1">
      <alignment horizontal="center"/>
    </xf>
    <xf numFmtId="0" fontId="36" fillId="15" borderId="1" xfId="0" applyFont="1" applyFill="1" applyBorder="1"/>
    <xf numFmtId="0" fontId="36" fillId="15" borderId="5" xfId="0" applyFont="1" applyFill="1" applyBorder="1" applyAlignment="1">
      <alignment horizontal="left" wrapText="1"/>
    </xf>
    <xf numFmtId="2" fontId="36" fillId="15" borderId="1" xfId="0" applyNumberFormat="1" applyFont="1" applyFill="1" applyBorder="1" applyAlignment="1">
      <alignment horizontal="center"/>
    </xf>
    <xf numFmtId="2" fontId="36" fillId="15" borderId="0" xfId="0" applyNumberFormat="1" applyFont="1" applyFill="1"/>
    <xf numFmtId="1" fontId="39" fillId="15" borderId="1" xfId="0" applyNumberFormat="1" applyFont="1" applyFill="1" applyBorder="1" applyAlignment="1">
      <alignment horizontal="center"/>
    </xf>
    <xf numFmtId="1" fontId="38" fillId="15" borderId="1" xfId="0" applyNumberFormat="1" applyFont="1" applyFill="1" applyBorder="1" applyAlignment="1">
      <alignment horizontal="center"/>
    </xf>
    <xf numFmtId="0" fontId="36" fillId="15" borderId="0" xfId="0" applyFont="1" applyFill="1"/>
    <xf numFmtId="0" fontId="36" fillId="15" borderId="1" xfId="0" applyFont="1" applyFill="1" applyBorder="1" applyAlignment="1">
      <alignment horizontal="center"/>
    </xf>
    <xf numFmtId="0" fontId="0" fillId="15" borderId="0" xfId="0" applyFill="1"/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1" fillId="15" borderId="1" xfId="0" applyFont="1" applyFill="1" applyBorder="1" applyAlignment="1">
      <alignment horizontal="left" wrapText="1"/>
    </xf>
    <xf numFmtId="0" fontId="61" fillId="15" borderId="5" xfId="0" applyFont="1" applyFill="1" applyBorder="1" applyAlignment="1">
      <alignment horizontal="left" vertical="center" wrapText="1"/>
    </xf>
    <xf numFmtId="0" fontId="61" fillId="14" borderId="1" xfId="0" applyFont="1" applyFill="1" applyBorder="1" applyAlignment="1">
      <alignment horizontal="left" wrapText="1"/>
    </xf>
    <xf numFmtId="0" fontId="61" fillId="3" borderId="1" xfId="0" applyFont="1" applyFill="1" applyBorder="1" applyAlignment="1">
      <alignment horizontal="left" wrapText="1"/>
    </xf>
    <xf numFmtId="0" fontId="61" fillId="12" borderId="5" xfId="0" applyFont="1" applyFill="1" applyBorder="1" applyAlignment="1">
      <alignment horizontal="left" wrapText="1"/>
    </xf>
    <xf numFmtId="0" fontId="36" fillId="12" borderId="1" xfId="0" applyFont="1" applyFill="1" applyBorder="1" applyAlignment="1">
      <alignment horizontal="left" vertical="center" wrapText="1"/>
    </xf>
    <xf numFmtId="0" fontId="36" fillId="14" borderId="1" xfId="0" applyFont="1" applyFill="1" applyBorder="1" applyAlignment="1">
      <alignment horizontal="left" vertical="center" wrapText="1"/>
    </xf>
    <xf numFmtId="0" fontId="36" fillId="14" borderId="0" xfId="0" applyFont="1" applyFill="1" applyAlignment="1">
      <alignment horizontal="left" vertical="center" wrapText="1"/>
    </xf>
    <xf numFmtId="0" fontId="36" fillId="14" borderId="1" xfId="0" applyFont="1" applyFill="1" applyBorder="1" applyAlignment="1" applyProtection="1">
      <alignment horizontal="left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left"/>
    </xf>
    <xf numFmtId="0" fontId="12" fillId="0" borderId="0" xfId="0" applyFont="1"/>
    <xf numFmtId="0" fontId="61" fillId="0" borderId="1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/>
    </xf>
    <xf numFmtId="164" fontId="36" fillId="10" borderId="1" xfId="0" applyNumberFormat="1" applyFont="1" applyFill="1" applyBorder="1" applyAlignment="1">
      <alignment horizontal="center" vertical="center"/>
    </xf>
    <xf numFmtId="164" fontId="36" fillId="9" borderId="1" xfId="0" applyNumberFormat="1" applyFont="1" applyFill="1" applyBorder="1" applyAlignment="1">
      <alignment horizontal="center" vertical="center"/>
    </xf>
    <xf numFmtId="164" fontId="36" fillId="9" borderId="0" xfId="0" applyNumberFormat="1" applyFont="1" applyFill="1" applyAlignment="1">
      <alignment horizontal="center" vertical="center"/>
    </xf>
    <xf numFmtId="164" fontId="36" fillId="8" borderId="1" xfId="0" applyNumberFormat="1" applyFont="1" applyFill="1" applyBorder="1" applyAlignment="1">
      <alignment horizontal="center" vertical="center"/>
    </xf>
    <xf numFmtId="14" fontId="2" fillId="0" borderId="0" xfId="0" applyNumberFormat="1" applyFont="1"/>
    <xf numFmtId="164" fontId="61" fillId="0" borderId="1" xfId="0" applyNumberFormat="1" applyFont="1" applyFill="1" applyBorder="1" applyAlignment="1">
      <alignment horizontal="center"/>
    </xf>
    <xf numFmtId="164" fontId="61" fillId="0" borderId="1" xfId="0" applyNumberFormat="1" applyFont="1" applyFill="1" applyBorder="1" applyAlignment="1">
      <alignment horizontal="center" vertical="center"/>
    </xf>
    <xf numFmtId="164" fontId="36" fillId="0" borderId="1" xfId="0" applyNumberFormat="1" applyFont="1" applyFill="1" applyBorder="1" applyAlignment="1" applyProtection="1">
      <alignment horizontal="center" vertical="center"/>
    </xf>
    <xf numFmtId="16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164" fontId="36" fillId="0" borderId="0" xfId="0" applyNumberFormat="1" applyFont="1" applyFill="1" applyAlignment="1">
      <alignment horizontal="center" vertical="center"/>
    </xf>
    <xf numFmtId="0" fontId="2" fillId="13" borderId="0" xfId="0" applyFont="1" applyFill="1" applyAlignment="1">
      <alignment horizontal="center"/>
    </xf>
    <xf numFmtId="0" fontId="58" fillId="13" borderId="0" xfId="0" applyNumberFormat="1" applyFont="1" applyFill="1"/>
    <xf numFmtId="0" fontId="12" fillId="13" borderId="0" xfId="0" applyFont="1" applyFill="1"/>
    <xf numFmtId="0" fontId="56" fillId="13" borderId="0" xfId="0" applyFont="1" applyFill="1"/>
    <xf numFmtId="0" fontId="0" fillId="13" borderId="0" xfId="0" applyFill="1" applyAlignment="1">
      <alignment horizontal="left"/>
    </xf>
    <xf numFmtId="0" fontId="8" fillId="13" borderId="0" xfId="0" applyFont="1" applyFill="1"/>
    <xf numFmtId="0" fontId="0" fillId="13" borderId="0" xfId="0" applyFill="1" applyAlignment="1">
      <alignment horizontal="center"/>
    </xf>
    <xf numFmtId="0" fontId="2" fillId="13" borderId="0" xfId="0" applyFont="1" applyFill="1" applyAlignment="1">
      <alignment horizontal="left"/>
    </xf>
    <xf numFmtId="0" fontId="36" fillId="0" borderId="1" xfId="0" applyFont="1" applyFill="1" applyBorder="1" applyAlignment="1">
      <alignment horizontal="left" vertical="center" wrapText="1"/>
    </xf>
    <xf numFmtId="0" fontId="64" fillId="0" borderId="0" xfId="0" applyFont="1"/>
    <xf numFmtId="1" fontId="57" fillId="12" borderId="5" xfId="0" applyNumberFormat="1" applyFont="1" applyFill="1" applyBorder="1" applyAlignment="1" applyProtection="1">
      <alignment horizontal="center" vertical="center" textRotation="90"/>
    </xf>
    <xf numFmtId="164" fontId="43" fillId="0" borderId="5" xfId="0" applyNumberFormat="1" applyFont="1" applyBorder="1"/>
    <xf numFmtId="0" fontId="43" fillId="0" borderId="5" xfId="0" applyFont="1" applyBorder="1"/>
    <xf numFmtId="0" fontId="43" fillId="0" borderId="5" xfId="0" applyFont="1" applyBorder="1" applyAlignment="1">
      <alignment horizontal="center"/>
    </xf>
    <xf numFmtId="164" fontId="43" fillId="0" borderId="5" xfId="0" applyNumberFormat="1" applyFont="1" applyBorder="1" applyAlignment="1">
      <alignment horizontal="center" vertical="center"/>
    </xf>
    <xf numFmtId="164" fontId="43" fillId="0" borderId="5" xfId="0" applyNumberFormat="1" applyFont="1" applyBorder="1" applyAlignment="1">
      <alignment horizontal="center"/>
    </xf>
    <xf numFmtId="164" fontId="47" fillId="0" borderId="5" xfId="0" applyNumberFormat="1" applyFont="1" applyBorder="1" applyAlignment="1">
      <alignment horizontal="center"/>
    </xf>
    <xf numFmtId="0" fontId="43" fillId="0" borderId="5" xfId="0" applyFont="1" applyBorder="1" applyAlignment="1">
      <alignment horizontal="center" vertical="center"/>
    </xf>
    <xf numFmtId="164" fontId="43" fillId="0" borderId="5" xfId="0" applyNumberFormat="1" applyFont="1" applyFill="1" applyBorder="1" applyAlignment="1">
      <alignment horizontal="center" vertical="center"/>
    </xf>
    <xf numFmtId="1" fontId="52" fillId="0" borderId="6" xfId="0" applyNumberFormat="1" applyFont="1" applyFill="1" applyBorder="1" applyAlignment="1" applyProtection="1">
      <alignment horizontal="center" vertical="center" textRotation="90"/>
    </xf>
    <xf numFmtId="0" fontId="43" fillId="0" borderId="6" xfId="0" applyFont="1" applyBorder="1" applyAlignment="1">
      <alignment horizontal="center"/>
    </xf>
    <xf numFmtId="1" fontId="43" fillId="0" borderId="6" xfId="0" applyNumberFormat="1" applyFont="1" applyBorder="1" applyAlignment="1">
      <alignment horizontal="center"/>
    </xf>
    <xf numFmtId="1" fontId="50" fillId="0" borderId="6" xfId="0" applyNumberFormat="1" applyFont="1" applyFill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/>
    </xf>
    <xf numFmtId="0" fontId="43" fillId="0" borderId="6" xfId="0" applyFont="1" applyFill="1" applyBorder="1" applyAlignment="1">
      <alignment horizontal="center" vertical="center"/>
    </xf>
    <xf numFmtId="1" fontId="57" fillId="16" borderId="1" xfId="0" applyNumberFormat="1" applyFont="1" applyFill="1" applyBorder="1" applyAlignment="1" applyProtection="1">
      <alignment horizontal="center" vertical="center" textRotation="90"/>
    </xf>
    <xf numFmtId="0" fontId="38" fillId="16" borderId="1" xfId="0" applyFont="1" applyFill="1" applyBorder="1"/>
    <xf numFmtId="1" fontId="50" fillId="16" borderId="1" xfId="0" applyNumberFormat="1" applyFont="1" applyFill="1" applyBorder="1"/>
    <xf numFmtId="165" fontId="50" fillId="16" borderId="1" xfId="0" applyNumberFormat="1" applyFont="1" applyFill="1" applyBorder="1" applyAlignment="1">
      <alignment horizontal="center"/>
    </xf>
    <xf numFmtId="165" fontId="50" fillId="16" borderId="1" xfId="0" applyNumberFormat="1" applyFont="1" applyFill="1" applyBorder="1" applyAlignment="1">
      <alignment horizontal="center" vertical="center"/>
    </xf>
    <xf numFmtId="0" fontId="65" fillId="16" borderId="1" xfId="0" applyFont="1" applyFill="1" applyBorder="1" applyAlignment="1">
      <alignment horizontal="center"/>
    </xf>
    <xf numFmtId="164" fontId="50" fillId="16" borderId="1" xfId="0" applyNumberFormat="1" applyFont="1" applyFill="1" applyBorder="1" applyAlignment="1">
      <alignment horizontal="center" vertical="center"/>
    </xf>
    <xf numFmtId="0" fontId="50" fillId="16" borderId="1" xfId="0" applyFont="1" applyFill="1" applyBorder="1"/>
    <xf numFmtId="2" fontId="50" fillId="16" borderId="1" xfId="0" applyNumberFormat="1" applyFont="1" applyFill="1" applyBorder="1" applyAlignment="1">
      <alignment horizontal="center" vertical="center"/>
    </xf>
    <xf numFmtId="0" fontId="50" fillId="16" borderId="1" xfId="0" applyFont="1" applyFill="1" applyBorder="1" applyAlignment="1">
      <alignment horizontal="center" vertical="center"/>
    </xf>
    <xf numFmtId="165" fontId="65" fillId="16" borderId="1" xfId="0" applyNumberFormat="1" applyFont="1" applyFill="1" applyBorder="1" applyAlignment="1">
      <alignment horizontal="center"/>
    </xf>
    <xf numFmtId="0" fontId="38" fillId="0" borderId="1" xfId="0" applyFont="1" applyBorder="1"/>
    <xf numFmtId="0" fontId="65" fillId="0" borderId="1" xfId="0" applyFont="1" applyBorder="1" applyAlignment="1">
      <alignment horizontal="center"/>
    </xf>
    <xf numFmtId="165" fontId="65" fillId="0" borderId="1" xfId="0" applyNumberFormat="1" applyFont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1" fontId="50" fillId="0" borderId="1" xfId="0" applyNumberFormat="1" applyFont="1" applyBorder="1"/>
    <xf numFmtId="165" fontId="50" fillId="0" borderId="1" xfId="0" applyNumberFormat="1" applyFont="1" applyFill="1" applyBorder="1" applyAlignment="1">
      <alignment horizontal="center"/>
    </xf>
    <xf numFmtId="165" fontId="50" fillId="0" borderId="1" xfId="0" applyNumberFormat="1" applyFont="1" applyBorder="1" applyAlignment="1">
      <alignment horizontal="center" vertical="center"/>
    </xf>
    <xf numFmtId="164" fontId="50" fillId="0" borderId="1" xfId="0" applyNumberFormat="1" applyFont="1" applyBorder="1" applyAlignment="1">
      <alignment horizontal="center" vertical="center"/>
    </xf>
    <xf numFmtId="0" fontId="50" fillId="0" borderId="1" xfId="0" applyFont="1" applyBorder="1"/>
    <xf numFmtId="2" fontId="50" fillId="0" borderId="1" xfId="0" applyNumberFormat="1" applyFont="1" applyBorder="1" applyAlignment="1">
      <alignment horizontal="center" vertical="center"/>
    </xf>
    <xf numFmtId="164" fontId="50" fillId="0" borderId="0" xfId="0" applyNumberFormat="1" applyFont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165" fontId="50" fillId="0" borderId="1" xfId="0" applyNumberFormat="1" applyFont="1" applyFill="1" applyBorder="1" applyAlignment="1">
      <alignment horizontal="center" vertical="center"/>
    </xf>
    <xf numFmtId="165" fontId="50" fillId="0" borderId="0" xfId="0" applyNumberFormat="1" applyFont="1" applyAlignment="1">
      <alignment horizontal="center" vertical="center"/>
    </xf>
    <xf numFmtId="0" fontId="2" fillId="13" borderId="0" xfId="0" applyFont="1" applyFill="1"/>
    <xf numFmtId="1" fontId="57" fillId="6" borderId="1" xfId="0" applyNumberFormat="1" applyFont="1" applyFill="1" applyBorder="1" applyAlignment="1" applyProtection="1">
      <alignment horizontal="center" vertical="center" textRotation="90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1" fontId="38" fillId="0" borderId="0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textRotation="90"/>
    </xf>
    <xf numFmtId="0" fontId="1" fillId="0" borderId="1" xfId="0" applyFont="1" applyBorder="1"/>
    <xf numFmtId="2" fontId="36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18" borderId="1" xfId="0" applyFont="1" applyFill="1" applyBorder="1" applyAlignment="1">
      <alignment horizontal="center" textRotation="90"/>
    </xf>
    <xf numFmtId="0" fontId="2" fillId="18" borderId="0" xfId="0" applyFont="1" applyFill="1"/>
    <xf numFmtId="0" fontId="2" fillId="2" borderId="1" xfId="0" applyFont="1" applyFill="1" applyBorder="1" applyAlignment="1">
      <alignment horizontal="center" textRotation="90"/>
    </xf>
    <xf numFmtId="164" fontId="36" fillId="13" borderId="1" xfId="0" applyNumberFormat="1" applyFont="1" applyFill="1" applyBorder="1" applyAlignment="1">
      <alignment horizontal="center" vertical="center"/>
    </xf>
    <xf numFmtId="0" fontId="37" fillId="19" borderId="1" xfId="0" applyFont="1" applyFill="1" applyBorder="1" applyAlignment="1">
      <alignment horizontal="center"/>
    </xf>
    <xf numFmtId="0" fontId="60" fillId="19" borderId="1" xfId="0" applyNumberFormat="1" applyFont="1" applyFill="1" applyBorder="1" applyAlignment="1">
      <alignment horizontal="center"/>
    </xf>
    <xf numFmtId="0" fontId="38" fillId="19" borderId="1" xfId="0" applyFont="1" applyFill="1" applyBorder="1" applyAlignment="1">
      <alignment horizontal="center"/>
    </xf>
    <xf numFmtId="164" fontId="61" fillId="19" borderId="1" xfId="0" applyNumberFormat="1" applyFont="1" applyFill="1" applyBorder="1" applyAlignment="1">
      <alignment horizontal="center"/>
    </xf>
    <xf numFmtId="0" fontId="61" fillId="19" borderId="1" xfId="0" applyFont="1" applyFill="1" applyBorder="1" applyAlignment="1">
      <alignment horizontal="center" vertical="center"/>
    </xf>
    <xf numFmtId="0" fontId="61" fillId="19" borderId="5" xfId="0" applyFont="1" applyFill="1" applyBorder="1" applyAlignment="1">
      <alignment horizontal="left" wrapText="1"/>
    </xf>
    <xf numFmtId="0" fontId="40" fillId="19" borderId="5" xfId="0" applyFont="1" applyFill="1" applyBorder="1" applyAlignment="1">
      <alignment horizontal="left" wrapText="1"/>
    </xf>
    <xf numFmtId="2" fontId="36" fillId="19" borderId="1" xfId="0" applyNumberFormat="1" applyFont="1" applyFill="1" applyBorder="1" applyAlignment="1">
      <alignment horizontal="center"/>
    </xf>
    <xf numFmtId="2" fontId="36" fillId="19" borderId="0" xfId="0" applyNumberFormat="1" applyFont="1" applyFill="1"/>
    <xf numFmtId="1" fontId="39" fillId="19" borderId="1" xfId="0" applyNumberFormat="1" applyFont="1" applyFill="1" applyBorder="1" applyAlignment="1">
      <alignment horizontal="center"/>
    </xf>
    <xf numFmtId="1" fontId="38" fillId="19" borderId="1" xfId="0" applyNumberFormat="1" applyFont="1" applyFill="1" applyBorder="1" applyAlignment="1">
      <alignment horizontal="center"/>
    </xf>
    <xf numFmtId="164" fontId="43" fillId="19" borderId="1" xfId="0" applyNumberFormat="1" applyFont="1" applyFill="1" applyBorder="1"/>
    <xf numFmtId="0" fontId="38" fillId="19" borderId="1" xfId="0" applyFont="1" applyFill="1" applyBorder="1"/>
    <xf numFmtId="0" fontId="43" fillId="19" borderId="1" xfId="0" applyFont="1" applyFill="1" applyBorder="1" applyAlignment="1">
      <alignment horizontal="center"/>
    </xf>
    <xf numFmtId="0" fontId="36" fillId="19" borderId="0" xfId="0" applyFont="1" applyFill="1"/>
    <xf numFmtId="0" fontId="61" fillId="19" borderId="1" xfId="0" applyFont="1" applyFill="1" applyBorder="1" applyAlignment="1">
      <alignment horizontal="left" wrapText="1"/>
    </xf>
    <xf numFmtId="0" fontId="40" fillId="19" borderId="1" xfId="0" applyFont="1" applyFill="1" applyBorder="1" applyAlignment="1">
      <alignment horizontal="left" wrapText="1"/>
    </xf>
    <xf numFmtId="0" fontId="36" fillId="13" borderId="1" xfId="0" applyFont="1" applyFill="1" applyBorder="1" applyAlignment="1">
      <alignment horizontal="center" vertical="center"/>
    </xf>
    <xf numFmtId="164" fontId="36" fillId="13" borderId="0" xfId="0" applyNumberFormat="1" applyFont="1" applyFill="1" applyAlignment="1">
      <alignment horizontal="center" vertical="center"/>
    </xf>
    <xf numFmtId="0" fontId="66" fillId="12" borderId="1" xfId="0" applyFont="1" applyFill="1" applyBorder="1" applyAlignment="1">
      <alignment horizontal="left" wrapText="1"/>
    </xf>
    <xf numFmtId="0" fontId="66" fillId="3" borderId="1" xfId="0" applyFont="1" applyFill="1" applyBorder="1" applyAlignment="1">
      <alignment horizontal="left" wrapText="1"/>
    </xf>
    <xf numFmtId="0" fontId="66" fillId="0" borderId="1" xfId="0" applyFont="1" applyFill="1" applyBorder="1" applyAlignment="1">
      <alignment horizontal="left" vertical="center" wrapText="1"/>
    </xf>
    <xf numFmtId="0" fontId="66" fillId="12" borderId="1" xfId="0" applyFont="1" applyFill="1" applyBorder="1" applyAlignment="1">
      <alignment horizontal="left" vertical="center" wrapText="1"/>
    </xf>
    <xf numFmtId="0" fontId="66" fillId="1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61" fillId="1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center"/>
    </xf>
    <xf numFmtId="0" fontId="0" fillId="0" borderId="1" xfId="0" applyBorder="1"/>
    <xf numFmtId="2" fontId="36" fillId="0" borderId="0" xfId="0" applyNumberFormat="1" applyFont="1" applyBorder="1" applyAlignment="1">
      <alignment horizontal="center"/>
    </xf>
    <xf numFmtId="0" fontId="2" fillId="17" borderId="1" xfId="0" applyFont="1" applyFill="1" applyBorder="1" applyAlignment="1">
      <alignment horizontal="center" textRotation="90"/>
    </xf>
    <xf numFmtId="0" fontId="6" fillId="17" borderId="1" xfId="0" applyFont="1" applyFill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/>
    </xf>
    <xf numFmtId="0" fontId="1" fillId="2" borderId="0" xfId="0" applyFont="1" applyFill="1"/>
    <xf numFmtId="2" fontId="66" fillId="0" borderId="0" xfId="0" applyNumberFormat="1" applyFont="1"/>
    <xf numFmtId="2" fontId="66" fillId="15" borderId="0" xfId="0" applyNumberFormat="1" applyFont="1" applyFill="1"/>
    <xf numFmtId="1" fontId="38" fillId="13" borderId="1" xfId="0" applyNumberFormat="1" applyFont="1" applyFill="1" applyBorder="1" applyAlignment="1">
      <alignment horizontal="center"/>
    </xf>
    <xf numFmtId="2" fontId="66" fillId="0" borderId="0" xfId="0" applyNumberFormat="1" applyFont="1" applyFill="1"/>
    <xf numFmtId="2" fontId="66" fillId="8" borderId="0" xfId="0" applyNumberFormat="1" applyFont="1" applyFill="1"/>
    <xf numFmtId="0" fontId="4" fillId="2" borderId="1" xfId="0" applyFont="1" applyFill="1" applyBorder="1" applyAlignment="1">
      <alignment horizontal="center" textRotation="90"/>
    </xf>
    <xf numFmtId="2" fontId="61" fillId="0" borderId="0" xfId="0" applyNumberFormat="1" applyFont="1"/>
    <xf numFmtId="2" fontId="61" fillId="20" borderId="0" xfId="0" applyNumberFormat="1" applyFont="1" applyFill="1"/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7" fillId="18" borderId="0" xfId="0" applyFont="1" applyFill="1"/>
    <xf numFmtId="0" fontId="2" fillId="4" borderId="1" xfId="0" applyFont="1" applyFill="1" applyBorder="1" applyAlignment="1">
      <alignment horizontal="center" textRotation="90"/>
    </xf>
    <xf numFmtId="2" fontId="38" fillId="0" borderId="0" xfId="0" applyNumberFormat="1" applyFont="1"/>
    <xf numFmtId="2" fontId="37" fillId="15" borderId="0" xfId="0" applyNumberFormat="1" applyFont="1" applyFill="1"/>
    <xf numFmtId="2" fontId="38" fillId="0" borderId="0" xfId="0" applyNumberFormat="1" applyFont="1" applyFill="1"/>
    <xf numFmtId="0" fontId="42" fillId="13" borderId="1" xfId="0" applyFont="1" applyFill="1" applyBorder="1" applyAlignment="1">
      <alignment horizontal="left" vertical="center" wrapText="1"/>
    </xf>
    <xf numFmtId="0" fontId="37" fillId="21" borderId="1" xfId="0" applyFont="1" applyFill="1" applyBorder="1" applyAlignment="1">
      <alignment horizontal="center"/>
    </xf>
    <xf numFmtId="0" fontId="60" fillId="21" borderId="1" xfId="0" applyNumberFormat="1" applyFont="1" applyFill="1" applyBorder="1" applyAlignment="1">
      <alignment horizontal="center"/>
    </xf>
    <xf numFmtId="0" fontId="38" fillId="21" borderId="1" xfId="0" applyFont="1" applyFill="1" applyBorder="1" applyAlignment="1">
      <alignment horizontal="center"/>
    </xf>
    <xf numFmtId="0" fontId="36" fillId="21" borderId="1" xfId="0" applyFont="1" applyFill="1" applyBorder="1"/>
    <xf numFmtId="0" fontId="36" fillId="21" borderId="5" xfId="0" applyFont="1" applyFill="1" applyBorder="1" applyAlignment="1">
      <alignment horizontal="left" wrapText="1"/>
    </xf>
    <xf numFmtId="2" fontId="36" fillId="21" borderId="1" xfId="0" applyNumberFormat="1" applyFont="1" applyFill="1" applyBorder="1" applyAlignment="1">
      <alignment horizontal="center"/>
    </xf>
    <xf numFmtId="2" fontId="36" fillId="21" borderId="0" xfId="0" applyNumberFormat="1" applyFont="1" applyFill="1"/>
    <xf numFmtId="2" fontId="37" fillId="21" borderId="0" xfId="0" applyNumberFormat="1" applyFont="1" applyFill="1"/>
    <xf numFmtId="2" fontId="66" fillId="21" borderId="0" xfId="0" applyNumberFormat="1" applyFont="1" applyFill="1"/>
    <xf numFmtId="2" fontId="61" fillId="21" borderId="0" xfId="0" applyNumberFormat="1" applyFont="1" applyFill="1"/>
    <xf numFmtId="1" fontId="39" fillId="21" borderId="1" xfId="0" applyNumberFormat="1" applyFont="1" applyFill="1" applyBorder="1" applyAlignment="1">
      <alignment horizontal="center"/>
    </xf>
    <xf numFmtId="1" fontId="38" fillId="21" borderId="1" xfId="0" applyNumberFormat="1" applyFont="1" applyFill="1" applyBorder="1" applyAlignment="1">
      <alignment horizontal="center"/>
    </xf>
    <xf numFmtId="0" fontId="38" fillId="21" borderId="0" xfId="0" applyFont="1" applyFill="1"/>
    <xf numFmtId="0" fontId="36" fillId="21" borderId="1" xfId="0" applyFont="1" applyFill="1" applyBorder="1" applyAlignment="1">
      <alignment horizontal="center"/>
    </xf>
    <xf numFmtId="0" fontId="0" fillId="21" borderId="0" xfId="0" applyFill="1"/>
    <xf numFmtId="0" fontId="36" fillId="21" borderId="0" xfId="0" applyFont="1" applyFill="1"/>
    <xf numFmtId="2" fontId="61" fillId="0" borderId="0" xfId="0" applyNumberFormat="1" applyFont="1" applyFill="1"/>
    <xf numFmtId="0" fontId="36" fillId="12" borderId="0" xfId="0" applyFont="1" applyFill="1"/>
    <xf numFmtId="2" fontId="61" fillId="12" borderId="0" xfId="0" applyNumberFormat="1" applyFont="1" applyFill="1"/>
    <xf numFmtId="0" fontId="1" fillId="13" borderId="0" xfId="0" applyFont="1" applyFill="1"/>
    <xf numFmtId="0" fontId="1" fillId="13" borderId="0" xfId="0" applyFont="1" applyFill="1" applyAlignment="1">
      <alignment horizontal="left"/>
    </xf>
    <xf numFmtId="0" fontId="6" fillId="13" borderId="0" xfId="0" applyNumberFormat="1" applyFont="1" applyFill="1"/>
    <xf numFmtId="0" fontId="4" fillId="13" borderId="0" xfId="0" applyNumberFormat="1" applyFont="1" applyFill="1"/>
    <xf numFmtId="0" fontId="2" fillId="13" borderId="0" xfId="0" applyNumberFormat="1" applyFont="1" applyFill="1"/>
    <xf numFmtId="0" fontId="1" fillId="22" borderId="1" xfId="0" applyFont="1" applyFill="1" applyBorder="1" applyAlignment="1">
      <alignment textRotation="90"/>
    </xf>
    <xf numFmtId="1" fontId="37" fillId="0" borderId="1" xfId="0" applyNumberFormat="1" applyFont="1" applyBorder="1" applyAlignment="1">
      <alignment horizontal="center"/>
    </xf>
    <xf numFmtId="164" fontId="36" fillId="0" borderId="2" xfId="0" applyNumberFormat="1" applyFont="1" applyFill="1" applyBorder="1" applyAlignment="1">
      <alignment horizontal="center" vertical="center"/>
    </xf>
    <xf numFmtId="2" fontId="38" fillId="13" borderId="0" xfId="0" applyNumberFormat="1" applyFont="1" applyFill="1"/>
    <xf numFmtId="0" fontId="1" fillId="0" borderId="0" xfId="0" applyFont="1" applyAlignment="1">
      <alignment textRotation="90"/>
    </xf>
    <xf numFmtId="0" fontId="67" fillId="2" borderId="0" xfId="0" applyFont="1" applyFill="1" applyBorder="1" applyAlignment="1">
      <alignment horizontal="center" textRotation="90"/>
    </xf>
    <xf numFmtId="0" fontId="69" fillId="18" borderId="0" xfId="0" applyFont="1" applyFill="1"/>
    <xf numFmtId="0" fontId="69" fillId="25" borderId="0" xfId="0" applyFont="1" applyFill="1"/>
    <xf numFmtId="0" fontId="2" fillId="25" borderId="0" xfId="0" applyFont="1" applyFill="1"/>
    <xf numFmtId="0" fontId="68" fillId="25" borderId="1" xfId="0" applyFont="1" applyFill="1" applyBorder="1" applyAlignment="1">
      <alignment horizontal="center" textRotation="90"/>
    </xf>
    <xf numFmtId="0" fontId="36" fillId="24" borderId="0" xfId="0" applyFont="1" applyFill="1"/>
    <xf numFmtId="164" fontId="50" fillId="24" borderId="0" xfId="0" applyNumberFormat="1" applyFont="1" applyFill="1" applyAlignment="1">
      <alignment horizontal="center" vertical="center"/>
    </xf>
    <xf numFmtId="0" fontId="0" fillId="26" borderId="0" xfId="0" applyFill="1"/>
    <xf numFmtId="0" fontId="2" fillId="26" borderId="0" xfId="0" applyFont="1" applyFill="1"/>
    <xf numFmtId="0" fontId="0" fillId="26" borderId="0" xfId="0" applyFill="1" applyAlignment="1">
      <alignment horizontal="center"/>
    </xf>
    <xf numFmtId="1" fontId="71" fillId="26" borderId="1" xfId="0" applyNumberFormat="1" applyFont="1" applyFill="1" applyBorder="1" applyAlignment="1" applyProtection="1">
      <alignment horizontal="center" vertical="center" textRotation="90"/>
    </xf>
    <xf numFmtId="0" fontId="0" fillId="0" borderId="1" xfId="0" applyFont="1" applyBorder="1" applyAlignment="1">
      <alignment vertical="center"/>
    </xf>
    <xf numFmtId="1" fontId="71" fillId="23" borderId="8" xfId="0" applyNumberFormat="1" applyFont="1" applyFill="1" applyBorder="1" applyAlignment="1" applyProtection="1">
      <alignment horizontal="center" vertical="center" textRotation="90"/>
    </xf>
    <xf numFmtId="1" fontId="52" fillId="0" borderId="7" xfId="0" applyNumberFormat="1" applyFont="1" applyFill="1" applyBorder="1" applyAlignment="1" applyProtection="1">
      <alignment horizontal="center" vertical="center" textRotation="90"/>
    </xf>
    <xf numFmtId="0" fontId="0" fillId="23" borderId="0" xfId="0" applyFill="1" applyBorder="1"/>
    <xf numFmtId="0" fontId="0" fillId="18" borderId="0" xfId="0" applyFill="1" applyBorder="1"/>
    <xf numFmtId="0" fontId="71" fillId="18" borderId="8" xfId="0" applyFont="1" applyFill="1" applyBorder="1" applyAlignment="1">
      <alignment horizontal="center" vertical="center" textRotation="90"/>
    </xf>
    <xf numFmtId="0" fontId="0" fillId="26" borderId="9" xfId="0" applyFill="1" applyBorder="1"/>
    <xf numFmtId="0" fontId="1" fillId="0" borderId="0" xfId="0" applyFont="1" applyBorder="1"/>
    <xf numFmtId="164" fontId="43" fillId="19" borderId="5" xfId="0" applyNumberFormat="1" applyFont="1" applyFill="1" applyBorder="1"/>
    <xf numFmtId="0" fontId="47" fillId="0" borderId="5" xfId="0" applyFont="1" applyBorder="1" applyAlignment="1">
      <alignment horizontal="center"/>
    </xf>
    <xf numFmtId="164" fontId="43" fillId="0" borderId="5" xfId="0" applyNumberFormat="1" applyFont="1" applyFill="1" applyBorder="1"/>
    <xf numFmtId="0" fontId="36" fillId="21" borderId="5" xfId="0" applyFont="1" applyFill="1" applyBorder="1"/>
    <xf numFmtId="0" fontId="38" fillId="21" borderId="1" xfId="0" applyFont="1" applyFill="1" applyBorder="1"/>
    <xf numFmtId="0" fontId="36" fillId="24" borderId="1" xfId="0" applyFont="1" applyFill="1" applyBorder="1"/>
    <xf numFmtId="2" fontId="0" fillId="0" borderId="10" xfId="0" applyNumberFormat="1" applyFill="1" applyBorder="1"/>
    <xf numFmtId="0" fontId="36" fillId="27" borderId="0" xfId="0" applyFont="1" applyFill="1"/>
    <xf numFmtId="2" fontId="61" fillId="27" borderId="0" xfId="0" applyNumberFormat="1" applyFont="1" applyFill="1"/>
    <xf numFmtId="0" fontId="71" fillId="18" borderId="11" xfId="0" applyFont="1" applyFill="1" applyBorder="1" applyAlignment="1">
      <alignment horizontal="center" vertical="center" textRotation="90"/>
    </xf>
    <xf numFmtId="0" fontId="0" fillId="0" borderId="0" xfId="0" applyFont="1" applyAlignment="1">
      <alignment horizontal="center" vertical="center" textRotation="90"/>
    </xf>
    <xf numFmtId="0" fontId="0" fillId="0" borderId="0" xfId="0" applyFont="1" applyFill="1" applyBorder="1" applyAlignment="1">
      <alignment horizontal="center" vertical="center" textRotation="90"/>
    </xf>
    <xf numFmtId="0" fontId="69" fillId="25" borderId="0" xfId="0" applyFont="1" applyFill="1" applyAlignment="1">
      <alignment horizontal="center" vertical="center" textRotation="90"/>
    </xf>
    <xf numFmtId="0" fontId="69" fillId="25" borderId="0" xfId="0" applyFont="1" applyFill="1" applyBorder="1" applyAlignment="1">
      <alignment horizontal="center" vertical="center" textRotation="90"/>
    </xf>
    <xf numFmtId="0" fontId="36" fillId="28" borderId="0" xfId="0" applyFont="1" applyFill="1"/>
    <xf numFmtId="0" fontId="2" fillId="23" borderId="0" xfId="0" applyFont="1" applyFill="1"/>
    <xf numFmtId="0" fontId="0" fillId="0" borderId="0" xfId="0" applyFont="1" applyFill="1" applyBorder="1" applyAlignment="1">
      <alignment horizontal="center" vertical="center"/>
    </xf>
    <xf numFmtId="1" fontId="36" fillId="0" borderId="0" xfId="0" applyNumberFormat="1" applyFont="1"/>
    <xf numFmtId="0" fontId="0" fillId="29" borderId="0" xfId="0" applyFill="1"/>
    <xf numFmtId="0" fontId="2" fillId="29" borderId="0" xfId="0" applyFont="1" applyFill="1"/>
    <xf numFmtId="0" fontId="0" fillId="29" borderId="0" xfId="0" applyFont="1" applyFill="1" applyBorder="1" applyAlignment="1">
      <alignment horizontal="center" vertical="center"/>
    </xf>
    <xf numFmtId="0" fontId="36" fillId="29" borderId="0" xfId="0" applyFont="1" applyFill="1"/>
    <xf numFmtId="0" fontId="1" fillId="29" borderId="0" xfId="0" applyFont="1" applyFill="1"/>
    <xf numFmtId="0" fontId="7" fillId="29" borderId="0" xfId="0" applyFont="1" applyFill="1"/>
    <xf numFmtId="0" fontId="36" fillId="29" borderId="0" xfId="0" applyFont="1" applyFill="1" applyAlignment="1">
      <alignment horizontal="center"/>
    </xf>
    <xf numFmtId="164" fontId="36" fillId="0" borderId="0" xfId="0" applyNumberFormat="1" applyFont="1"/>
    <xf numFmtId="0" fontId="36" fillId="23" borderId="1" xfId="0" applyFont="1" applyFill="1" applyBorder="1"/>
    <xf numFmtId="0" fontId="72" fillId="0" borderId="1" xfId="0" applyFont="1" applyFill="1" applyBorder="1" applyAlignment="1">
      <alignment horizontal="center" vertical="center"/>
    </xf>
    <xf numFmtId="0" fontId="36" fillId="23" borderId="1" xfId="0" applyFont="1" applyFill="1" applyBorder="1" applyAlignment="1">
      <alignment horizontal="center" vertical="center"/>
    </xf>
    <xf numFmtId="0" fontId="9" fillId="29" borderId="0" xfId="0" applyFont="1" applyFill="1"/>
    <xf numFmtId="0" fontId="69" fillId="29" borderId="0" xfId="0" applyFont="1" applyFill="1"/>
    <xf numFmtId="0" fontId="8" fillId="29" borderId="0" xfId="0" applyFont="1" applyFill="1"/>
    <xf numFmtId="0" fontId="69" fillId="23" borderId="0" xfId="0" applyFont="1" applyFill="1" applyAlignment="1">
      <alignment horizontal="center" vertical="center" textRotation="90"/>
    </xf>
    <xf numFmtId="0" fontId="73" fillId="23" borderId="1" xfId="0" applyFont="1" applyFill="1" applyBorder="1" applyAlignment="1">
      <alignment horizontal="center" vertical="center"/>
    </xf>
    <xf numFmtId="0" fontId="36" fillId="23" borderId="1" xfId="0" applyFont="1" applyFill="1" applyBorder="1" applyAlignment="1">
      <alignment horizontal="center"/>
    </xf>
    <xf numFmtId="0" fontId="1" fillId="30" borderId="0" xfId="0" applyFont="1" applyFill="1"/>
    <xf numFmtId="0" fontId="69" fillId="30" borderId="0" xfId="0" applyFont="1" applyFill="1" applyAlignment="1">
      <alignment horizontal="center" vertical="center" textRotation="90"/>
    </xf>
    <xf numFmtId="0" fontId="74" fillId="30" borderId="0" xfId="0" applyFont="1" applyFill="1"/>
    <xf numFmtId="0" fontId="38" fillId="0" borderId="1" xfId="0" applyFont="1" applyBorder="1" applyAlignment="1">
      <alignment horizontal="center" vertical="center"/>
    </xf>
    <xf numFmtId="0" fontId="69" fillId="23" borderId="0" xfId="0" applyFont="1" applyFill="1"/>
    <xf numFmtId="0" fontId="1" fillId="0" borderId="0" xfId="0" applyFont="1" applyFill="1"/>
    <xf numFmtId="0" fontId="69" fillId="31" borderId="0" xfId="0" applyFont="1" applyFill="1" applyAlignment="1">
      <alignment vertical="center"/>
    </xf>
    <xf numFmtId="0" fontId="2" fillId="25" borderId="2" xfId="0" applyFont="1" applyFill="1" applyBorder="1" applyAlignment="1">
      <alignment horizontal="center" textRotation="90"/>
    </xf>
    <xf numFmtId="2" fontId="36" fillId="0" borderId="5" xfId="0" applyNumberFormat="1" applyFont="1" applyBorder="1" applyAlignment="1">
      <alignment horizontal="center"/>
    </xf>
    <xf numFmtId="2" fontId="36" fillId="0" borderId="5" xfId="0" applyNumberFormat="1" applyFont="1" applyFill="1" applyBorder="1" applyAlignment="1">
      <alignment horizontal="center"/>
    </xf>
    <xf numFmtId="2" fontId="36" fillId="0" borderId="1" xfId="0" applyNumberFormat="1" applyFont="1" applyBorder="1"/>
    <xf numFmtId="2" fontId="36" fillId="0" borderId="4" xfId="0" applyNumberFormat="1" applyFont="1" applyBorder="1" applyAlignment="1">
      <alignment horizontal="center"/>
    </xf>
    <xf numFmtId="2" fontId="36" fillId="0" borderId="12" xfId="0" applyNumberFormat="1" applyFont="1" applyBorder="1" applyAlignment="1">
      <alignment horizontal="center"/>
    </xf>
    <xf numFmtId="2" fontId="36" fillId="0" borderId="4" xfId="0" applyNumberFormat="1" applyFont="1" applyBorder="1"/>
    <xf numFmtId="2" fontId="36" fillId="0" borderId="10" xfId="0" applyNumberFormat="1" applyFont="1" applyBorder="1" applyAlignment="1">
      <alignment horizontal="center"/>
    </xf>
    <xf numFmtId="2" fontId="36" fillId="0" borderId="13" xfId="0" applyNumberFormat="1" applyFont="1" applyBorder="1" applyAlignment="1">
      <alignment horizontal="center"/>
    </xf>
    <xf numFmtId="2" fontId="36" fillId="0" borderId="10" xfId="0" applyNumberFormat="1" applyFont="1" applyBorder="1"/>
    <xf numFmtId="0" fontId="0" fillId="0" borderId="0" xfId="0" applyBorder="1"/>
    <xf numFmtId="2" fontId="36" fillId="0" borderId="0" xfId="0" applyNumberFormat="1" applyFont="1" applyBorder="1"/>
    <xf numFmtId="2" fontId="0" fillId="0" borderId="0" xfId="0" applyNumberFormat="1" applyBorder="1"/>
    <xf numFmtId="2" fontId="36" fillId="21" borderId="10" xfId="0" applyNumberFormat="1" applyFont="1" applyFill="1" applyBorder="1" applyAlignment="1">
      <alignment horizontal="center"/>
    </xf>
    <xf numFmtId="2" fontId="36" fillId="21" borderId="13" xfId="0" applyNumberFormat="1" applyFont="1" applyFill="1" applyBorder="1" applyAlignment="1">
      <alignment horizontal="center"/>
    </xf>
    <xf numFmtId="2" fontId="36" fillId="0" borderId="0" xfId="0" applyNumberFormat="1" applyFont="1" applyFill="1" applyBorder="1" applyAlignment="1">
      <alignment horizontal="center"/>
    </xf>
    <xf numFmtId="2" fontId="36" fillId="19" borderId="0" xfId="0" applyNumberFormat="1" applyFont="1" applyFill="1" applyBorder="1" applyAlignment="1">
      <alignment horizontal="center"/>
    </xf>
    <xf numFmtId="0" fontId="38" fillId="25" borderId="1" xfId="0" applyFont="1" applyFill="1" applyBorder="1"/>
    <xf numFmtId="0" fontId="69" fillId="31" borderId="1" xfId="0" applyFont="1" applyFill="1" applyBorder="1" applyAlignment="1">
      <alignment horizontal="center"/>
    </xf>
    <xf numFmtId="0" fontId="69" fillId="31" borderId="2" xfId="0" applyFont="1" applyFill="1" applyBorder="1" applyAlignment="1">
      <alignment horizontal="center"/>
    </xf>
    <xf numFmtId="0" fontId="69" fillId="29" borderId="0" xfId="0" applyFont="1" applyFill="1" applyAlignment="1">
      <alignment horizontal="center" vertical="center" textRotation="90"/>
    </xf>
    <xf numFmtId="0" fontId="72" fillId="0" borderId="1" xfId="0" applyFont="1" applyBorder="1" applyAlignment="1">
      <alignment horizontal="center"/>
    </xf>
    <xf numFmtId="0" fontId="72" fillId="0" borderId="1" xfId="0" applyNumberFormat="1" applyFont="1" applyFill="1" applyBorder="1" applyAlignment="1">
      <alignment horizontal="center"/>
    </xf>
    <xf numFmtId="164" fontId="76" fillId="13" borderId="1" xfId="0" applyNumberFormat="1" applyFont="1" applyFill="1" applyBorder="1" applyAlignment="1">
      <alignment horizontal="center" vertical="center"/>
    </xf>
    <xf numFmtId="164" fontId="76" fillId="9" borderId="1" xfId="0" applyNumberFormat="1" applyFont="1" applyFill="1" applyBorder="1" applyAlignment="1">
      <alignment horizontal="center" vertical="center"/>
    </xf>
    <xf numFmtId="0" fontId="76" fillId="14" borderId="1" xfId="0" applyFont="1" applyFill="1" applyBorder="1" applyAlignment="1">
      <alignment horizontal="left" vertical="center" wrapText="1"/>
    </xf>
    <xf numFmtId="0" fontId="78" fillId="0" borderId="1" xfId="0" applyFont="1" applyBorder="1" applyAlignment="1">
      <alignment horizontal="left" vertical="center" wrapText="1"/>
    </xf>
    <xf numFmtId="2" fontId="76" fillId="0" borderId="1" xfId="0" applyNumberFormat="1" applyFont="1" applyBorder="1" applyAlignment="1">
      <alignment horizontal="center"/>
    </xf>
    <xf numFmtId="2" fontId="76" fillId="3" borderId="1" xfId="0" applyNumberFormat="1" applyFont="1" applyFill="1" applyBorder="1" applyAlignment="1">
      <alignment horizontal="center"/>
    </xf>
    <xf numFmtId="2" fontId="76" fillId="0" borderId="0" xfId="0" applyNumberFormat="1" applyFont="1"/>
    <xf numFmtId="2" fontId="72" fillId="0" borderId="0" xfId="0" applyNumberFormat="1" applyFont="1"/>
    <xf numFmtId="2" fontId="76" fillId="0" borderId="0" xfId="0" applyNumberFormat="1" applyFont="1" applyFill="1"/>
    <xf numFmtId="2" fontId="76" fillId="15" borderId="0" xfId="0" applyNumberFormat="1" applyFont="1" applyFill="1"/>
    <xf numFmtId="2" fontId="76" fillId="20" borderId="0" xfId="0" applyNumberFormat="1" applyFont="1" applyFill="1"/>
    <xf numFmtId="0" fontId="76" fillId="0" borderId="0" xfId="0" applyFont="1"/>
    <xf numFmtId="0" fontId="76" fillId="12" borderId="0" xfId="0" applyFont="1" applyFill="1"/>
    <xf numFmtId="2" fontId="76" fillId="12" borderId="0" xfId="0" applyNumberFormat="1" applyFont="1" applyFill="1"/>
    <xf numFmtId="1" fontId="72" fillId="3" borderId="1" xfId="0" applyNumberFormat="1" applyFont="1" applyFill="1" applyBorder="1" applyAlignment="1">
      <alignment horizontal="center"/>
    </xf>
    <xf numFmtId="1" fontId="72" fillId="0" borderId="1" xfId="0" applyNumberFormat="1" applyFont="1" applyBorder="1" applyAlignment="1">
      <alignment horizontal="center"/>
    </xf>
    <xf numFmtId="164" fontId="78" fillId="0" borderId="1" xfId="0" applyNumberFormat="1" applyFont="1" applyBorder="1" applyAlignment="1">
      <alignment horizontal="center" vertical="center"/>
    </xf>
    <xf numFmtId="165" fontId="79" fillId="0" borderId="1" xfId="0" applyNumberFormat="1" applyFont="1" applyBorder="1" applyAlignment="1">
      <alignment horizontal="center" vertical="center"/>
    </xf>
    <xf numFmtId="0" fontId="78" fillId="0" borderId="1" xfId="0" applyFont="1" applyBorder="1" applyAlignment="1">
      <alignment horizontal="center" vertical="center"/>
    </xf>
    <xf numFmtId="164" fontId="78" fillId="0" borderId="5" xfId="0" applyNumberFormat="1" applyFont="1" applyBorder="1" applyAlignment="1">
      <alignment horizontal="center" vertical="center"/>
    </xf>
    <xf numFmtId="2" fontId="80" fillId="0" borderId="10" xfId="0" applyNumberFormat="1" applyFont="1" applyFill="1" applyBorder="1"/>
    <xf numFmtId="0" fontId="76" fillId="0" borderId="1" xfId="0" applyFont="1" applyBorder="1"/>
    <xf numFmtId="2" fontId="76" fillId="25" borderId="0" xfId="0" applyNumberFormat="1" applyFont="1" applyFill="1"/>
    <xf numFmtId="2" fontId="72" fillId="25" borderId="0" xfId="0" applyNumberFormat="1" applyFont="1" applyFill="1"/>
    <xf numFmtId="1" fontId="76" fillId="0" borderId="0" xfId="0" applyNumberFormat="1" applyFont="1"/>
    <xf numFmtId="0" fontId="76" fillId="29" borderId="0" xfId="0" applyFont="1" applyFill="1"/>
    <xf numFmtId="2" fontId="76" fillId="0" borderId="5" xfId="0" applyNumberFormat="1" applyFont="1" applyBorder="1" applyAlignment="1">
      <alignment horizontal="center"/>
    </xf>
    <xf numFmtId="2" fontId="76" fillId="0" borderId="1" xfId="0" applyNumberFormat="1" applyFont="1" applyBorder="1"/>
    <xf numFmtId="0" fontId="76" fillId="0" borderId="0" xfId="0" applyFont="1" applyFill="1"/>
    <xf numFmtId="0" fontId="76" fillId="32" borderId="0" xfId="0" applyFont="1" applyFill="1"/>
    <xf numFmtId="0" fontId="69" fillId="26" borderId="0" xfId="0" applyFont="1" applyFill="1" applyAlignment="1">
      <alignment horizontal="center" vertical="center" textRotation="90"/>
    </xf>
    <xf numFmtId="0" fontId="76" fillId="33" borderId="0" xfId="0" applyFont="1" applyFill="1"/>
    <xf numFmtId="0" fontId="76" fillId="27" borderId="0" xfId="0" applyFont="1" applyFill="1"/>
    <xf numFmtId="0" fontId="2" fillId="34" borderId="1" xfId="0" applyFont="1" applyFill="1" applyBorder="1" applyAlignment="1">
      <alignment horizontal="center"/>
    </xf>
    <xf numFmtId="0" fontId="72" fillId="5" borderId="1" xfId="0" applyFont="1" applyFill="1" applyBorder="1" applyAlignment="1">
      <alignment horizontal="center"/>
    </xf>
    <xf numFmtId="164" fontId="76" fillId="0" borderId="1" xfId="0" applyNumberFormat="1" applyFont="1" applyFill="1" applyBorder="1" applyAlignment="1">
      <alignment horizontal="center" vertical="center"/>
    </xf>
    <xf numFmtId="164" fontId="76" fillId="10" borderId="1" xfId="0" applyNumberFormat="1" applyFont="1" applyFill="1" applyBorder="1" applyAlignment="1">
      <alignment horizontal="center" vertical="center"/>
    </xf>
    <xf numFmtId="0" fontId="76" fillId="12" borderId="1" xfId="0" applyFont="1" applyFill="1" applyBorder="1" applyAlignment="1">
      <alignment horizontal="left" vertical="center" wrapText="1"/>
    </xf>
    <xf numFmtId="2" fontId="76" fillId="24" borderId="0" xfId="0" applyNumberFormat="1" applyFont="1" applyFill="1"/>
    <xf numFmtId="1" fontId="72" fillId="2" borderId="1" xfId="0" applyNumberFormat="1" applyFont="1" applyFill="1" applyBorder="1" applyAlignment="1">
      <alignment horizontal="center"/>
    </xf>
    <xf numFmtId="164" fontId="76" fillId="0" borderId="1" xfId="0" applyNumberFormat="1" applyFont="1" applyFill="1" applyBorder="1" applyAlignment="1">
      <alignment horizontal="center"/>
    </xf>
    <xf numFmtId="0" fontId="76" fillId="0" borderId="1" xfId="0" applyFont="1" applyFill="1" applyBorder="1" applyAlignment="1">
      <alignment horizontal="center"/>
    </xf>
    <xf numFmtId="0" fontId="76" fillId="12" borderId="1" xfId="0" applyFont="1" applyFill="1" applyBorder="1" applyAlignment="1">
      <alignment horizontal="left" wrapText="1"/>
    </xf>
    <xf numFmtId="0" fontId="78" fillId="0" borderId="1" xfId="0" applyFont="1" applyFill="1" applyBorder="1" applyAlignment="1">
      <alignment horizontal="left" wrapText="1"/>
    </xf>
    <xf numFmtId="2" fontId="76" fillId="0" borderId="0" xfId="0" applyNumberFormat="1" applyFont="1" applyAlignment="1">
      <alignment horizontal="center"/>
    </xf>
    <xf numFmtId="0" fontId="76" fillId="0" borderId="0" xfId="0" applyFont="1" applyAlignment="1">
      <alignment horizontal="center"/>
    </xf>
    <xf numFmtId="0" fontId="78" fillId="0" borderId="1" xfId="0" applyFont="1" applyBorder="1" applyAlignment="1">
      <alignment horizontal="center"/>
    </xf>
    <xf numFmtId="0" fontId="78" fillId="0" borderId="5" xfId="0" applyFont="1" applyBorder="1" applyAlignment="1">
      <alignment horizontal="center"/>
    </xf>
    <xf numFmtId="164" fontId="76" fillId="0" borderId="0" xfId="0" applyNumberFormat="1" applyFont="1"/>
    <xf numFmtId="2" fontId="76" fillId="0" borderId="4" xfId="0" applyNumberFormat="1" applyFont="1" applyBorder="1" applyAlignment="1">
      <alignment horizontal="center"/>
    </xf>
    <xf numFmtId="2" fontId="76" fillId="0" borderId="12" xfId="0" applyNumberFormat="1" applyFont="1" applyBorder="1" applyAlignment="1">
      <alignment horizontal="center"/>
    </xf>
    <xf numFmtId="2" fontId="76" fillId="0" borderId="4" xfId="0" applyNumberFormat="1" applyFont="1" applyBorder="1"/>
    <xf numFmtId="0" fontId="76" fillId="0" borderId="0" xfId="0" applyFont="1" applyFill="1" applyAlignment="1">
      <alignment horizontal="center"/>
    </xf>
    <xf numFmtId="0" fontId="76" fillId="29" borderId="0" xfId="0" applyFont="1" applyFill="1" applyAlignment="1">
      <alignment horizontal="center"/>
    </xf>
    <xf numFmtId="0" fontId="76" fillId="27" borderId="0" xfId="0" applyFont="1" applyFill="1" applyAlignment="1">
      <alignment horizontal="center"/>
    </xf>
    <xf numFmtId="0" fontId="0" fillId="25" borderId="0" xfId="0" applyFill="1"/>
    <xf numFmtId="0" fontId="1" fillId="25" borderId="0" xfId="0" applyFont="1" applyFill="1"/>
    <xf numFmtId="0" fontId="36" fillId="25" borderId="0" xfId="0" applyFont="1" applyFill="1"/>
    <xf numFmtId="0" fontId="76" fillId="25" borderId="0" xfId="0" applyFont="1" applyFill="1" applyAlignment="1">
      <alignment horizontal="center"/>
    </xf>
    <xf numFmtId="0" fontId="76" fillId="25" borderId="0" xfId="0" applyFont="1" applyFill="1"/>
    <xf numFmtId="0" fontId="36" fillId="23" borderId="0" xfId="0" applyFont="1" applyFill="1"/>
    <xf numFmtId="0" fontId="76" fillId="23" borderId="0" xfId="0" applyFont="1" applyFill="1" applyAlignment="1">
      <alignment horizontal="center"/>
    </xf>
    <xf numFmtId="0" fontId="38" fillId="0" borderId="1" xfId="0" applyFont="1" applyFill="1" applyBorder="1" applyAlignment="1">
      <alignment horizontal="center" vertical="center"/>
    </xf>
    <xf numFmtId="0" fontId="82" fillId="0" borderId="1" xfId="0" applyFont="1" applyFill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76" fillId="23" borderId="1" xfId="0" applyFont="1" applyFill="1" applyBorder="1" applyAlignment="1">
      <alignment horizontal="center" vertical="center"/>
    </xf>
    <xf numFmtId="0" fontId="83" fillId="23" borderId="1" xfId="0" applyFont="1" applyFill="1" applyBorder="1" applyAlignment="1">
      <alignment horizontal="center" vertical="center"/>
    </xf>
    <xf numFmtId="0" fontId="82" fillId="32" borderId="1" xfId="0" applyFont="1" applyFill="1" applyBorder="1" applyAlignment="1">
      <alignment horizontal="center" vertical="center"/>
    </xf>
    <xf numFmtId="0" fontId="76" fillId="23" borderId="0" xfId="0" applyFont="1" applyFill="1" applyAlignment="1">
      <alignment horizontal="center" vertical="center"/>
    </xf>
    <xf numFmtId="0" fontId="36" fillId="23" borderId="0" xfId="0" applyFont="1" applyFill="1" applyAlignment="1">
      <alignment horizontal="center" vertical="center"/>
    </xf>
    <xf numFmtId="0" fontId="82" fillId="35" borderId="1" xfId="0" applyFont="1" applyFill="1" applyBorder="1" applyAlignment="1">
      <alignment horizontal="center" vertical="center"/>
    </xf>
    <xf numFmtId="0" fontId="82" fillId="36" borderId="1" xfId="0" applyFont="1" applyFill="1" applyBorder="1" applyAlignment="1">
      <alignment horizontal="center" vertical="center"/>
    </xf>
    <xf numFmtId="0" fontId="82" fillId="37" borderId="1" xfId="0" applyFont="1" applyFill="1" applyBorder="1" applyAlignment="1">
      <alignment horizontal="center" vertical="center"/>
    </xf>
    <xf numFmtId="0" fontId="82" fillId="32" borderId="5" xfId="0" applyFont="1" applyFill="1" applyBorder="1" applyAlignment="1">
      <alignment horizontal="center" vertical="center"/>
    </xf>
    <xf numFmtId="0" fontId="82" fillId="35" borderId="5" xfId="0" applyFont="1" applyFill="1" applyBorder="1" applyAlignment="1">
      <alignment horizontal="center" vertical="center"/>
    </xf>
    <xf numFmtId="0" fontId="81" fillId="23" borderId="0" xfId="0" applyFont="1" applyFill="1" applyAlignment="1">
      <alignment horizontal="center" vertical="center"/>
    </xf>
    <xf numFmtId="0" fontId="73" fillId="23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81" fillId="23" borderId="5" xfId="0" applyFont="1" applyFill="1" applyBorder="1" applyAlignment="1">
      <alignment horizontal="center" vertical="center"/>
    </xf>
    <xf numFmtId="0" fontId="76" fillId="23" borderId="0" xfId="0" applyFont="1" applyFill="1"/>
    <xf numFmtId="0" fontId="81" fillId="23" borderId="0" xfId="0" applyFont="1" applyFill="1" applyAlignment="1">
      <alignment horizontal="left" vertical="center"/>
    </xf>
    <xf numFmtId="0" fontId="72" fillId="0" borderId="1" xfId="0" applyFont="1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0" fontId="83" fillId="0" borderId="1" xfId="0" applyFont="1" applyFill="1" applyBorder="1" applyAlignment="1">
      <alignment horizontal="right" vertical="center"/>
    </xf>
    <xf numFmtId="0" fontId="36" fillId="0" borderId="1" xfId="0" applyFont="1" applyBorder="1" applyAlignment="1">
      <alignment horizontal="right" vertical="center"/>
    </xf>
    <xf numFmtId="0" fontId="84" fillId="23" borderId="5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6" fillId="21" borderId="0" xfId="0" applyFon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1" fillId="23" borderId="0" xfId="0" applyFont="1" applyFill="1" applyAlignment="1">
      <alignment horizontal="center"/>
    </xf>
    <xf numFmtId="0" fontId="36" fillId="23" borderId="0" xfId="0" applyFont="1" applyFill="1" applyAlignment="1">
      <alignment vertical="center"/>
    </xf>
    <xf numFmtId="0" fontId="73" fillId="23" borderId="0" xfId="0" applyFont="1" applyFill="1" applyAlignment="1">
      <alignment vertical="center"/>
    </xf>
    <xf numFmtId="0" fontId="36" fillId="32" borderId="6" xfId="0" applyFont="1" applyFill="1" applyBorder="1" applyAlignment="1">
      <alignment vertical="center"/>
    </xf>
    <xf numFmtId="0" fontId="36" fillId="23" borderId="14" xfId="0" applyFont="1" applyFill="1" applyBorder="1" applyAlignment="1">
      <alignment vertical="center"/>
    </xf>
    <xf numFmtId="0" fontId="36" fillId="35" borderId="6" xfId="0" applyFont="1" applyFill="1" applyBorder="1" applyAlignment="1">
      <alignment vertical="center"/>
    </xf>
    <xf numFmtId="0" fontId="36" fillId="33" borderId="6" xfId="0" applyFont="1" applyFill="1" applyBorder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Fill="1" applyAlignment="1">
      <alignment vertical="center"/>
    </xf>
    <xf numFmtId="0" fontId="72" fillId="0" borderId="1" xfId="0" applyFont="1" applyFill="1" applyBorder="1" applyAlignment="1">
      <alignment vertical="center"/>
    </xf>
    <xf numFmtId="0" fontId="0" fillId="23" borderId="0" xfId="0" applyFill="1"/>
    <xf numFmtId="0" fontId="0" fillId="23" borderId="0" xfId="0" applyFill="1" applyAlignment="1">
      <alignment horizontal="center" vertical="center"/>
    </xf>
    <xf numFmtId="0" fontId="85" fillId="0" borderId="1" xfId="0" applyFont="1" applyBorder="1" applyAlignment="1">
      <alignment vertical="center"/>
    </xf>
    <xf numFmtId="0" fontId="85" fillId="0" borderId="1" xfId="0" applyFont="1" applyBorder="1" applyAlignment="1">
      <alignment horizontal="center" vertical="center"/>
    </xf>
    <xf numFmtId="0" fontId="81" fillId="23" borderId="0" xfId="0" applyFont="1" applyFill="1" applyAlignment="1">
      <alignment vertical="center"/>
    </xf>
    <xf numFmtId="0" fontId="36" fillId="23" borderId="0" xfId="0" applyFont="1" applyFill="1" applyBorder="1" applyAlignment="1">
      <alignment vertical="center"/>
    </xf>
    <xf numFmtId="0" fontId="36" fillId="23" borderId="0" xfId="0" applyFont="1" applyFill="1" applyBorder="1" applyAlignment="1">
      <alignment horizontal="center" vertical="center"/>
    </xf>
    <xf numFmtId="0" fontId="81" fillId="23" borderId="0" xfId="0" applyFont="1" applyFill="1" applyBorder="1" applyAlignment="1">
      <alignment horizontal="left" vertical="center"/>
    </xf>
    <xf numFmtId="0" fontId="73" fillId="23" borderId="0" xfId="0" applyFont="1" applyFill="1" applyBorder="1" applyAlignment="1">
      <alignment vertical="center"/>
    </xf>
    <xf numFmtId="0" fontId="73" fillId="23" borderId="0" xfId="0" applyFont="1" applyFill="1" applyBorder="1" applyAlignment="1">
      <alignment horizontal="center" vertical="center"/>
    </xf>
    <xf numFmtId="0" fontId="87" fillId="37" borderId="5" xfId="0" applyFont="1" applyFill="1" applyBorder="1" applyAlignment="1">
      <alignment horizontal="center" vertical="center"/>
    </xf>
    <xf numFmtId="0" fontId="86" fillId="37" borderId="6" xfId="0" applyFont="1" applyFill="1" applyBorder="1" applyAlignment="1">
      <alignment vertical="center"/>
    </xf>
    <xf numFmtId="0" fontId="72" fillId="0" borderId="1" xfId="0" applyFont="1" applyBorder="1" applyAlignment="1">
      <alignment vertical="center"/>
    </xf>
    <xf numFmtId="0" fontId="88" fillId="33" borderId="5" xfId="0" applyFont="1" applyFill="1" applyBorder="1" applyAlignment="1">
      <alignment horizontal="left" vertical="center"/>
    </xf>
    <xf numFmtId="0" fontId="89" fillId="23" borderId="1" xfId="0" applyFont="1" applyFill="1" applyBorder="1" applyAlignment="1">
      <alignment horizontal="center" vertical="center"/>
    </xf>
    <xf numFmtId="0" fontId="90" fillId="23" borderId="0" xfId="0" applyFont="1" applyFill="1" applyAlignment="1">
      <alignment horizontal="center" vertical="center"/>
    </xf>
    <xf numFmtId="0" fontId="90" fillId="23" borderId="1" xfId="0" applyFont="1" applyFill="1" applyBorder="1" applyAlignment="1">
      <alignment horizontal="center" vertical="center"/>
    </xf>
    <xf numFmtId="0" fontId="90" fillId="23" borderId="0" xfId="0" applyFont="1" applyFill="1" applyAlignment="1">
      <alignment vertical="center"/>
    </xf>
    <xf numFmtId="0" fontId="91" fillId="23" borderId="0" xfId="0" applyFont="1" applyFill="1" applyAlignment="1">
      <alignment horizontal="center" vertical="center"/>
    </xf>
    <xf numFmtId="0" fontId="92" fillId="32" borderId="1" xfId="0" applyFont="1" applyFill="1" applyBorder="1" applyAlignment="1">
      <alignment horizontal="center" vertical="center"/>
    </xf>
    <xf numFmtId="0" fontId="92" fillId="23" borderId="0" xfId="0" applyFont="1" applyFill="1" applyBorder="1" applyAlignment="1">
      <alignment horizontal="center" vertical="center"/>
    </xf>
    <xf numFmtId="0" fontId="92" fillId="35" borderId="1" xfId="0" applyFont="1" applyFill="1" applyBorder="1" applyAlignment="1">
      <alignment horizontal="center" vertical="center"/>
    </xf>
    <xf numFmtId="0" fontId="92" fillId="33" borderId="1" xfId="0" applyFont="1" applyFill="1" applyBorder="1" applyAlignment="1">
      <alignment horizontal="center" vertical="center"/>
    </xf>
    <xf numFmtId="0" fontId="93" fillId="37" borderId="1" xfId="0" applyFont="1" applyFill="1" applyBorder="1" applyAlignment="1">
      <alignment horizontal="center" vertical="center"/>
    </xf>
    <xf numFmtId="0" fontId="94" fillId="23" borderId="1" xfId="0" applyFont="1" applyFill="1" applyBorder="1" applyAlignment="1">
      <alignment horizontal="center" vertical="center"/>
    </xf>
    <xf numFmtId="0" fontId="88" fillId="32" borderId="5" xfId="0" applyFont="1" applyFill="1" applyBorder="1" applyAlignment="1">
      <alignment horizontal="center" vertical="center"/>
    </xf>
    <xf numFmtId="0" fontId="1" fillId="25" borderId="0" xfId="0" applyFont="1" applyFill="1" applyAlignment="1">
      <alignment horizontal="center" vertical="center"/>
    </xf>
    <xf numFmtId="0" fontId="37" fillId="0" borderId="10" xfId="0" applyFont="1" applyBorder="1" applyAlignment="1">
      <alignment horizontal="center"/>
    </xf>
    <xf numFmtId="0" fontId="60" fillId="21" borderId="10" xfId="0" applyNumberFormat="1" applyFont="1" applyFill="1" applyBorder="1" applyAlignment="1">
      <alignment horizontal="center"/>
    </xf>
    <xf numFmtId="0" fontId="38" fillId="21" borderId="10" xfId="0" applyFont="1" applyFill="1" applyBorder="1" applyAlignment="1">
      <alignment horizontal="center"/>
    </xf>
    <xf numFmtId="0" fontId="36" fillId="21" borderId="10" xfId="0" applyFont="1" applyFill="1" applyBorder="1"/>
    <xf numFmtId="0" fontId="36" fillId="21" borderId="13" xfId="0" applyFont="1" applyFill="1" applyBorder="1" applyAlignment="1">
      <alignment horizontal="left" wrapText="1"/>
    </xf>
    <xf numFmtId="1" fontId="39" fillId="21" borderId="10" xfId="0" applyNumberFormat="1" applyFont="1" applyFill="1" applyBorder="1" applyAlignment="1">
      <alignment horizontal="center"/>
    </xf>
    <xf numFmtId="1" fontId="38" fillId="21" borderId="10" xfId="0" applyNumberFormat="1" applyFont="1" applyFill="1" applyBorder="1" applyAlignment="1">
      <alignment horizontal="center"/>
    </xf>
    <xf numFmtId="0" fontId="36" fillId="21" borderId="10" xfId="0" applyFont="1" applyFill="1" applyBorder="1" applyAlignment="1">
      <alignment horizontal="center"/>
    </xf>
    <xf numFmtId="0" fontId="36" fillId="21" borderId="13" xfId="0" applyFont="1" applyFill="1" applyBorder="1"/>
    <xf numFmtId="0" fontId="38" fillId="21" borderId="10" xfId="0" applyFont="1" applyFill="1" applyBorder="1"/>
    <xf numFmtId="0" fontId="0" fillId="21" borderId="10" xfId="0" applyFill="1" applyBorder="1"/>
    <xf numFmtId="0" fontId="36" fillId="0" borderId="10" xfId="0" applyFont="1" applyBorder="1"/>
    <xf numFmtId="0" fontId="38" fillId="25" borderId="10" xfId="0" applyFont="1" applyFill="1" applyBorder="1"/>
    <xf numFmtId="0" fontId="37" fillId="0" borderId="15" xfId="0" applyFont="1" applyBorder="1" applyAlignment="1">
      <alignment horizontal="center"/>
    </xf>
    <xf numFmtId="0" fontId="60" fillId="0" borderId="15" xfId="0" applyNumberFormat="1" applyFont="1" applyFill="1" applyBorder="1" applyAlignment="1">
      <alignment horizontal="center"/>
    </xf>
    <xf numFmtId="0" fontId="38" fillId="0" borderId="15" xfId="0" applyFont="1" applyBorder="1" applyAlignment="1">
      <alignment horizontal="center"/>
    </xf>
    <xf numFmtId="164" fontId="36" fillId="0" borderId="15" xfId="0" applyNumberFormat="1" applyFont="1" applyFill="1" applyBorder="1" applyAlignment="1">
      <alignment horizontal="center" vertical="center"/>
    </xf>
    <xf numFmtId="164" fontId="36" fillId="8" borderId="15" xfId="0" applyNumberFormat="1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left" vertical="center" wrapText="1"/>
    </xf>
    <xf numFmtId="0" fontId="42" fillId="7" borderId="15" xfId="0" applyFont="1" applyFill="1" applyBorder="1" applyAlignment="1">
      <alignment horizontal="left" vertical="center" wrapText="1"/>
    </xf>
    <xf numFmtId="2" fontId="36" fillId="0" borderId="15" xfId="0" applyNumberFormat="1" applyFont="1" applyBorder="1" applyAlignment="1">
      <alignment horizontal="center"/>
    </xf>
    <xf numFmtId="2" fontId="36" fillId="0" borderId="16" xfId="0" applyNumberFormat="1" applyFont="1" applyBorder="1"/>
    <xf numFmtId="2" fontId="38" fillId="0" borderId="16" xfId="0" applyNumberFormat="1" applyFont="1" applyBorder="1"/>
    <xf numFmtId="2" fontId="36" fillId="0" borderId="16" xfId="0" applyNumberFormat="1" applyFont="1" applyFill="1" applyBorder="1"/>
    <xf numFmtId="2" fontId="66" fillId="0" borderId="16" xfId="0" applyNumberFormat="1" applyFont="1" applyFill="1" applyBorder="1"/>
    <xf numFmtId="2" fontId="66" fillId="0" borderId="16" xfId="0" applyNumberFormat="1" applyFont="1" applyBorder="1"/>
    <xf numFmtId="2" fontId="61" fillId="0" borderId="16" xfId="0" applyNumberFormat="1" applyFont="1" applyBorder="1"/>
    <xf numFmtId="1" fontId="39" fillId="0" borderId="15" xfId="0" applyNumberFormat="1" applyFont="1" applyBorder="1" applyAlignment="1">
      <alignment horizontal="center"/>
    </xf>
    <xf numFmtId="1" fontId="38" fillId="0" borderId="15" xfId="0" applyNumberFormat="1" applyFont="1" applyBorder="1" applyAlignment="1">
      <alignment horizontal="center"/>
    </xf>
    <xf numFmtId="1" fontId="38" fillId="2" borderId="15" xfId="0" applyNumberFormat="1" applyFont="1" applyFill="1" applyBorder="1" applyAlignment="1">
      <alignment horizontal="center"/>
    </xf>
    <xf numFmtId="164" fontId="43" fillId="0" borderId="15" xfId="0" applyNumberFormat="1" applyFont="1" applyBorder="1" applyAlignment="1">
      <alignment horizontal="center" vertical="center"/>
    </xf>
    <xf numFmtId="165" fontId="50" fillId="0" borderId="16" xfId="0" applyNumberFormat="1" applyFont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164" fontId="43" fillId="0" borderId="17" xfId="0" applyNumberFormat="1" applyFont="1" applyBorder="1" applyAlignment="1">
      <alignment horizontal="center" vertical="center"/>
    </xf>
    <xf numFmtId="165" fontId="50" fillId="0" borderId="15" xfId="0" applyNumberFormat="1" applyFont="1" applyBorder="1" applyAlignment="1">
      <alignment horizontal="center" vertical="center"/>
    </xf>
    <xf numFmtId="2" fontId="0" fillId="0" borderId="18" xfId="0" applyNumberFormat="1" applyFill="1" applyBorder="1"/>
    <xf numFmtId="0" fontId="36" fillId="0" borderId="15" xfId="0" applyFont="1" applyBorder="1"/>
    <xf numFmtId="0" fontId="36" fillId="0" borderId="16" xfId="0" applyFont="1" applyBorder="1"/>
    <xf numFmtId="1" fontId="36" fillId="0" borderId="16" xfId="0" applyNumberFormat="1" applyFont="1" applyBorder="1"/>
    <xf numFmtId="0" fontId="36" fillId="29" borderId="16" xfId="0" applyFont="1" applyFill="1" applyBorder="1"/>
    <xf numFmtId="2" fontId="36" fillId="0" borderId="17" xfId="0" applyNumberFormat="1" applyFont="1" applyBorder="1" applyAlignment="1">
      <alignment horizontal="center"/>
    </xf>
    <xf numFmtId="2" fontId="36" fillId="0" borderId="15" xfId="0" applyNumberFormat="1" applyFont="1" applyBorder="1"/>
    <xf numFmtId="0" fontId="38" fillId="25" borderId="15" xfId="0" applyFont="1" applyFill="1" applyBorder="1"/>
    <xf numFmtId="0" fontId="36" fillId="0" borderId="16" xfId="0" applyFont="1" applyFill="1" applyBorder="1"/>
    <xf numFmtId="0" fontId="36" fillId="25" borderId="16" xfId="0" applyFont="1" applyFill="1" applyBorder="1"/>
    <xf numFmtId="0" fontId="36" fillId="0" borderId="16" xfId="0" applyFont="1" applyFill="1" applyBorder="1" applyAlignment="1">
      <alignment horizontal="center" vertical="center"/>
    </xf>
    <xf numFmtId="0" fontId="69" fillId="31" borderId="3" xfId="0" applyFont="1" applyFill="1" applyBorder="1" applyAlignment="1">
      <alignment horizontal="center"/>
    </xf>
    <xf numFmtId="0" fontId="69" fillId="25" borderId="0" xfId="0" applyFont="1" applyFill="1" applyAlignment="1">
      <alignment vertical="center"/>
    </xf>
    <xf numFmtId="0" fontId="9" fillId="25" borderId="0" xfId="0" applyFont="1" applyFill="1"/>
    <xf numFmtId="0" fontId="36" fillId="23" borderId="16" xfId="0" applyFont="1" applyFill="1" applyBorder="1"/>
    <xf numFmtId="0" fontId="36" fillId="25" borderId="0" xfId="0" applyFont="1" applyFill="1" applyBorder="1"/>
    <xf numFmtId="0" fontId="8" fillId="25" borderId="0" xfId="0" applyFont="1" applyFill="1"/>
    <xf numFmtId="2" fontId="0" fillId="0" borderId="0" xfId="0" applyNumberFormat="1" applyFill="1"/>
    <xf numFmtId="0" fontId="1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6" fillId="23" borderId="16" xfId="0" applyFont="1" applyFill="1" applyBorder="1" applyAlignment="1">
      <alignment horizontal="center" vertical="center"/>
    </xf>
    <xf numFmtId="0" fontId="38" fillId="32" borderId="1" xfId="0" applyFont="1" applyFill="1" applyBorder="1"/>
    <xf numFmtId="0" fontId="2" fillId="32" borderId="1" xfId="0" applyFont="1" applyFill="1" applyBorder="1" applyAlignment="1">
      <alignment horizontal="center" textRotation="90"/>
    </xf>
    <xf numFmtId="0" fontId="38" fillId="32" borderId="4" xfId="0" applyFont="1" applyFill="1" applyBorder="1"/>
    <xf numFmtId="0" fontId="38" fillId="32" borderId="10" xfId="0" applyFont="1" applyFill="1" applyBorder="1"/>
    <xf numFmtId="0" fontId="36" fillId="0" borderId="0" xfId="0" applyFont="1" applyFill="1" applyBorder="1"/>
    <xf numFmtId="0" fontId="36" fillId="0" borderId="1" xfId="0" applyFont="1" applyFill="1" applyBorder="1"/>
    <xf numFmtId="0" fontId="38" fillId="0" borderId="0" xfId="0" applyFont="1" applyFill="1" applyBorder="1"/>
    <xf numFmtId="2" fontId="36" fillId="0" borderId="1" xfId="0" applyNumberFormat="1" applyFont="1" applyFill="1" applyBorder="1"/>
    <xf numFmtId="2" fontId="36" fillId="0" borderId="4" xfId="0" applyNumberFormat="1" applyFont="1" applyFill="1" applyBorder="1"/>
    <xf numFmtId="2" fontId="36" fillId="0" borderId="0" xfId="0" applyNumberFormat="1" applyFont="1" applyFill="1" applyBorder="1"/>
    <xf numFmtId="2" fontId="36" fillId="0" borderId="10" xfId="0" applyNumberFormat="1" applyFont="1" applyFill="1" applyBorder="1" applyAlignment="1">
      <alignment horizontal="center"/>
    </xf>
    <xf numFmtId="2" fontId="36" fillId="0" borderId="10" xfId="0" applyNumberFormat="1" applyFont="1" applyFill="1" applyBorder="1"/>
    <xf numFmtId="2" fontId="36" fillId="0" borderId="4" xfId="0" applyNumberFormat="1" applyFont="1" applyFill="1" applyBorder="1" applyAlignment="1">
      <alignment horizontal="center"/>
    </xf>
    <xf numFmtId="2" fontId="36" fillId="26" borderId="1" xfId="0" applyNumberFormat="1" applyFont="1" applyFill="1" applyBorder="1"/>
    <xf numFmtId="0" fontId="38" fillId="26" borderId="1" xfId="0" applyFont="1" applyFill="1" applyBorder="1"/>
    <xf numFmtId="0" fontId="36" fillId="26" borderId="1" xfId="0" applyFont="1" applyFill="1" applyBorder="1"/>
    <xf numFmtId="2" fontId="36" fillId="26" borderId="10" xfId="0" applyNumberFormat="1" applyFont="1" applyFill="1" applyBorder="1" applyAlignment="1">
      <alignment horizontal="center"/>
    </xf>
    <xf numFmtId="2" fontId="36" fillId="26" borderId="13" xfId="0" applyNumberFormat="1" applyFont="1" applyFill="1" applyBorder="1" applyAlignment="1">
      <alignment horizontal="center"/>
    </xf>
    <xf numFmtId="0" fontId="36" fillId="38" borderId="6" xfId="0" applyFont="1" applyFill="1" applyBorder="1" applyAlignment="1">
      <alignment vertical="center"/>
    </xf>
    <xf numFmtId="0" fontId="92" fillId="38" borderId="1" xfId="0" applyFont="1" applyFill="1" applyBorder="1" applyAlignment="1">
      <alignment horizontal="center" vertical="center"/>
    </xf>
    <xf numFmtId="0" fontId="88" fillId="39" borderId="5" xfId="0" applyFont="1" applyFill="1" applyBorder="1" applyAlignment="1">
      <alignment horizontal="center" vertical="center"/>
    </xf>
    <xf numFmtId="0" fontId="36" fillId="39" borderId="6" xfId="0" applyFont="1" applyFill="1" applyBorder="1" applyAlignment="1">
      <alignment vertical="center"/>
    </xf>
    <xf numFmtId="0" fontId="92" fillId="39" borderId="1" xfId="0" applyFont="1" applyFill="1" applyBorder="1" applyAlignment="1">
      <alignment horizontal="center" vertical="center"/>
    </xf>
    <xf numFmtId="0" fontId="82" fillId="38" borderId="5" xfId="0" applyFont="1" applyFill="1" applyBorder="1" applyAlignment="1">
      <alignment horizontal="center" vertical="center"/>
    </xf>
    <xf numFmtId="0" fontId="69" fillId="31" borderId="3" xfId="0" applyFont="1" applyFill="1" applyBorder="1" applyAlignment="1">
      <alignment horizontal="center" textRotation="90"/>
    </xf>
    <xf numFmtId="0" fontId="69" fillId="31" borderId="3" xfId="0" applyFont="1" applyFill="1" applyBorder="1" applyAlignment="1">
      <alignment horizontal="center" vertical="center" textRotation="90" wrapText="1"/>
    </xf>
    <xf numFmtId="0" fontId="37" fillId="0" borderId="4" xfId="0" applyFont="1" applyBorder="1" applyAlignment="1">
      <alignment horizontal="center"/>
    </xf>
    <xf numFmtId="0" fontId="60" fillId="0" borderId="4" xfId="0" applyNumberFormat="1" applyFont="1" applyFill="1" applyBorder="1" applyAlignment="1">
      <alignment horizontal="center"/>
    </xf>
    <xf numFmtId="0" fontId="38" fillId="0" borderId="4" xfId="0" applyFont="1" applyBorder="1" applyAlignment="1">
      <alignment horizontal="center"/>
    </xf>
    <xf numFmtId="164" fontId="36" fillId="13" borderId="4" xfId="0" applyNumberFormat="1" applyFont="1" applyFill="1" applyBorder="1" applyAlignment="1">
      <alignment horizontal="center" vertical="center"/>
    </xf>
    <xf numFmtId="164" fontId="36" fillId="9" borderId="4" xfId="0" applyNumberFormat="1" applyFont="1" applyFill="1" applyBorder="1" applyAlignment="1">
      <alignment horizontal="center" vertical="center"/>
    </xf>
    <xf numFmtId="0" fontId="36" fillId="12" borderId="4" xfId="0" applyFont="1" applyFill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 wrapText="1"/>
    </xf>
    <xf numFmtId="0" fontId="60" fillId="0" borderId="10" xfId="0" applyNumberFormat="1" applyFont="1" applyFill="1" applyBorder="1" applyAlignment="1">
      <alignment horizontal="center"/>
    </xf>
    <xf numFmtId="0" fontId="38" fillId="0" borderId="10" xfId="0" applyFont="1" applyBorder="1" applyAlignment="1">
      <alignment horizontal="center"/>
    </xf>
    <xf numFmtId="164" fontId="36" fillId="13" borderId="10" xfId="0" applyNumberFormat="1" applyFont="1" applyFill="1" applyBorder="1" applyAlignment="1">
      <alignment horizontal="center" vertical="center"/>
    </xf>
    <xf numFmtId="164" fontId="36" fillId="8" borderId="10" xfId="0" applyNumberFormat="1" applyFont="1" applyFill="1" applyBorder="1" applyAlignment="1">
      <alignment horizontal="center" vertical="center"/>
    </xf>
    <xf numFmtId="0" fontId="36" fillId="14" borderId="10" xfId="0" applyFont="1" applyFill="1" applyBorder="1" applyAlignment="1">
      <alignment horizontal="left" vertical="center" wrapText="1"/>
    </xf>
    <xf numFmtId="0" fontId="42" fillId="0" borderId="10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center"/>
    </xf>
    <xf numFmtId="0" fontId="60" fillId="0" borderId="0" xfId="0" applyNumberFormat="1" applyFont="1" applyFill="1" applyBorder="1" applyAlignment="1">
      <alignment horizontal="center"/>
    </xf>
    <xf numFmtId="0" fontId="38" fillId="0" borderId="0" xfId="0" applyFont="1" applyBorder="1" applyAlignment="1">
      <alignment horizontal="center"/>
    </xf>
    <xf numFmtId="164" fontId="36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42" fillId="0" borderId="0" xfId="0" applyFont="1" applyBorder="1" applyAlignment="1">
      <alignment horizontal="left" vertical="center" wrapText="1"/>
    </xf>
    <xf numFmtId="164" fontId="36" fillId="0" borderId="4" xfId="0" applyNumberFormat="1" applyFont="1" applyFill="1" applyBorder="1" applyAlignment="1">
      <alignment horizontal="center" vertical="center"/>
    </xf>
    <xf numFmtId="0" fontId="37" fillId="26" borderId="1" xfId="0" applyFont="1" applyFill="1" applyBorder="1" applyAlignment="1">
      <alignment horizontal="center"/>
    </xf>
    <xf numFmtId="0" fontId="60" fillId="26" borderId="10" xfId="0" applyNumberFormat="1" applyFont="1" applyFill="1" applyBorder="1" applyAlignment="1">
      <alignment horizontal="center"/>
    </xf>
    <xf numFmtId="0" fontId="38" fillId="26" borderId="10" xfId="0" applyFont="1" applyFill="1" applyBorder="1" applyAlignment="1">
      <alignment horizontal="center"/>
    </xf>
    <xf numFmtId="164" fontId="36" fillId="26" borderId="1" xfId="0" applyNumberFormat="1" applyFont="1" applyFill="1" applyBorder="1" applyAlignment="1">
      <alignment horizontal="center" vertical="center"/>
    </xf>
    <xf numFmtId="0" fontId="36" fillId="26" borderId="10" xfId="0" applyFont="1" applyFill="1" applyBorder="1"/>
    <xf numFmtId="0" fontId="36" fillId="26" borderId="13" xfId="0" applyFont="1" applyFill="1" applyBorder="1" applyAlignment="1">
      <alignment horizontal="left" wrapText="1"/>
    </xf>
    <xf numFmtId="2" fontId="36" fillId="26" borderId="0" xfId="0" applyNumberFormat="1" applyFont="1" applyFill="1"/>
    <xf numFmtId="2" fontId="37" fillId="26" borderId="0" xfId="0" applyNumberFormat="1" applyFont="1" applyFill="1"/>
    <xf numFmtId="2" fontId="66" fillId="26" borderId="0" xfId="0" applyNumberFormat="1" applyFont="1" applyFill="1"/>
    <xf numFmtId="0" fontId="72" fillId="0" borderId="4" xfId="0" applyNumberFormat="1" applyFont="1" applyFill="1" applyBorder="1" applyAlignment="1">
      <alignment horizontal="center"/>
    </xf>
    <xf numFmtId="0" fontId="72" fillId="5" borderId="4" xfId="0" applyFont="1" applyFill="1" applyBorder="1" applyAlignment="1">
      <alignment horizontal="center"/>
    </xf>
    <xf numFmtId="1" fontId="72" fillId="2" borderId="4" xfId="0" applyNumberFormat="1" applyFont="1" applyFill="1" applyBorder="1" applyAlignment="1">
      <alignment horizontal="center"/>
    </xf>
    <xf numFmtId="1" fontId="72" fillId="0" borderId="4" xfId="0" applyNumberFormat="1" applyFont="1" applyBorder="1" applyAlignment="1">
      <alignment horizontal="center"/>
    </xf>
    <xf numFmtId="164" fontId="78" fillId="0" borderId="4" xfId="0" applyNumberFormat="1" applyFont="1" applyBorder="1" applyAlignment="1">
      <alignment horizontal="center" vertical="center"/>
    </xf>
    <xf numFmtId="165" fontId="79" fillId="0" borderId="4" xfId="0" applyNumberFormat="1" applyFont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164" fontId="78" fillId="0" borderId="12" xfId="0" applyNumberFormat="1" applyFont="1" applyBorder="1" applyAlignment="1">
      <alignment horizontal="center" vertical="center"/>
    </xf>
    <xf numFmtId="2" fontId="80" fillId="0" borderId="2" xfId="0" applyNumberFormat="1" applyFont="1" applyFill="1" applyBorder="1"/>
    <xf numFmtId="0" fontId="76" fillId="0" borderId="4" xfId="0" applyFont="1" applyBorder="1"/>
    <xf numFmtId="0" fontId="38" fillId="25" borderId="4" xfId="0" applyFont="1" applyFill="1" applyBorder="1"/>
    <xf numFmtId="0" fontId="72" fillId="0" borderId="4" xfId="0" applyFont="1" applyBorder="1" applyAlignment="1">
      <alignment horizontal="center"/>
    </xf>
    <xf numFmtId="164" fontId="36" fillId="9" borderId="10" xfId="0" applyNumberFormat="1" applyFont="1" applyFill="1" applyBorder="1" applyAlignment="1">
      <alignment horizontal="center" vertical="center"/>
    </xf>
    <xf numFmtId="1" fontId="39" fillId="0" borderId="10" xfId="0" applyNumberFormat="1" applyFont="1" applyBorder="1" applyAlignment="1">
      <alignment horizontal="center"/>
    </xf>
    <xf numFmtId="1" fontId="38" fillId="0" borderId="10" xfId="0" applyNumberFormat="1" applyFont="1" applyBorder="1" applyAlignment="1">
      <alignment horizontal="center"/>
    </xf>
    <xf numFmtId="164" fontId="43" fillId="0" borderId="10" xfId="0" applyNumberFormat="1" applyFont="1" applyBorder="1" applyAlignment="1">
      <alignment horizontal="center" vertical="center"/>
    </xf>
    <xf numFmtId="165" fontId="50" fillId="0" borderId="10" xfId="0" applyNumberFormat="1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164" fontId="43" fillId="0" borderId="13" xfId="0" applyNumberFormat="1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66" fillId="0" borderId="0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horizontal="left" vertical="center" wrapText="1"/>
    </xf>
    <xf numFmtId="2" fontId="38" fillId="0" borderId="0" xfId="0" applyNumberFormat="1" applyFont="1" applyFill="1" applyBorder="1"/>
    <xf numFmtId="2" fontId="66" fillId="0" borderId="0" xfId="0" applyNumberFormat="1" applyFont="1" applyFill="1" applyBorder="1"/>
    <xf numFmtId="2" fontId="66" fillId="0" borderId="0" xfId="0" applyNumberFormat="1" applyFont="1" applyBorder="1"/>
    <xf numFmtId="2" fontId="61" fillId="0" borderId="0" xfId="0" applyNumberFormat="1" applyFont="1" applyFill="1" applyBorder="1"/>
    <xf numFmtId="0" fontId="36" fillId="0" borderId="0" xfId="0" applyFont="1" applyBorder="1"/>
    <xf numFmtId="2" fontId="61" fillId="0" borderId="0" xfId="0" applyNumberFormat="1" applyFont="1" applyBorder="1"/>
    <xf numFmtId="1" fontId="39" fillId="2" borderId="0" xfId="0" applyNumberFormat="1" applyFont="1" applyFill="1" applyBorder="1" applyAlignment="1">
      <alignment horizontal="center"/>
    </xf>
    <xf numFmtId="1" fontId="38" fillId="2" borderId="0" xfId="0" applyNumberFormat="1" applyFont="1" applyFill="1" applyBorder="1" applyAlignment="1">
      <alignment horizontal="center"/>
    </xf>
    <xf numFmtId="164" fontId="43" fillId="0" borderId="0" xfId="0" applyNumberFormat="1" applyFont="1" applyBorder="1" applyAlignment="1">
      <alignment horizontal="center" vertical="center"/>
    </xf>
    <xf numFmtId="165" fontId="50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2" fontId="0" fillId="0" borderId="0" xfId="0" applyNumberFormat="1" applyFill="1" applyBorder="1"/>
    <xf numFmtId="1" fontId="36" fillId="0" borderId="0" xfId="0" applyNumberFormat="1" applyFont="1" applyBorder="1"/>
    <xf numFmtId="0" fontId="36" fillId="29" borderId="0" xfId="0" applyFont="1" applyFill="1" applyBorder="1"/>
    <xf numFmtId="0" fontId="38" fillId="25" borderId="0" xfId="0" applyFont="1" applyFill="1" applyBorder="1"/>
    <xf numFmtId="0" fontId="36" fillId="23" borderId="0" xfId="0" applyFont="1" applyFill="1" applyBorder="1"/>
    <xf numFmtId="2" fontId="38" fillId="0" borderId="0" xfId="0" applyNumberFormat="1" applyFont="1" applyBorder="1"/>
    <xf numFmtId="1" fontId="39" fillId="0" borderId="0" xfId="0" applyNumberFormat="1" applyFont="1" applyFill="1" applyBorder="1" applyAlignment="1">
      <alignment horizontal="center"/>
    </xf>
    <xf numFmtId="1" fontId="38" fillId="0" borderId="0" xfId="0" applyNumberFormat="1" applyFont="1" applyFill="1" applyBorder="1" applyAlignment="1">
      <alignment horizontal="center"/>
    </xf>
    <xf numFmtId="164" fontId="36" fillId="10" borderId="4" xfId="0" applyNumberFormat="1" applyFont="1" applyFill="1" applyBorder="1" applyAlignment="1">
      <alignment horizontal="center" vertical="center"/>
    </xf>
    <xf numFmtId="0" fontId="61" fillId="0" borderId="4" xfId="0" applyFont="1" applyFill="1" applyBorder="1" applyAlignment="1">
      <alignment horizontal="center" vertical="center"/>
    </xf>
    <xf numFmtId="0" fontId="61" fillId="3" borderId="4" xfId="0" applyFont="1" applyFill="1" applyBorder="1" applyAlignment="1">
      <alignment horizontal="left" wrapText="1"/>
    </xf>
    <xf numFmtId="0" fontId="45" fillId="0" borderId="4" xfId="0" applyFont="1" applyFill="1" applyBorder="1" applyAlignment="1">
      <alignment horizontal="left" wrapText="1"/>
    </xf>
    <xf numFmtId="164" fontId="36" fillId="0" borderId="10" xfId="0" applyNumberFormat="1" applyFont="1" applyFill="1" applyBorder="1" applyAlignment="1">
      <alignment horizontal="center" vertical="center"/>
    </xf>
    <xf numFmtId="164" fontId="36" fillId="10" borderId="10" xfId="0" applyNumberFormat="1" applyFont="1" applyFill="1" applyBorder="1" applyAlignment="1">
      <alignment horizontal="center" vertical="center"/>
    </xf>
    <xf numFmtId="0" fontId="36" fillId="12" borderId="10" xfId="0" applyFont="1" applyFill="1" applyBorder="1" applyAlignment="1">
      <alignment horizontal="left" vertical="center" wrapText="1"/>
    </xf>
    <xf numFmtId="0" fontId="60" fillId="19" borderId="0" xfId="0" applyNumberFormat="1" applyFont="1" applyFill="1" applyBorder="1" applyAlignment="1">
      <alignment horizontal="center"/>
    </xf>
    <xf numFmtId="0" fontId="38" fillId="19" borderId="0" xfId="0" applyFont="1" applyFill="1" applyBorder="1" applyAlignment="1">
      <alignment horizontal="center"/>
    </xf>
    <xf numFmtId="164" fontId="61" fillId="19" borderId="0" xfId="0" applyNumberFormat="1" applyFont="1" applyFill="1" applyBorder="1" applyAlignment="1">
      <alignment horizontal="center"/>
    </xf>
    <xf numFmtId="0" fontId="61" fillId="19" borderId="0" xfId="0" applyFont="1" applyFill="1" applyBorder="1" applyAlignment="1">
      <alignment horizontal="center" vertical="center"/>
    </xf>
    <xf numFmtId="0" fontId="61" fillId="19" borderId="0" xfId="0" applyFont="1" applyFill="1" applyBorder="1" applyAlignment="1">
      <alignment horizontal="left" wrapText="1"/>
    </xf>
    <xf numFmtId="0" fontId="40" fillId="19" borderId="0" xfId="0" applyFont="1" applyFill="1" applyBorder="1" applyAlignment="1">
      <alignment horizontal="left" wrapText="1"/>
    </xf>
    <xf numFmtId="2" fontId="36" fillId="19" borderId="0" xfId="0" applyNumberFormat="1" applyFont="1" applyFill="1" applyBorder="1"/>
    <xf numFmtId="164" fontId="36" fillId="0" borderId="4" xfId="0" applyNumberFormat="1" applyFont="1" applyFill="1" applyBorder="1" applyAlignment="1" applyProtection="1">
      <alignment horizontal="center" vertical="center"/>
    </xf>
    <xf numFmtId="164" fontId="61" fillId="0" borderId="10" xfId="0" applyNumberFormat="1" applyFont="1" applyFill="1" applyBorder="1" applyAlignment="1">
      <alignment horizontal="center"/>
    </xf>
    <xf numFmtId="0" fontId="61" fillId="0" borderId="10" xfId="0" applyFont="1" applyFill="1" applyBorder="1" applyAlignment="1">
      <alignment horizontal="center" vertical="center"/>
    </xf>
    <xf numFmtId="0" fontId="61" fillId="3" borderId="10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left" wrapText="1"/>
    </xf>
    <xf numFmtId="164" fontId="76" fillId="0" borderId="4" xfId="0" applyNumberFormat="1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/>
    </xf>
    <xf numFmtId="0" fontId="76" fillId="12" borderId="4" xfId="0" applyFont="1" applyFill="1" applyBorder="1" applyAlignment="1">
      <alignment horizontal="left" wrapText="1"/>
    </xf>
    <xf numFmtId="0" fontId="78" fillId="0" borderId="4" xfId="0" applyFont="1" applyFill="1" applyBorder="1" applyAlignment="1">
      <alignment horizontal="left" wrapText="1"/>
    </xf>
    <xf numFmtId="0" fontId="61" fillId="12" borderId="1" xfId="0" applyFont="1" applyFill="1" applyBorder="1" applyAlignment="1">
      <alignment horizontal="left" wrapText="1"/>
    </xf>
    <xf numFmtId="0" fontId="38" fillId="5" borderId="1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2" fontId="76" fillId="0" borderId="1" xfId="0" applyNumberFormat="1" applyFont="1" applyFill="1" applyBorder="1" applyAlignment="1">
      <alignment horizontal="center"/>
    </xf>
    <xf numFmtId="0" fontId="0" fillId="0" borderId="0" xfId="0" applyFill="1" applyBorder="1"/>
    <xf numFmtId="2" fontId="36" fillId="0" borderId="15" xfId="0" applyNumberFormat="1" applyFont="1" applyFill="1" applyBorder="1" applyAlignment="1">
      <alignment horizontal="center"/>
    </xf>
    <xf numFmtId="0" fontId="7" fillId="0" borderId="0" xfId="0" applyFont="1" applyFill="1"/>
    <xf numFmtId="0" fontId="0" fillId="0" borderId="0" xfId="0" applyFont="1"/>
    <xf numFmtId="0" fontId="69" fillId="40" borderId="3" xfId="0" applyFont="1" applyFill="1" applyBorder="1" applyAlignment="1">
      <alignment horizontal="center"/>
    </xf>
    <xf numFmtId="0" fontId="69" fillId="40" borderId="3" xfId="0" applyFont="1" applyFill="1" applyBorder="1" applyAlignment="1">
      <alignment horizontal="center" vertical="center" textRotation="90" wrapText="1"/>
    </xf>
    <xf numFmtId="0" fontId="69" fillId="40" borderId="3" xfId="0" applyFont="1" applyFill="1" applyBorder="1" applyAlignment="1">
      <alignment horizontal="center" textRotation="90"/>
    </xf>
    <xf numFmtId="0" fontId="69" fillId="40" borderId="2" xfId="0" applyFont="1" applyFill="1" applyBorder="1" applyAlignment="1">
      <alignment horizontal="center"/>
    </xf>
    <xf numFmtId="1" fontId="39" fillId="0" borderId="4" xfId="0" applyNumberFormat="1" applyFont="1" applyBorder="1" applyAlignment="1">
      <alignment horizontal="center"/>
    </xf>
    <xf numFmtId="1" fontId="38" fillId="0" borderId="4" xfId="0" applyNumberFormat="1" applyFont="1" applyBorder="1" applyAlignment="1">
      <alignment horizontal="center"/>
    </xf>
    <xf numFmtId="1" fontId="38" fillId="2" borderId="10" xfId="0" applyNumberFormat="1" applyFont="1" applyFill="1" applyBorder="1" applyAlignment="1">
      <alignment horizontal="center"/>
    </xf>
    <xf numFmtId="1" fontId="39" fillId="0" borderId="0" xfId="0" applyNumberFormat="1" applyFont="1" applyBorder="1" applyAlignment="1">
      <alignment horizontal="center"/>
    </xf>
    <xf numFmtId="1" fontId="39" fillId="19" borderId="0" xfId="0" applyNumberFormat="1" applyFont="1" applyFill="1" applyBorder="1" applyAlignment="1">
      <alignment horizontal="center"/>
    </xf>
    <xf numFmtId="1" fontId="38" fillId="19" borderId="0" xfId="0" applyNumberFormat="1" applyFont="1" applyFill="1" applyBorder="1" applyAlignment="1">
      <alignment horizontal="center"/>
    </xf>
    <xf numFmtId="1" fontId="37" fillId="0" borderId="10" xfId="0" applyNumberFormat="1" applyFont="1" applyBorder="1" applyAlignment="1">
      <alignment horizontal="center"/>
    </xf>
    <xf numFmtId="0" fontId="2" fillId="41" borderId="1" xfId="0" applyFont="1" applyFill="1" applyBorder="1" applyAlignment="1">
      <alignment horizontal="center" textRotation="90"/>
    </xf>
    <xf numFmtId="2" fontId="36" fillId="41" borderId="0" xfId="0" applyNumberFormat="1" applyFont="1" applyFill="1"/>
    <xf numFmtId="2" fontId="36" fillId="25" borderId="0" xfId="0" applyNumberFormat="1" applyFont="1" applyFill="1"/>
    <xf numFmtId="2" fontId="82" fillId="25" borderId="1" xfId="0" applyNumberFormat="1" applyFont="1" applyFill="1" applyBorder="1" applyAlignment="1">
      <alignment horizontal="center"/>
    </xf>
    <xf numFmtId="0" fontId="69" fillId="18" borderId="1" xfId="0" applyFont="1" applyFill="1" applyBorder="1" applyAlignment="1">
      <alignment horizontal="center" textRotation="90"/>
    </xf>
    <xf numFmtId="0" fontId="20" fillId="0" borderId="1" xfId="0" applyFont="1" applyBorder="1" applyAlignment="1">
      <alignment horizontal="center" vertical="center" wrapText="1"/>
    </xf>
    <xf numFmtId="14" fontId="2" fillId="0" borderId="0" xfId="0" applyNumberFormat="1" applyFont="1" applyFill="1"/>
    <xf numFmtId="0" fontId="64" fillId="0" borderId="0" xfId="0" applyFont="1" applyFill="1"/>
    <xf numFmtId="0" fontId="12" fillId="0" borderId="0" xfId="0" applyFont="1" applyFill="1"/>
    <xf numFmtId="0" fontId="2" fillId="0" borderId="1" xfId="0" applyFont="1" applyFill="1" applyBorder="1" applyAlignment="1">
      <alignment horizontal="center" vertical="center" textRotation="90" wrapText="1"/>
    </xf>
    <xf numFmtId="0" fontId="68" fillId="0" borderId="0" xfId="0" applyFont="1" applyFill="1" applyAlignment="1">
      <alignment horizontal="center"/>
    </xf>
    <xf numFmtId="0" fontId="68" fillId="0" borderId="0" xfId="0" applyNumberFormat="1" applyFont="1" applyFill="1"/>
    <xf numFmtId="0" fontId="68" fillId="0" borderId="1" xfId="0" applyFont="1" applyFill="1" applyBorder="1" applyAlignment="1">
      <alignment horizontal="center" vertical="center" wrapText="1"/>
    </xf>
    <xf numFmtId="0" fontId="68" fillId="0" borderId="0" xfId="0" applyFont="1" applyFill="1"/>
    <xf numFmtId="0" fontId="96" fillId="0" borderId="0" xfId="0" applyFont="1" applyFill="1"/>
    <xf numFmtId="0" fontId="96" fillId="0" borderId="0" xfId="0" applyFont="1" applyAlignment="1">
      <alignment horizontal="left"/>
    </xf>
    <xf numFmtId="0" fontId="68" fillId="0" borderId="1" xfId="0" applyFont="1" applyBorder="1" applyAlignment="1">
      <alignment horizontal="center" vertical="center" wrapText="1"/>
    </xf>
    <xf numFmtId="0" fontId="83" fillId="0" borderId="5" xfId="0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horizontal="left" vertical="center" wrapText="1"/>
    </xf>
    <xf numFmtId="0" fontId="83" fillId="0" borderId="0" xfId="0" applyFont="1" applyFill="1" applyAlignment="1">
      <alignment horizontal="left" vertical="center" wrapText="1"/>
    </xf>
    <xf numFmtId="0" fontId="83" fillId="0" borderId="1" xfId="0" applyFont="1" applyFill="1" applyBorder="1" applyAlignment="1" applyProtection="1">
      <alignment horizontal="left" vertical="center" wrapText="1"/>
    </xf>
    <xf numFmtId="0" fontId="82" fillId="0" borderId="1" xfId="0" applyNumberFormat="1" applyFont="1" applyFill="1" applyBorder="1" applyAlignment="1">
      <alignment horizontal="center" vertical="center"/>
    </xf>
    <xf numFmtId="0" fontId="38" fillId="32" borderId="1" xfId="0" applyFont="1" applyFill="1" applyBorder="1" applyAlignment="1">
      <alignment horizontal="center" vertical="center"/>
    </xf>
    <xf numFmtId="2" fontId="83" fillId="0" borderId="1" xfId="0" applyNumberFormat="1" applyFont="1" applyFill="1" applyBorder="1" applyAlignment="1">
      <alignment horizontal="center" vertical="center"/>
    </xf>
    <xf numFmtId="1" fontId="82" fillId="0" borderId="1" xfId="0" applyNumberFormat="1" applyFont="1" applyFill="1" applyBorder="1" applyAlignment="1">
      <alignment horizontal="center" vertical="center"/>
    </xf>
    <xf numFmtId="0" fontId="38" fillId="42" borderId="1" xfId="0" applyFont="1" applyFill="1" applyBorder="1" applyAlignment="1">
      <alignment horizontal="center" vertical="center"/>
    </xf>
    <xf numFmtId="0" fontId="38" fillId="43" borderId="1" xfId="0" applyFont="1" applyFill="1" applyBorder="1" applyAlignment="1">
      <alignment horizontal="center" vertical="center"/>
    </xf>
    <xf numFmtId="0" fontId="38" fillId="36" borderId="1" xfId="0" applyFont="1" applyFill="1" applyBorder="1" applyAlignment="1">
      <alignment horizontal="center" vertical="center"/>
    </xf>
    <xf numFmtId="0" fontId="38" fillId="44" borderId="1" xfId="0" applyFont="1" applyFill="1" applyBorder="1" applyAlignment="1">
      <alignment horizontal="center" vertical="center"/>
    </xf>
    <xf numFmtId="0" fontId="38" fillId="45" borderId="1" xfId="0" applyFont="1" applyFill="1" applyBorder="1" applyAlignment="1">
      <alignment horizontal="center" vertical="center"/>
    </xf>
    <xf numFmtId="0" fontId="96" fillId="0" borderId="0" xfId="0" applyFont="1"/>
    <xf numFmtId="0" fontId="68" fillId="0" borderId="0" xfId="0" applyFont="1"/>
    <xf numFmtId="1" fontId="97" fillId="0" borderId="1" xfId="0" applyNumberFormat="1" applyFont="1" applyFill="1" applyBorder="1" applyAlignment="1" applyProtection="1">
      <alignment horizontal="center" vertical="center" textRotation="90"/>
    </xf>
    <xf numFmtId="1" fontId="52" fillId="25" borderId="1" xfId="0" applyNumberFormat="1" applyFont="1" applyFill="1" applyBorder="1" applyAlignment="1" applyProtection="1">
      <alignment horizontal="center" vertical="center" textRotation="90"/>
    </xf>
    <xf numFmtId="0" fontId="2" fillId="0" borderId="1" xfId="0" applyFont="1" applyFill="1" applyBorder="1" applyAlignment="1">
      <alignment horizontal="center" vertical="center" wrapText="1"/>
    </xf>
    <xf numFmtId="0" fontId="56" fillId="0" borderId="0" xfId="0" applyFont="1" applyFill="1"/>
    <xf numFmtId="0" fontId="96" fillId="0" borderId="0" xfId="0" applyFont="1" applyFill="1" applyAlignment="1">
      <alignment horizontal="left"/>
    </xf>
    <xf numFmtId="0" fontId="6" fillId="0" borderId="0" xfId="0" applyNumberFormat="1" applyFont="1" applyFill="1"/>
    <xf numFmtId="0" fontId="2" fillId="0" borderId="0" xfId="0" applyNumberFormat="1" applyFont="1" applyFill="1"/>
    <xf numFmtId="0" fontId="68" fillId="0" borderId="1" xfId="0" applyFont="1" applyFill="1" applyBorder="1" applyAlignment="1">
      <alignment horizontal="center" vertical="center" textRotation="90"/>
    </xf>
    <xf numFmtId="0" fontId="2" fillId="4" borderId="5" xfId="0" applyFont="1" applyFill="1" applyBorder="1"/>
    <xf numFmtId="0" fontId="2" fillId="4" borderId="14" xfId="0" applyFont="1" applyFill="1" applyBorder="1"/>
    <xf numFmtId="0" fontId="2" fillId="4" borderId="6" xfId="0" applyFont="1" applyFill="1" applyBorder="1"/>
    <xf numFmtId="0" fontId="2" fillId="3" borderId="5" xfId="0" applyFont="1" applyFill="1" applyBorder="1"/>
    <xf numFmtId="0" fontId="2" fillId="3" borderId="14" xfId="0" applyFont="1" applyFill="1" applyBorder="1"/>
    <xf numFmtId="0" fontId="96" fillId="35" borderId="5" xfId="0" applyFont="1" applyFill="1" applyBorder="1"/>
    <xf numFmtId="0" fontId="96" fillId="35" borderId="14" xfId="0" applyFont="1" applyFill="1" applyBorder="1"/>
    <xf numFmtId="0" fontId="68" fillId="35" borderId="6" xfId="0" applyFont="1" applyFill="1" applyBorder="1"/>
    <xf numFmtId="2" fontId="83" fillId="0" borderId="1" xfId="0" applyNumberFormat="1" applyFont="1" applyFill="1" applyBorder="1" applyAlignment="1">
      <alignment vertical="center"/>
    </xf>
    <xf numFmtId="0" fontId="83" fillId="0" borderId="1" xfId="0" applyFont="1" applyBorder="1" applyAlignment="1">
      <alignment vertical="center"/>
    </xf>
    <xf numFmtId="0" fontId="83" fillId="0" borderId="1" xfId="0" applyFont="1" applyBorder="1" applyAlignment="1">
      <alignment horizontal="center" vertical="center"/>
    </xf>
    <xf numFmtId="164" fontId="83" fillId="0" borderId="1" xfId="0" applyNumberFormat="1" applyFont="1" applyBorder="1" applyAlignment="1">
      <alignment vertical="center"/>
    </xf>
    <xf numFmtId="0" fontId="98" fillId="0" borderId="6" xfId="0" applyFont="1" applyBorder="1" applyAlignment="1">
      <alignment horizontal="center" vertical="center"/>
    </xf>
    <xf numFmtId="164" fontId="83" fillId="0" borderId="1" xfId="0" applyNumberFormat="1" applyFont="1" applyBorder="1" applyAlignment="1">
      <alignment horizontal="center" vertical="center"/>
    </xf>
    <xf numFmtId="165" fontId="83" fillId="0" borderId="1" xfId="0" applyNumberFormat="1" applyFont="1" applyBorder="1" applyAlignment="1">
      <alignment horizontal="center" vertical="center"/>
    </xf>
    <xf numFmtId="165" fontId="83" fillId="0" borderId="1" xfId="0" applyNumberFormat="1" applyFont="1" applyFill="1" applyBorder="1" applyAlignment="1">
      <alignment horizontal="center" vertical="center"/>
    </xf>
    <xf numFmtId="164" fontId="83" fillId="0" borderId="1" xfId="0" applyNumberFormat="1" applyFont="1" applyFill="1" applyBorder="1" applyAlignment="1">
      <alignment vertical="center"/>
    </xf>
    <xf numFmtId="1" fontId="83" fillId="0" borderId="1" xfId="0" applyNumberFormat="1" applyFont="1" applyBorder="1" applyAlignment="1">
      <alignment vertical="center"/>
    </xf>
    <xf numFmtId="1" fontId="98" fillId="0" borderId="6" xfId="0" applyNumberFormat="1" applyFont="1" applyBorder="1" applyAlignment="1">
      <alignment horizontal="center" vertical="center"/>
    </xf>
    <xf numFmtId="1" fontId="99" fillId="0" borderId="6" xfId="0" applyNumberFormat="1" applyFont="1" applyFill="1" applyBorder="1" applyAlignment="1">
      <alignment horizontal="center" vertical="center"/>
    </xf>
    <xf numFmtId="2" fontId="83" fillId="0" borderId="1" xfId="0" applyNumberFormat="1" applyFont="1" applyBorder="1" applyAlignment="1">
      <alignment horizontal="center" vertical="center"/>
    </xf>
    <xf numFmtId="0" fontId="98" fillId="0" borderId="0" xfId="0" applyFont="1" applyAlignment="1">
      <alignment horizontal="center" vertical="center"/>
    </xf>
    <xf numFmtId="164" fontId="83" fillId="0" borderId="1" xfId="0" applyNumberFormat="1" applyFont="1" applyFill="1" applyBorder="1" applyAlignment="1">
      <alignment horizontal="center" vertical="center"/>
    </xf>
    <xf numFmtId="0" fontId="98" fillId="0" borderId="6" xfId="0" applyFont="1" applyFill="1" applyBorder="1" applyAlignment="1">
      <alignment horizontal="center" vertical="center"/>
    </xf>
    <xf numFmtId="0" fontId="100" fillId="25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(preliminary)'!$AR$7:$AR$111</c:f>
              <c:numCache>
                <c:formatCode>0.00</c:formatCode>
                <c:ptCount val="105"/>
                <c:pt idx="0">
                  <c:v>74.480764529661059</c:v>
                </c:pt>
                <c:pt idx="1">
                  <c:v>66.819554461387298</c:v>
                </c:pt>
                <c:pt idx="2">
                  <c:v>91.121991923328778</c:v>
                </c:pt>
                <c:pt idx="3">
                  <c:v>44.421127277386134</c:v>
                </c:pt>
                <c:pt idx="4">
                  <c:v>19.550956869048683</c:v>
                </c:pt>
                <c:pt idx="5">
                  <c:v>68.263898311970578</c:v>
                </c:pt>
                <c:pt idx="6">
                  <c:v>60.997520577852789</c:v>
                </c:pt>
                <c:pt idx="7">
                  <c:v>28.940654455177366</c:v>
                </c:pt>
                <c:pt idx="8">
                  <c:v>44.846466665397422</c:v>
                </c:pt>
                <c:pt idx="15">
                  <c:v>26.851901419759219</c:v>
                </c:pt>
                <c:pt idx="16">
                  <c:v>24.391294439178395</c:v>
                </c:pt>
                <c:pt idx="17">
                  <c:v>45.272225123967729</c:v>
                </c:pt>
                <c:pt idx="18">
                  <c:v>34.149262694715098</c:v>
                </c:pt>
                <c:pt idx="19">
                  <c:v>62.697263230936585</c:v>
                </c:pt>
                <c:pt idx="20">
                  <c:v>23.89190202090758</c:v>
                </c:pt>
                <c:pt idx="21">
                  <c:v>24.835186850385739</c:v>
                </c:pt>
                <c:pt idx="28">
                  <c:v>77.759122950136231</c:v>
                </c:pt>
                <c:pt idx="29">
                  <c:v>63.237605906884276</c:v>
                </c:pt>
                <c:pt idx="30">
                  <c:v>63.945163528149095</c:v>
                </c:pt>
                <c:pt idx="31">
                  <c:v>62.436952178498238</c:v>
                </c:pt>
                <c:pt idx="36">
                  <c:v>43.089770169148544</c:v>
                </c:pt>
                <c:pt idx="37">
                  <c:v>45.53365734659377</c:v>
                </c:pt>
                <c:pt idx="38">
                  <c:v>39.30271569823789</c:v>
                </c:pt>
                <c:pt idx="39">
                  <c:v>43.961466033902774</c:v>
                </c:pt>
                <c:pt idx="40">
                  <c:v>92.263437672233138</c:v>
                </c:pt>
                <c:pt idx="41">
                  <c:v>48.191375217781584</c:v>
                </c:pt>
                <c:pt idx="42">
                  <c:v>61.292360577125486</c:v>
                </c:pt>
                <c:pt idx="43">
                  <c:v>38.611825766309209</c:v>
                </c:pt>
                <c:pt idx="44">
                  <c:v>41.979481751668651</c:v>
                </c:pt>
                <c:pt idx="45">
                  <c:v>50.037216244725798</c:v>
                </c:pt>
                <c:pt idx="46">
                  <c:v>57.403802699647144</c:v>
                </c:pt>
                <c:pt idx="47">
                  <c:v>45.408973482808989</c:v>
                </c:pt>
                <c:pt idx="48">
                  <c:v>56.375137663059434</c:v>
                </c:pt>
                <c:pt idx="49">
                  <c:v>54.084313157500638</c:v>
                </c:pt>
                <c:pt idx="50">
                  <c:v>37.828843487803994</c:v>
                </c:pt>
                <c:pt idx="55">
                  <c:v>27.897868418811917</c:v>
                </c:pt>
                <c:pt idx="56">
                  <c:v>36.398494847921512</c:v>
                </c:pt>
                <c:pt idx="57">
                  <c:v>20.839093118305129</c:v>
                </c:pt>
                <c:pt idx="58">
                  <c:v>40.46275021961992</c:v>
                </c:pt>
                <c:pt idx="59">
                  <c:v>17.695044220268919</c:v>
                </c:pt>
                <c:pt idx="60">
                  <c:v>28.752666230725815</c:v>
                </c:pt>
                <c:pt idx="61">
                  <c:v>22.661427170381749</c:v>
                </c:pt>
                <c:pt idx="62">
                  <c:v>25.431939674474052</c:v>
                </c:pt>
                <c:pt idx="63">
                  <c:v>40.58604379761799</c:v>
                </c:pt>
                <c:pt idx="64">
                  <c:v>19.10625769030425</c:v>
                </c:pt>
                <c:pt idx="65">
                  <c:v>44.47915570910169</c:v>
                </c:pt>
                <c:pt idx="66">
                  <c:v>14.330266567019528</c:v>
                </c:pt>
                <c:pt idx="67">
                  <c:v>53.651066510473193</c:v>
                </c:pt>
                <c:pt idx="68">
                  <c:v>54.676402087304467</c:v>
                </c:pt>
                <c:pt idx="69">
                  <c:v>57.436783240958682</c:v>
                </c:pt>
                <c:pt idx="70">
                  <c:v>54.958129666410855</c:v>
                </c:pt>
                <c:pt idx="71">
                  <c:v>59.66909297228046</c:v>
                </c:pt>
                <c:pt idx="76">
                  <c:v>30.770836804591596</c:v>
                </c:pt>
                <c:pt idx="77">
                  <c:v>32.262405560401561</c:v>
                </c:pt>
                <c:pt idx="78">
                  <c:v>29.547436785676087</c:v>
                </c:pt>
                <c:pt idx="79">
                  <c:v>42.819518342353717</c:v>
                </c:pt>
                <c:pt idx="80">
                  <c:v>14.063763700408028</c:v>
                </c:pt>
                <c:pt idx="81">
                  <c:v>23.464757139713615</c:v>
                </c:pt>
                <c:pt idx="82">
                  <c:v>29.774044433305516</c:v>
                </c:pt>
                <c:pt idx="83">
                  <c:v>36.219069206183029</c:v>
                </c:pt>
                <c:pt idx="84">
                  <c:v>34.535760404183691</c:v>
                </c:pt>
                <c:pt idx="85">
                  <c:v>23.578863300070694</c:v>
                </c:pt>
                <c:pt idx="86">
                  <c:v>43.754684943788867</c:v>
                </c:pt>
                <c:pt idx="87">
                  <c:v>41.48857288440756</c:v>
                </c:pt>
                <c:pt idx="88">
                  <c:v>47.09551839701782</c:v>
                </c:pt>
                <c:pt idx="89">
                  <c:v>49.374008222666774</c:v>
                </c:pt>
                <c:pt idx="90">
                  <c:v>37.474263596862073</c:v>
                </c:pt>
                <c:pt idx="91">
                  <c:v>37.628241206272904</c:v>
                </c:pt>
                <c:pt idx="92">
                  <c:v>36.351952469929216</c:v>
                </c:pt>
                <c:pt idx="93">
                  <c:v>38.34133451866245</c:v>
                </c:pt>
                <c:pt idx="94">
                  <c:v>32.902029726916609</c:v>
                </c:pt>
                <c:pt idx="95">
                  <c:v>37.42538015852562</c:v>
                </c:pt>
                <c:pt idx="96">
                  <c:v>32.152574366841364</c:v>
                </c:pt>
                <c:pt idx="97">
                  <c:v>29.323974924454326</c:v>
                </c:pt>
                <c:pt idx="98">
                  <c:v>37.366722423061972</c:v>
                </c:pt>
                <c:pt idx="99">
                  <c:v>40.766781353492334</c:v>
                </c:pt>
                <c:pt idx="100">
                  <c:v>50.938635524936117</c:v>
                </c:pt>
                <c:pt idx="101">
                  <c:v>36.794284889613991</c:v>
                </c:pt>
                <c:pt idx="102">
                  <c:v>40.901653808370206</c:v>
                </c:pt>
                <c:pt idx="103">
                  <c:v>42.27260520571555</c:v>
                </c:pt>
                <c:pt idx="104">
                  <c:v>36.398494847921512</c:v>
                </c:pt>
              </c:numCache>
            </c:numRef>
          </c:xVal>
          <c:yVal>
            <c:numRef>
              <c:f>'Run DATA (preliminary)'!$AZ$7:$AZ$111</c:f>
              <c:numCache>
                <c:formatCode>0.00</c:formatCode>
                <c:ptCount val="105"/>
                <c:pt idx="0">
                  <c:v>74.480764529661059</c:v>
                </c:pt>
                <c:pt idx="1">
                  <c:v>66.819554461387298</c:v>
                </c:pt>
                <c:pt idx="2">
                  <c:v>91.121991923328778</c:v>
                </c:pt>
                <c:pt idx="3">
                  <c:v>44.421127277386134</c:v>
                </c:pt>
                <c:pt idx="4">
                  <c:v>19.550956869048683</c:v>
                </c:pt>
                <c:pt idx="5">
                  <c:v>68.263898311970578</c:v>
                </c:pt>
                <c:pt idx="6">
                  <c:v>60.997520577852789</c:v>
                </c:pt>
                <c:pt idx="7">
                  <c:v>28.940654455177366</c:v>
                </c:pt>
                <c:pt idx="8">
                  <c:v>44.846466665397422</c:v>
                </c:pt>
                <c:pt idx="15">
                  <c:v>26.851901419759219</c:v>
                </c:pt>
                <c:pt idx="16">
                  <c:v>24.391294439178395</c:v>
                </c:pt>
                <c:pt idx="17">
                  <c:v>45.272225123967729</c:v>
                </c:pt>
                <c:pt idx="18">
                  <c:v>34.149262694715098</c:v>
                </c:pt>
                <c:pt idx="19">
                  <c:v>62.697263230936585</c:v>
                </c:pt>
                <c:pt idx="20">
                  <c:v>23.89190202090758</c:v>
                </c:pt>
                <c:pt idx="21">
                  <c:v>24.835186850385739</c:v>
                </c:pt>
                <c:pt idx="28">
                  <c:v>77.759122950136231</c:v>
                </c:pt>
                <c:pt idx="29">
                  <c:v>63.237605906884276</c:v>
                </c:pt>
                <c:pt idx="30">
                  <c:v>63.945163528149095</c:v>
                </c:pt>
                <c:pt idx="31" formatCode="General">
                  <c:v>56.44</c:v>
                </c:pt>
                <c:pt idx="36">
                  <c:v>43.089770169148544</c:v>
                </c:pt>
                <c:pt idx="37">
                  <c:v>45.53365734659377</c:v>
                </c:pt>
                <c:pt idx="38">
                  <c:v>39.30271569823789</c:v>
                </c:pt>
                <c:pt idx="39">
                  <c:v>43.961466033902774</c:v>
                </c:pt>
                <c:pt idx="40">
                  <c:v>92.263437672233138</c:v>
                </c:pt>
                <c:pt idx="41">
                  <c:v>48.191375217781584</c:v>
                </c:pt>
                <c:pt idx="42">
                  <c:v>61.292360577125486</c:v>
                </c:pt>
                <c:pt idx="43">
                  <c:v>38.611825766309209</c:v>
                </c:pt>
                <c:pt idx="44">
                  <c:v>41.979481751668651</c:v>
                </c:pt>
                <c:pt idx="45">
                  <c:v>50.037216244725798</c:v>
                </c:pt>
                <c:pt idx="46">
                  <c:v>57.403802699647144</c:v>
                </c:pt>
                <c:pt idx="47">
                  <c:v>45.408973482808989</c:v>
                </c:pt>
                <c:pt idx="48">
                  <c:v>56.375137663059434</c:v>
                </c:pt>
                <c:pt idx="49">
                  <c:v>54.084313157500638</c:v>
                </c:pt>
                <c:pt idx="50">
                  <c:v>37.828843487803994</c:v>
                </c:pt>
                <c:pt idx="55">
                  <c:v>27.897868418811917</c:v>
                </c:pt>
                <c:pt idx="56">
                  <c:v>36.398494847921512</c:v>
                </c:pt>
                <c:pt idx="57">
                  <c:v>20.839093118305129</c:v>
                </c:pt>
                <c:pt idx="58">
                  <c:v>40.46275021961992</c:v>
                </c:pt>
                <c:pt idx="59">
                  <c:v>17.695044220268919</c:v>
                </c:pt>
                <c:pt idx="60">
                  <c:v>28.752666230725815</c:v>
                </c:pt>
                <c:pt idx="61">
                  <c:v>22.661427170381749</c:v>
                </c:pt>
                <c:pt idx="62">
                  <c:v>25.431939674474052</c:v>
                </c:pt>
                <c:pt idx="63">
                  <c:v>40.58604379761799</c:v>
                </c:pt>
                <c:pt idx="64">
                  <c:v>19.10625769030425</c:v>
                </c:pt>
                <c:pt idx="65">
                  <c:v>44.47915570910169</c:v>
                </c:pt>
                <c:pt idx="66">
                  <c:v>14.330266567019528</c:v>
                </c:pt>
                <c:pt idx="67">
                  <c:v>53.651066510473193</c:v>
                </c:pt>
                <c:pt idx="68">
                  <c:v>54.676402087304467</c:v>
                </c:pt>
                <c:pt idx="69">
                  <c:v>57.436783240958682</c:v>
                </c:pt>
                <c:pt idx="70">
                  <c:v>54.958129666410855</c:v>
                </c:pt>
                <c:pt idx="71">
                  <c:v>59.66909297228046</c:v>
                </c:pt>
                <c:pt idx="76">
                  <c:v>30.770836804591596</c:v>
                </c:pt>
                <c:pt idx="77">
                  <c:v>32.262405560401561</c:v>
                </c:pt>
                <c:pt idx="78">
                  <c:v>29.547436785676087</c:v>
                </c:pt>
                <c:pt idx="79">
                  <c:v>42.819518342353717</c:v>
                </c:pt>
                <c:pt idx="80">
                  <c:v>14.063763700408028</c:v>
                </c:pt>
                <c:pt idx="81">
                  <c:v>23.464757139713615</c:v>
                </c:pt>
                <c:pt idx="82">
                  <c:v>29.774044433305516</c:v>
                </c:pt>
                <c:pt idx="83">
                  <c:v>36.219069206183029</c:v>
                </c:pt>
                <c:pt idx="84">
                  <c:v>34.535760404183691</c:v>
                </c:pt>
                <c:pt idx="85">
                  <c:v>23.578863300070694</c:v>
                </c:pt>
                <c:pt idx="86">
                  <c:v>43.754684943788867</c:v>
                </c:pt>
                <c:pt idx="87">
                  <c:v>41.48857288440756</c:v>
                </c:pt>
                <c:pt idx="88">
                  <c:v>47.09551839701782</c:v>
                </c:pt>
                <c:pt idx="89">
                  <c:v>49.374008222666774</c:v>
                </c:pt>
                <c:pt idx="90">
                  <c:v>37.474263596862073</c:v>
                </c:pt>
                <c:pt idx="91">
                  <c:v>37.628241206272904</c:v>
                </c:pt>
                <c:pt idx="92">
                  <c:v>36.351952469929216</c:v>
                </c:pt>
                <c:pt idx="93">
                  <c:v>38.34133451866245</c:v>
                </c:pt>
                <c:pt idx="94">
                  <c:v>32.902029726916609</c:v>
                </c:pt>
                <c:pt idx="95">
                  <c:v>37.42538015852562</c:v>
                </c:pt>
                <c:pt idx="96">
                  <c:v>32.152574366841364</c:v>
                </c:pt>
                <c:pt idx="97">
                  <c:v>29.323974924454326</c:v>
                </c:pt>
                <c:pt idx="98">
                  <c:v>37.366722423061972</c:v>
                </c:pt>
                <c:pt idx="99">
                  <c:v>40.766781353492334</c:v>
                </c:pt>
                <c:pt idx="100">
                  <c:v>50.938635524936117</c:v>
                </c:pt>
                <c:pt idx="101">
                  <c:v>36.794284889613991</c:v>
                </c:pt>
                <c:pt idx="102">
                  <c:v>40.901653808370206</c:v>
                </c:pt>
                <c:pt idx="103">
                  <c:v>42.27260520571555</c:v>
                </c:pt>
                <c:pt idx="104">
                  <c:v>36.398494847921512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3050672"/>
        <c:axId val="1913051216"/>
      </c:scatterChart>
      <c:valAx>
        <c:axId val="191305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3051216"/>
        <c:crosses val="autoZero"/>
        <c:crossBetween val="midCat"/>
      </c:valAx>
      <c:valAx>
        <c:axId val="191305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3050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intercept val="0"/>
            <c:dispRSqr val="1"/>
            <c:dispEq val="1"/>
            <c:trendlineLbl>
              <c:layout>
                <c:manualLayout>
                  <c:x val="-0.30656244010612832"/>
                  <c:y val="-9.5660397390290114E-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(preliminary)'!$CN$7:$CN$111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(preliminary)'!$CT$7:$CT$111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16144"/>
        <c:axId val="1916422128"/>
      </c:scatterChart>
      <c:valAx>
        <c:axId val="1916416144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2128"/>
        <c:crosses val="autoZero"/>
        <c:crossBetween val="midCat"/>
        <c:majorUnit val="10"/>
        <c:minorUnit val="5"/>
      </c:valAx>
      <c:valAx>
        <c:axId val="1916422128"/>
        <c:scaling>
          <c:orientation val="minMax"/>
          <c:max val="34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Al2O3, wt%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6960784313725492E-2"/>
              <c:y val="0.323661052785068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16144"/>
        <c:crosses val="autoZero"/>
        <c:crossBetween val="midCat"/>
        <c:minorUnit val="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2101281457465"/>
          <c:y val="6.4814814814814811E-2"/>
          <c:w val="0.8455534969893469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dispRSqr val="1"/>
            <c:dispEq val="1"/>
            <c:trendlineLbl>
              <c:layout>
                <c:manualLayout>
                  <c:x val="-0.39628934633730017"/>
                  <c:y val="5.8874089932023047E-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(preliminary)'!$CN$7:$CN$111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(preliminary)'!$CS$7:$CS$111</c:f>
              <c:numCache>
                <c:formatCode>0.00</c:formatCode>
                <c:ptCount val="105"/>
                <c:pt idx="0">
                  <c:v>54.724702429395201</c:v>
                </c:pt>
                <c:pt idx="1">
                  <c:v>59.357931813125688</c:v>
                </c:pt>
                <c:pt idx="2">
                  <c:v>45.476590232932288</c:v>
                </c:pt>
                <c:pt idx="3">
                  <c:v>71.95031454192997</c:v>
                </c:pt>
                <c:pt idx="4">
                  <c:v>88.256128353442534</c:v>
                </c:pt>
                <c:pt idx="5">
                  <c:v>52.550747206009667</c:v>
                </c:pt>
                <c:pt idx="6">
                  <c:v>45.986377753267618</c:v>
                </c:pt>
                <c:pt idx="7">
                  <c:v>9.83</c:v>
                </c:pt>
                <c:pt idx="8">
                  <c:v>70.967918871693001</c:v>
                </c:pt>
                <c:pt idx="15">
                  <c:v>72.934286530184366</c:v>
                </c:pt>
                <c:pt idx="16">
                  <c:v>24.12</c:v>
                </c:pt>
                <c:pt idx="17">
                  <c:v>71.274333575967404</c:v>
                </c:pt>
                <c:pt idx="18">
                  <c:v>75.49226464616784</c:v>
                </c:pt>
                <c:pt idx="19">
                  <c:v>54.445575487025472</c:v>
                </c:pt>
                <c:pt idx="20">
                  <c:v>71.692688199861649</c:v>
                </c:pt>
                <c:pt idx="21">
                  <c:v>71.476203417317478</c:v>
                </c:pt>
                <c:pt idx="28">
                  <c:v>49.805486212701268</c:v>
                </c:pt>
                <c:pt idx="29">
                  <c:v>59.057213687103662</c:v>
                </c:pt>
                <c:pt idx="30">
                  <c:v>56.698769883152906</c:v>
                </c:pt>
                <c:pt idx="31">
                  <c:v>20.420000000000002</c:v>
                </c:pt>
                <c:pt idx="36">
                  <c:v>66.758576514595433</c:v>
                </c:pt>
                <c:pt idx="37">
                  <c:v>65.812466847937856</c:v>
                </c:pt>
                <c:pt idx="38">
                  <c:v>68.752430376359499</c:v>
                </c:pt>
                <c:pt idx="39">
                  <c:v>67.122452066013693</c:v>
                </c:pt>
                <c:pt idx="40">
                  <c:v>28.172630546419711</c:v>
                </c:pt>
                <c:pt idx="41">
                  <c:v>56.62266533809418</c:v>
                </c:pt>
                <c:pt idx="42">
                  <c:v>49.656691044096995</c:v>
                </c:pt>
                <c:pt idx="43">
                  <c:v>74.099562122069969</c:v>
                </c:pt>
                <c:pt idx="44">
                  <c:v>59.52423823375544</c:v>
                </c:pt>
                <c:pt idx="45">
                  <c:v>67.051474365289081</c:v>
                </c:pt>
                <c:pt idx="46">
                  <c:v>48.790267710138856</c:v>
                </c:pt>
                <c:pt idx="47">
                  <c:v>68.243419146186596</c:v>
                </c:pt>
                <c:pt idx="48">
                  <c:v>57.016798765368208</c:v>
                </c:pt>
                <c:pt idx="49">
                  <c:v>58.979734692857505</c:v>
                </c:pt>
                <c:pt idx="50">
                  <c:v>72.655306879392256</c:v>
                </c:pt>
                <c:pt idx="55">
                  <c:v>68.38094600360661</c:v>
                </c:pt>
                <c:pt idx="56">
                  <c:v>62.783995130401593</c:v>
                </c:pt>
                <c:pt idx="57">
                  <c:v>83.203737911792416</c:v>
                </c:pt>
                <c:pt idx="58">
                  <c:v>70.85172922143903</c:v>
                </c:pt>
                <c:pt idx="59">
                  <c:v>73.35823398390761</c:v>
                </c:pt>
                <c:pt idx="60">
                  <c:v>78.781703177266238</c:v>
                </c:pt>
                <c:pt idx="61">
                  <c:v>74.306932653502614</c:v>
                </c:pt>
                <c:pt idx="62">
                  <c:v>70.161077080638307</c:v>
                </c:pt>
                <c:pt idx="63">
                  <c:v>59.383825757167152</c:v>
                </c:pt>
                <c:pt idx="64">
                  <c:v>74.312237382283513</c:v>
                </c:pt>
                <c:pt idx="65">
                  <c:v>57.993641853828251</c:v>
                </c:pt>
                <c:pt idx="66">
                  <c:v>86.942387629578988</c:v>
                </c:pt>
                <c:pt idx="67">
                  <c:v>54.71894453602777</c:v>
                </c:pt>
                <c:pt idx="68">
                  <c:v>40.17</c:v>
                </c:pt>
                <c:pt idx="69">
                  <c:v>61.749554502307127</c:v>
                </c:pt>
                <c:pt idx="70">
                  <c:v>62.130409555416811</c:v>
                </c:pt>
                <c:pt idx="71">
                  <c:v>49.978820233571845</c:v>
                </c:pt>
                <c:pt idx="76">
                  <c:v>77.099780637782473</c:v>
                </c:pt>
                <c:pt idx="77">
                  <c:v>74.601301994968708</c:v>
                </c:pt>
                <c:pt idx="78">
                  <c:v>75.028520466775475</c:v>
                </c:pt>
                <c:pt idx="79">
                  <c:v>63.537691761863151</c:v>
                </c:pt>
                <c:pt idx="80">
                  <c:v>85.599207625963814</c:v>
                </c:pt>
                <c:pt idx="81">
                  <c:v>80.320937404043448</c:v>
                </c:pt>
                <c:pt idx="82">
                  <c:v>74.719991868183271</c:v>
                </c:pt>
                <c:pt idx="83">
                  <c:v>69.233634863886181</c:v>
                </c:pt>
                <c:pt idx="84">
                  <c:v>69.663278519306189</c:v>
                </c:pt>
                <c:pt idx="85">
                  <c:v>81.363461692765185</c:v>
                </c:pt>
                <c:pt idx="86">
                  <c:v>68.209260950246403</c:v>
                </c:pt>
                <c:pt idx="87">
                  <c:v>69.462576913373852</c:v>
                </c:pt>
                <c:pt idx="88">
                  <c:v>66.951620685188772</c:v>
                </c:pt>
                <c:pt idx="89">
                  <c:v>52.61153839406817</c:v>
                </c:pt>
                <c:pt idx="90">
                  <c:v>70.601744867799042</c:v>
                </c:pt>
                <c:pt idx="91">
                  <c:v>67.440996093926685</c:v>
                </c:pt>
                <c:pt idx="92">
                  <c:v>70.342868033236627</c:v>
                </c:pt>
                <c:pt idx="93">
                  <c:v>71.51364718118657</c:v>
                </c:pt>
                <c:pt idx="94">
                  <c:v>73.55947711930142</c:v>
                </c:pt>
                <c:pt idx="95">
                  <c:v>70.576174414127593</c:v>
                </c:pt>
                <c:pt idx="96">
                  <c:v>74.784794648977567</c:v>
                </c:pt>
                <c:pt idx="97">
                  <c:v>76.450486983183652</c:v>
                </c:pt>
                <c:pt idx="98">
                  <c:v>72.2138536870916</c:v>
                </c:pt>
                <c:pt idx="99">
                  <c:v>70.870916026166725</c:v>
                </c:pt>
                <c:pt idx="100">
                  <c:v>65.58966492114024</c:v>
                </c:pt>
                <c:pt idx="101">
                  <c:v>73.589824494101848</c:v>
                </c:pt>
                <c:pt idx="102">
                  <c:v>69.099022505636853</c:v>
                </c:pt>
                <c:pt idx="103">
                  <c:v>67.717410160136012</c:v>
                </c:pt>
                <c:pt idx="104">
                  <c:v>62.783995130401593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29200"/>
        <c:axId val="1916418320"/>
      </c:scatterChart>
      <c:valAx>
        <c:axId val="1916429200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18320"/>
        <c:crosses val="autoZero"/>
        <c:crossBetween val="midCat"/>
        <c:majorUnit val="10"/>
        <c:minorUnit val="5"/>
      </c:valAx>
      <c:valAx>
        <c:axId val="1916418320"/>
        <c:scaling>
          <c:orientation val="minMax"/>
          <c:max val="119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SiO2, wt%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6960784313725492E-2"/>
              <c:y val="0.3560684601924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9200"/>
        <c:crosses val="autoZero"/>
        <c:crossBetween val="midCat"/>
        <c:minorUnit val="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dispRSqr val="1"/>
            <c:dispEq val="1"/>
            <c:trendlineLbl>
              <c:layout>
                <c:manualLayout>
                  <c:x val="-0.38349867998509352"/>
                  <c:y val="-0.31291066332949063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(preliminary)'!$CN$7:$CN$111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(preliminary)'!$CU$7:$CU$111</c:f>
              <c:numCache>
                <c:formatCode>0.00</c:formatCode>
                <c:ptCount val="105"/>
                <c:pt idx="0">
                  <c:v>2.9139517237796748</c:v>
                </c:pt>
                <c:pt idx="1">
                  <c:v>2.8582337041156838</c:v>
                </c:pt>
                <c:pt idx="2">
                  <c:v>2.0767049961767676</c:v>
                </c:pt>
                <c:pt idx="3">
                  <c:v>2.2310033254007022</c:v>
                </c:pt>
                <c:pt idx="4">
                  <c:v>0.22877329300918925</c:v>
                </c:pt>
                <c:pt idx="5">
                  <c:v>2.6337803313748935</c:v>
                </c:pt>
                <c:pt idx="6">
                  <c:v>2.1637540469318619</c:v>
                </c:pt>
                <c:pt idx="7">
                  <c:v>0.53</c:v>
                </c:pt>
                <c:pt idx="8">
                  <c:v>2.7317559978527481</c:v>
                </c:pt>
                <c:pt idx="15">
                  <c:v>1.6736775322636315</c:v>
                </c:pt>
                <c:pt idx="16">
                  <c:v>0.73</c:v>
                </c:pt>
                <c:pt idx="17">
                  <c:v>2.111990222502016</c:v>
                </c:pt>
                <c:pt idx="18">
                  <c:v>1.783912523709027</c:v>
                </c:pt>
                <c:pt idx="19">
                  <c:v>1.6237105805353822</c:v>
                </c:pt>
                <c:pt idx="20">
                  <c:v>1.084875283319179</c:v>
                </c:pt>
                <c:pt idx="21">
                  <c:v>1.0005637765244166</c:v>
                </c:pt>
                <c:pt idx="28">
                  <c:v>5.5834926751745959</c:v>
                </c:pt>
                <c:pt idx="29">
                  <c:v>4.3594097149533013</c:v>
                </c:pt>
                <c:pt idx="30">
                  <c:v>5.3276949086052126</c:v>
                </c:pt>
                <c:pt idx="31">
                  <c:v>2.0299999999999998</c:v>
                </c:pt>
                <c:pt idx="36">
                  <c:v>2.3410079225601796</c:v>
                </c:pt>
                <c:pt idx="37">
                  <c:v>2.4994892084867466</c:v>
                </c:pt>
                <c:pt idx="38">
                  <c:v>2.562216622872556</c:v>
                </c:pt>
                <c:pt idx="39">
                  <c:v>2.5983354761984896</c:v>
                </c:pt>
                <c:pt idx="40">
                  <c:v>7.2668021794142623</c:v>
                </c:pt>
                <c:pt idx="41">
                  <c:v>4.9193688660587327</c:v>
                </c:pt>
                <c:pt idx="42">
                  <c:v>6.2518935921869128</c:v>
                </c:pt>
                <c:pt idx="43">
                  <c:v>2.7623636505227096</c:v>
                </c:pt>
                <c:pt idx="44">
                  <c:v>5.7626381122228993</c:v>
                </c:pt>
                <c:pt idx="45">
                  <c:v>3.1558207859774163</c:v>
                </c:pt>
                <c:pt idx="46">
                  <c:v>4.2192447557092292</c:v>
                </c:pt>
                <c:pt idx="47">
                  <c:v>2.7765765685926973</c:v>
                </c:pt>
                <c:pt idx="48">
                  <c:v>2.3528376214410005</c:v>
                </c:pt>
                <c:pt idx="49">
                  <c:v>2.5345582546108867</c:v>
                </c:pt>
                <c:pt idx="50">
                  <c:v>2.5099921584457174</c:v>
                </c:pt>
                <c:pt idx="55">
                  <c:v>4.8272086342736058</c:v>
                </c:pt>
                <c:pt idx="56">
                  <c:v>4.7522967332930062</c:v>
                </c:pt>
                <c:pt idx="57">
                  <c:v>3.2868216333839566</c:v>
                </c:pt>
                <c:pt idx="58">
                  <c:v>3.3935919934192471</c:v>
                </c:pt>
                <c:pt idx="59">
                  <c:v>5.5754611691177294</c:v>
                </c:pt>
                <c:pt idx="60">
                  <c:v>3.4458529433219058</c:v>
                </c:pt>
                <c:pt idx="61">
                  <c:v>4.5888193682043834</c:v>
                </c:pt>
                <c:pt idx="62">
                  <c:v>4.5425375357858533</c:v>
                </c:pt>
                <c:pt idx="63">
                  <c:v>4.9878181461242557</c:v>
                </c:pt>
                <c:pt idx="64">
                  <c:v>4.0968755998333588</c:v>
                </c:pt>
                <c:pt idx="65">
                  <c:v>4.7074191048396843</c:v>
                </c:pt>
                <c:pt idx="66">
                  <c:v>2.7913420227087462</c:v>
                </c:pt>
                <c:pt idx="67">
                  <c:v>5.2456052038659289</c:v>
                </c:pt>
                <c:pt idx="68">
                  <c:v>2.02</c:v>
                </c:pt>
                <c:pt idx="69">
                  <c:v>3.9575087926452905</c:v>
                </c:pt>
                <c:pt idx="70">
                  <c:v>3.7197488910064731</c:v>
                </c:pt>
                <c:pt idx="71">
                  <c:v>5.4880702801796835</c:v>
                </c:pt>
                <c:pt idx="76">
                  <c:v>3.0370474128237581</c:v>
                </c:pt>
                <c:pt idx="77">
                  <c:v>2.9732458922972582</c:v>
                </c:pt>
                <c:pt idx="78">
                  <c:v>2.6332420889467865</c:v>
                </c:pt>
                <c:pt idx="79">
                  <c:v>2.2909001215701643</c:v>
                </c:pt>
                <c:pt idx="80">
                  <c:v>2.0336896824883426</c:v>
                </c:pt>
                <c:pt idx="81">
                  <c:v>2.7138572145551105</c:v>
                </c:pt>
                <c:pt idx="82">
                  <c:v>3.1375696032689908</c:v>
                </c:pt>
                <c:pt idx="83">
                  <c:v>2.6582311637225886</c:v>
                </c:pt>
                <c:pt idx="84">
                  <c:v>2.5344850660801583</c:v>
                </c:pt>
                <c:pt idx="85">
                  <c:v>2.3206562951736247</c:v>
                </c:pt>
                <c:pt idx="86">
                  <c:v>3.994795695534255</c:v>
                </c:pt>
                <c:pt idx="87">
                  <c:v>4.1510589352067635</c:v>
                </c:pt>
                <c:pt idx="88">
                  <c:v>4.1636480150249326</c:v>
                </c:pt>
                <c:pt idx="89">
                  <c:v>2.9538437288269175</c:v>
                </c:pt>
                <c:pt idx="90">
                  <c:v>3.6413410340951424</c:v>
                </c:pt>
                <c:pt idx="91">
                  <c:v>3.073719443514606</c:v>
                </c:pt>
                <c:pt idx="92">
                  <c:v>3.2284598651720615</c:v>
                </c:pt>
                <c:pt idx="93">
                  <c:v>3.6652696619295617</c:v>
                </c:pt>
                <c:pt idx="94">
                  <c:v>3.5625692065243246</c:v>
                </c:pt>
                <c:pt idx="95">
                  <c:v>3.4972522101321499</c:v>
                </c:pt>
                <c:pt idx="96">
                  <c:v>3.4004152262636702</c:v>
                </c:pt>
                <c:pt idx="97">
                  <c:v>3.4309771628713435</c:v>
                </c:pt>
                <c:pt idx="98">
                  <c:v>3.5901517869856181</c:v>
                </c:pt>
                <c:pt idx="99">
                  <c:v>3.208639639582366</c:v>
                </c:pt>
                <c:pt idx="100">
                  <c:v>3.9277182051040018</c:v>
                </c:pt>
                <c:pt idx="101">
                  <c:v>3.2132309097201657</c:v>
                </c:pt>
                <c:pt idx="102">
                  <c:v>3.207885386628833</c:v>
                </c:pt>
                <c:pt idx="103">
                  <c:v>3.6249614061504984</c:v>
                </c:pt>
                <c:pt idx="104">
                  <c:v>4.7522967332930062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30288"/>
        <c:axId val="1916431376"/>
      </c:scatterChart>
      <c:valAx>
        <c:axId val="1916430288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31376"/>
        <c:crosses val="autoZero"/>
        <c:crossBetween val="midCat"/>
        <c:majorUnit val="10"/>
        <c:minorUnit val="5"/>
      </c:valAx>
      <c:valAx>
        <c:axId val="1916431376"/>
        <c:scaling>
          <c:orientation val="minMax"/>
          <c:max val="7.99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K2O,</a:t>
                </a:r>
                <a:r>
                  <a:rPr lang="en-US" baseline="0"/>
                  <a:t> </a:t>
                </a:r>
                <a:r>
                  <a:rPr lang="en-US"/>
                  <a:t>wt%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6960784313725492E-2"/>
              <c:y val="0.317717904033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30288"/>
        <c:crosses val="autoZero"/>
        <c:crossBetween val="midCat"/>
        <c:majorUnit val="2"/>
        <c:minorUnit val="0.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dispRSqr val="1"/>
            <c:dispEq val="1"/>
            <c:trendlineLbl>
              <c:layout>
                <c:manualLayout>
                  <c:x val="-0.38595983968742109"/>
                  <c:y val="-0.16317132541703741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(preliminary)'!$CN$7:$CN$111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(preliminary)'!$CV$7:$CV$111</c:f>
              <c:numCache>
                <c:formatCode>0</c:formatCode>
                <c:ptCount val="105"/>
                <c:pt idx="0">
                  <c:v>140.08765877956725</c:v>
                </c:pt>
                <c:pt idx="1">
                  <c:v>132.03322611863297</c:v>
                </c:pt>
                <c:pt idx="2">
                  <c:v>87.992200808011191</c:v>
                </c:pt>
                <c:pt idx="3">
                  <c:v>83.180497057179252</c:v>
                </c:pt>
                <c:pt idx="4">
                  <c:v>3.5039492029525543</c:v>
                </c:pt>
                <c:pt idx="5">
                  <c:v>102.79176395024994</c:v>
                </c:pt>
                <c:pt idx="6">
                  <c:v>85.17626975712777</c:v>
                </c:pt>
                <c:pt idx="7">
                  <c:v>23.234392688105917</c:v>
                </c:pt>
                <c:pt idx="8">
                  <c:v>133.53408636774839</c:v>
                </c:pt>
                <c:pt idx="15">
                  <c:v>41.318873686684903</c:v>
                </c:pt>
                <c:pt idx="16">
                  <c:v>19.383693015703983</c:v>
                </c:pt>
                <c:pt idx="17">
                  <c:v>64.990843856997003</c:v>
                </c:pt>
                <c:pt idx="18">
                  <c:v>40.674973987033859</c:v>
                </c:pt>
                <c:pt idx="19">
                  <c:v>71.051220791314236</c:v>
                </c:pt>
                <c:pt idx="20">
                  <c:v>29.813019893775614</c:v>
                </c:pt>
                <c:pt idx="21">
                  <c:v>26.981840127467404</c:v>
                </c:pt>
                <c:pt idx="28">
                  <c:v>179.02006332082601</c:v>
                </c:pt>
                <c:pt idx="29">
                  <c:v>161.12388387286023</c:v>
                </c:pt>
                <c:pt idx="30">
                  <c:v>171.3469169981355</c:v>
                </c:pt>
                <c:pt idx="31">
                  <c:v>63.410379195098209</c:v>
                </c:pt>
                <c:pt idx="36">
                  <c:v>65.750218544428051</c:v>
                </c:pt>
                <c:pt idx="37">
                  <c:v>74.75132095201738</c:v>
                </c:pt>
                <c:pt idx="38">
                  <c:v>66.912972961844446</c:v>
                </c:pt>
                <c:pt idx="39">
                  <c:v>76.334207938568284</c:v>
                </c:pt>
                <c:pt idx="40">
                  <c:v>82.278011852285303</c:v>
                </c:pt>
                <c:pt idx="41">
                  <c:v>67.939446463322682</c:v>
                </c:pt>
                <c:pt idx="42">
                  <c:v>173.26816956405028</c:v>
                </c:pt>
                <c:pt idx="43">
                  <c:v>78.187907038566394</c:v>
                </c:pt>
                <c:pt idx="44">
                  <c:v>94.363333992899342</c:v>
                </c:pt>
                <c:pt idx="45">
                  <c:v>101.53999592056691</c:v>
                </c:pt>
                <c:pt idx="46">
                  <c:v>61.845239923153031</c:v>
                </c:pt>
                <c:pt idx="47">
                  <c:v>78.295052977970144</c:v>
                </c:pt>
                <c:pt idx="48">
                  <c:v>65.554726354756042</c:v>
                </c:pt>
                <c:pt idx="49">
                  <c:v>67.286985513681813</c:v>
                </c:pt>
                <c:pt idx="50">
                  <c:v>69.40486779921234</c:v>
                </c:pt>
                <c:pt idx="55">
                  <c:v>65.236683874314778</c:v>
                </c:pt>
                <c:pt idx="56">
                  <c:v>77.258513545151587</c:v>
                </c:pt>
                <c:pt idx="57">
                  <c:v>51.601339808543976</c:v>
                </c:pt>
                <c:pt idx="58">
                  <c:v>82.244561473533096</c:v>
                </c:pt>
                <c:pt idx="59">
                  <c:v>39.569600400985699</c:v>
                </c:pt>
                <c:pt idx="60">
                  <c:v>75.773781705595198</c:v>
                </c:pt>
                <c:pt idx="61">
                  <c:v>61.847361543592541</c:v>
                </c:pt>
                <c:pt idx="62">
                  <c:v>64.291860350189069</c:v>
                </c:pt>
                <c:pt idx="63">
                  <c:v>86.136690962943192</c:v>
                </c:pt>
                <c:pt idx="64">
                  <c:v>54.134536592250605</c:v>
                </c:pt>
                <c:pt idx="65">
                  <c:v>83.235695388840313</c:v>
                </c:pt>
                <c:pt idx="66">
                  <c:v>51.416573330223514</c:v>
                </c:pt>
                <c:pt idx="67">
                  <c:v>97.911781768982621</c:v>
                </c:pt>
                <c:pt idx="68">
                  <c:v>52.521718486553141</c:v>
                </c:pt>
                <c:pt idx="69">
                  <c:v>132.31623566701981</c:v>
                </c:pt>
                <c:pt idx="70">
                  <c:v>111.56645784928044</c:v>
                </c:pt>
                <c:pt idx="71">
                  <c:v>146.14586039428426</c:v>
                </c:pt>
                <c:pt idx="76">
                  <c:v>75.288644877058587</c:v>
                </c:pt>
                <c:pt idx="77">
                  <c:v>77.499790455042827</c:v>
                </c:pt>
                <c:pt idx="78">
                  <c:v>64.651480552220747</c:v>
                </c:pt>
                <c:pt idx="79">
                  <c:v>54.153021916090232</c:v>
                </c:pt>
                <c:pt idx="80">
                  <c:v>44.897866917336557</c:v>
                </c:pt>
                <c:pt idx="81">
                  <c:v>67.530539148917413</c:v>
                </c:pt>
                <c:pt idx="82">
                  <c:v>75.035311582744569</c:v>
                </c:pt>
                <c:pt idx="83">
                  <c:v>66.265564907222767</c:v>
                </c:pt>
                <c:pt idx="84">
                  <c:v>60.900616845545755</c:v>
                </c:pt>
                <c:pt idx="85">
                  <c:v>54.472659750448372</c:v>
                </c:pt>
                <c:pt idx="86">
                  <c:v>104.38294702542628</c:v>
                </c:pt>
                <c:pt idx="87">
                  <c:v>112.76363283772743</c:v>
                </c:pt>
                <c:pt idx="88">
                  <c:v>127.38012568519544</c:v>
                </c:pt>
                <c:pt idx="89">
                  <c:v>90.774333644776291</c:v>
                </c:pt>
                <c:pt idx="90">
                  <c:v>99.281355735753593</c:v>
                </c:pt>
                <c:pt idx="91">
                  <c:v>85.802863043227163</c:v>
                </c:pt>
                <c:pt idx="92">
                  <c:v>87.896872162633272</c:v>
                </c:pt>
                <c:pt idx="93">
                  <c:v>108.46386425326772</c:v>
                </c:pt>
                <c:pt idx="94">
                  <c:v>90.25929950938945</c:v>
                </c:pt>
                <c:pt idx="95">
                  <c:v>89.250759372088169</c:v>
                </c:pt>
                <c:pt idx="96">
                  <c:v>82.216388459758662</c:v>
                </c:pt>
                <c:pt idx="97">
                  <c:v>84.058905160288347</c:v>
                </c:pt>
                <c:pt idx="98">
                  <c:v>97.456342527120739</c:v>
                </c:pt>
                <c:pt idx="99">
                  <c:v>90.786243877870376</c:v>
                </c:pt>
                <c:pt idx="100">
                  <c:v>120.4070214602129</c:v>
                </c:pt>
                <c:pt idx="101">
                  <c:v>84.861052649374145</c:v>
                </c:pt>
                <c:pt idx="102">
                  <c:v>85.704042071743672</c:v>
                </c:pt>
                <c:pt idx="103">
                  <c:v>106.9010546244147</c:v>
                </c:pt>
                <c:pt idx="104">
                  <c:v>77.258513545151587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24848"/>
        <c:axId val="1916425392"/>
      </c:scatterChart>
      <c:valAx>
        <c:axId val="1916424848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5392"/>
        <c:crosses val="autoZero"/>
        <c:crossBetween val="midCat"/>
        <c:majorUnit val="10"/>
        <c:minorUnit val="5"/>
      </c:valAx>
      <c:valAx>
        <c:axId val="19164253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Rb,</a:t>
                </a:r>
                <a:r>
                  <a:rPr lang="en-US" baseline="0"/>
                  <a:t> ppm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2193786676366607E-2"/>
              <c:y val="0.317718081678991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4848"/>
        <c:crosses val="autoZero"/>
        <c:crossBetween val="midCat"/>
        <c:majorUnit val="50"/>
        <c:minorUnit val="10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38595983968742109"/>
                  <c:y val="-0.16317132541703741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(preliminary)'!$CU$7:$CU$111</c:f>
              <c:numCache>
                <c:formatCode>0.00</c:formatCode>
                <c:ptCount val="105"/>
                <c:pt idx="0">
                  <c:v>2.9139517237796748</c:v>
                </c:pt>
                <c:pt idx="1">
                  <c:v>2.8582337041156838</c:v>
                </c:pt>
                <c:pt idx="2">
                  <c:v>2.0767049961767676</c:v>
                </c:pt>
                <c:pt idx="3">
                  <c:v>2.2310033254007022</c:v>
                </c:pt>
                <c:pt idx="4">
                  <c:v>0.22877329300918925</c:v>
                </c:pt>
                <c:pt idx="5">
                  <c:v>2.6337803313748935</c:v>
                </c:pt>
                <c:pt idx="6">
                  <c:v>2.1637540469318619</c:v>
                </c:pt>
                <c:pt idx="7">
                  <c:v>0.53</c:v>
                </c:pt>
                <c:pt idx="8">
                  <c:v>2.7317559978527481</c:v>
                </c:pt>
                <c:pt idx="15">
                  <c:v>1.6736775322636315</c:v>
                </c:pt>
                <c:pt idx="16">
                  <c:v>0.73</c:v>
                </c:pt>
                <c:pt idx="17">
                  <c:v>2.111990222502016</c:v>
                </c:pt>
                <c:pt idx="18">
                  <c:v>1.783912523709027</c:v>
                </c:pt>
                <c:pt idx="19">
                  <c:v>1.6237105805353822</c:v>
                </c:pt>
                <c:pt idx="20">
                  <c:v>1.084875283319179</c:v>
                </c:pt>
                <c:pt idx="21">
                  <c:v>1.0005637765244166</c:v>
                </c:pt>
                <c:pt idx="28">
                  <c:v>5.5834926751745959</c:v>
                </c:pt>
                <c:pt idx="29">
                  <c:v>4.3594097149533013</c:v>
                </c:pt>
                <c:pt idx="30">
                  <c:v>5.3276949086052126</c:v>
                </c:pt>
                <c:pt idx="31">
                  <c:v>2.0299999999999998</c:v>
                </c:pt>
                <c:pt idx="36">
                  <c:v>2.3410079225601796</c:v>
                </c:pt>
                <c:pt idx="37">
                  <c:v>2.4994892084867466</c:v>
                </c:pt>
                <c:pt idx="38">
                  <c:v>2.562216622872556</c:v>
                </c:pt>
                <c:pt idx="39">
                  <c:v>2.5983354761984896</c:v>
                </c:pt>
                <c:pt idx="40">
                  <c:v>7.2668021794142623</c:v>
                </c:pt>
                <c:pt idx="41">
                  <c:v>4.9193688660587327</c:v>
                </c:pt>
                <c:pt idx="42">
                  <c:v>6.2518935921869128</c:v>
                </c:pt>
                <c:pt idx="43">
                  <c:v>2.7623636505227096</c:v>
                </c:pt>
                <c:pt idx="44">
                  <c:v>5.7626381122228993</c:v>
                </c:pt>
                <c:pt idx="45">
                  <c:v>3.1558207859774163</c:v>
                </c:pt>
                <c:pt idx="46">
                  <c:v>4.2192447557092292</c:v>
                </c:pt>
                <c:pt idx="47">
                  <c:v>2.7765765685926973</c:v>
                </c:pt>
                <c:pt idx="48">
                  <c:v>2.3528376214410005</c:v>
                </c:pt>
                <c:pt idx="49">
                  <c:v>2.5345582546108867</c:v>
                </c:pt>
                <c:pt idx="50">
                  <c:v>2.5099921584457174</c:v>
                </c:pt>
                <c:pt idx="55">
                  <c:v>4.8272086342736058</c:v>
                </c:pt>
                <c:pt idx="56">
                  <c:v>4.7522967332930062</c:v>
                </c:pt>
                <c:pt idx="57">
                  <c:v>3.2868216333839566</c:v>
                </c:pt>
                <c:pt idx="58">
                  <c:v>3.3935919934192471</c:v>
                </c:pt>
                <c:pt idx="59">
                  <c:v>5.5754611691177294</c:v>
                </c:pt>
                <c:pt idx="60">
                  <c:v>3.4458529433219058</c:v>
                </c:pt>
                <c:pt idx="61">
                  <c:v>4.5888193682043834</c:v>
                </c:pt>
                <c:pt idx="62">
                  <c:v>4.5425375357858533</c:v>
                </c:pt>
                <c:pt idx="63">
                  <c:v>4.9878181461242557</c:v>
                </c:pt>
                <c:pt idx="64">
                  <c:v>4.0968755998333588</c:v>
                </c:pt>
                <c:pt idx="65">
                  <c:v>4.7074191048396843</c:v>
                </c:pt>
                <c:pt idx="66">
                  <c:v>2.7913420227087462</c:v>
                </c:pt>
                <c:pt idx="67">
                  <c:v>5.2456052038659289</c:v>
                </c:pt>
                <c:pt idx="68">
                  <c:v>2.02</c:v>
                </c:pt>
                <c:pt idx="69">
                  <c:v>3.9575087926452905</c:v>
                </c:pt>
                <c:pt idx="70">
                  <c:v>3.7197488910064731</c:v>
                </c:pt>
                <c:pt idx="71">
                  <c:v>5.4880702801796835</c:v>
                </c:pt>
                <c:pt idx="76">
                  <c:v>3.0370474128237581</c:v>
                </c:pt>
                <c:pt idx="77">
                  <c:v>2.9732458922972582</c:v>
                </c:pt>
                <c:pt idx="78">
                  <c:v>2.6332420889467865</c:v>
                </c:pt>
                <c:pt idx="79">
                  <c:v>2.2909001215701643</c:v>
                </c:pt>
                <c:pt idx="80">
                  <c:v>2.0336896824883426</c:v>
                </c:pt>
                <c:pt idx="81">
                  <c:v>2.7138572145551105</c:v>
                </c:pt>
                <c:pt idx="82">
                  <c:v>3.1375696032689908</c:v>
                </c:pt>
                <c:pt idx="83">
                  <c:v>2.6582311637225886</c:v>
                </c:pt>
                <c:pt idx="84">
                  <c:v>2.5344850660801583</c:v>
                </c:pt>
                <c:pt idx="85">
                  <c:v>2.3206562951736247</c:v>
                </c:pt>
                <c:pt idx="86">
                  <c:v>3.994795695534255</c:v>
                </c:pt>
                <c:pt idx="87">
                  <c:v>4.1510589352067635</c:v>
                </c:pt>
                <c:pt idx="88">
                  <c:v>4.1636480150249326</c:v>
                </c:pt>
                <c:pt idx="89">
                  <c:v>2.9538437288269175</c:v>
                </c:pt>
                <c:pt idx="90">
                  <c:v>3.6413410340951424</c:v>
                </c:pt>
                <c:pt idx="91">
                  <c:v>3.073719443514606</c:v>
                </c:pt>
                <c:pt idx="92">
                  <c:v>3.2284598651720615</c:v>
                </c:pt>
                <c:pt idx="93">
                  <c:v>3.6652696619295617</c:v>
                </c:pt>
                <c:pt idx="94">
                  <c:v>3.5625692065243246</c:v>
                </c:pt>
                <c:pt idx="95">
                  <c:v>3.4972522101321499</c:v>
                </c:pt>
                <c:pt idx="96">
                  <c:v>3.4004152262636702</c:v>
                </c:pt>
                <c:pt idx="97">
                  <c:v>3.4309771628713435</c:v>
                </c:pt>
                <c:pt idx="98">
                  <c:v>3.5901517869856181</c:v>
                </c:pt>
                <c:pt idx="99">
                  <c:v>3.208639639582366</c:v>
                </c:pt>
                <c:pt idx="100">
                  <c:v>3.9277182051040018</c:v>
                </c:pt>
                <c:pt idx="101">
                  <c:v>3.2132309097201657</c:v>
                </c:pt>
                <c:pt idx="102">
                  <c:v>3.207885386628833</c:v>
                </c:pt>
                <c:pt idx="103">
                  <c:v>3.6249614061504984</c:v>
                </c:pt>
                <c:pt idx="104">
                  <c:v>4.7522967332930062</c:v>
                </c:pt>
              </c:numCache>
            </c:numRef>
          </c:xVal>
          <c:yVal>
            <c:numRef>
              <c:f>'Run DATA (preliminary)'!$CV$7:$CV$111</c:f>
              <c:numCache>
                <c:formatCode>0</c:formatCode>
                <c:ptCount val="105"/>
                <c:pt idx="0">
                  <c:v>140.08765877956725</c:v>
                </c:pt>
                <c:pt idx="1">
                  <c:v>132.03322611863297</c:v>
                </c:pt>
                <c:pt idx="2">
                  <c:v>87.992200808011191</c:v>
                </c:pt>
                <c:pt idx="3">
                  <c:v>83.180497057179252</c:v>
                </c:pt>
                <c:pt idx="4">
                  <c:v>3.5039492029525543</c:v>
                </c:pt>
                <c:pt idx="5">
                  <c:v>102.79176395024994</c:v>
                </c:pt>
                <c:pt idx="6">
                  <c:v>85.17626975712777</c:v>
                </c:pt>
                <c:pt idx="7">
                  <c:v>23.234392688105917</c:v>
                </c:pt>
                <c:pt idx="8">
                  <c:v>133.53408636774839</c:v>
                </c:pt>
                <c:pt idx="15">
                  <c:v>41.318873686684903</c:v>
                </c:pt>
                <c:pt idx="16">
                  <c:v>19.383693015703983</c:v>
                </c:pt>
                <c:pt idx="17">
                  <c:v>64.990843856997003</c:v>
                </c:pt>
                <c:pt idx="18">
                  <c:v>40.674973987033859</c:v>
                </c:pt>
                <c:pt idx="19">
                  <c:v>71.051220791314236</c:v>
                </c:pt>
                <c:pt idx="20">
                  <c:v>29.813019893775614</c:v>
                </c:pt>
                <c:pt idx="21">
                  <c:v>26.981840127467404</c:v>
                </c:pt>
                <c:pt idx="28">
                  <c:v>179.02006332082601</c:v>
                </c:pt>
                <c:pt idx="29">
                  <c:v>161.12388387286023</c:v>
                </c:pt>
                <c:pt idx="30">
                  <c:v>171.3469169981355</c:v>
                </c:pt>
                <c:pt idx="31">
                  <c:v>63.410379195098209</c:v>
                </c:pt>
                <c:pt idx="36">
                  <c:v>65.750218544428051</c:v>
                </c:pt>
                <c:pt idx="37">
                  <c:v>74.75132095201738</c:v>
                </c:pt>
                <c:pt idx="38">
                  <c:v>66.912972961844446</c:v>
                </c:pt>
                <c:pt idx="39">
                  <c:v>76.334207938568284</c:v>
                </c:pt>
                <c:pt idx="40">
                  <c:v>82.278011852285303</c:v>
                </c:pt>
                <c:pt idx="41">
                  <c:v>67.939446463322682</c:v>
                </c:pt>
                <c:pt idx="42">
                  <c:v>173.26816956405028</c:v>
                </c:pt>
                <c:pt idx="43">
                  <c:v>78.187907038566394</c:v>
                </c:pt>
                <c:pt idx="44">
                  <c:v>94.363333992899342</c:v>
                </c:pt>
                <c:pt idx="45">
                  <c:v>101.53999592056691</c:v>
                </c:pt>
                <c:pt idx="46">
                  <c:v>61.845239923153031</c:v>
                </c:pt>
                <c:pt idx="47">
                  <c:v>78.295052977970144</c:v>
                </c:pt>
                <c:pt idx="48">
                  <c:v>65.554726354756042</c:v>
                </c:pt>
                <c:pt idx="49">
                  <c:v>67.286985513681813</c:v>
                </c:pt>
                <c:pt idx="50">
                  <c:v>69.40486779921234</c:v>
                </c:pt>
                <c:pt idx="55">
                  <c:v>65.236683874314778</c:v>
                </c:pt>
                <c:pt idx="56">
                  <c:v>77.258513545151587</c:v>
                </c:pt>
                <c:pt idx="57">
                  <c:v>51.601339808543976</c:v>
                </c:pt>
                <c:pt idx="58">
                  <c:v>82.244561473533096</c:v>
                </c:pt>
                <c:pt idx="59">
                  <c:v>39.569600400985699</c:v>
                </c:pt>
                <c:pt idx="60">
                  <c:v>75.773781705595198</c:v>
                </c:pt>
                <c:pt idx="61">
                  <c:v>61.847361543592541</c:v>
                </c:pt>
                <c:pt idx="62">
                  <c:v>64.291860350189069</c:v>
                </c:pt>
                <c:pt idx="63">
                  <c:v>86.136690962943192</c:v>
                </c:pt>
                <c:pt idx="64">
                  <c:v>54.134536592250605</c:v>
                </c:pt>
                <c:pt idx="65">
                  <c:v>83.235695388840313</c:v>
                </c:pt>
                <c:pt idx="66">
                  <c:v>51.416573330223514</c:v>
                </c:pt>
                <c:pt idx="67">
                  <c:v>97.911781768982621</c:v>
                </c:pt>
                <c:pt idx="68">
                  <c:v>52.521718486553141</c:v>
                </c:pt>
                <c:pt idx="69">
                  <c:v>132.31623566701981</c:v>
                </c:pt>
                <c:pt idx="70">
                  <c:v>111.56645784928044</c:v>
                </c:pt>
                <c:pt idx="71">
                  <c:v>146.14586039428426</c:v>
                </c:pt>
                <c:pt idx="76">
                  <c:v>75.288644877058587</c:v>
                </c:pt>
                <c:pt idx="77">
                  <c:v>77.499790455042827</c:v>
                </c:pt>
                <c:pt idx="78">
                  <c:v>64.651480552220747</c:v>
                </c:pt>
                <c:pt idx="79">
                  <c:v>54.153021916090232</c:v>
                </c:pt>
                <c:pt idx="80">
                  <c:v>44.897866917336557</c:v>
                </c:pt>
                <c:pt idx="81">
                  <c:v>67.530539148917413</c:v>
                </c:pt>
                <c:pt idx="82">
                  <c:v>75.035311582744569</c:v>
                </c:pt>
                <c:pt idx="83">
                  <c:v>66.265564907222767</c:v>
                </c:pt>
                <c:pt idx="84">
                  <c:v>60.900616845545755</c:v>
                </c:pt>
                <c:pt idx="85">
                  <c:v>54.472659750448372</c:v>
                </c:pt>
                <c:pt idx="86">
                  <c:v>104.38294702542628</c:v>
                </c:pt>
                <c:pt idx="87">
                  <c:v>112.76363283772743</c:v>
                </c:pt>
                <c:pt idx="88">
                  <c:v>127.38012568519544</c:v>
                </c:pt>
                <c:pt idx="89">
                  <c:v>90.774333644776291</c:v>
                </c:pt>
                <c:pt idx="90">
                  <c:v>99.281355735753593</c:v>
                </c:pt>
                <c:pt idx="91">
                  <c:v>85.802863043227163</c:v>
                </c:pt>
                <c:pt idx="92">
                  <c:v>87.896872162633272</c:v>
                </c:pt>
                <c:pt idx="93">
                  <c:v>108.46386425326772</c:v>
                </c:pt>
                <c:pt idx="94">
                  <c:v>90.25929950938945</c:v>
                </c:pt>
                <c:pt idx="95">
                  <c:v>89.250759372088169</c:v>
                </c:pt>
                <c:pt idx="96">
                  <c:v>82.216388459758662</c:v>
                </c:pt>
                <c:pt idx="97">
                  <c:v>84.058905160288347</c:v>
                </c:pt>
                <c:pt idx="98">
                  <c:v>97.456342527120739</c:v>
                </c:pt>
                <c:pt idx="99">
                  <c:v>90.786243877870376</c:v>
                </c:pt>
                <c:pt idx="100">
                  <c:v>120.4070214602129</c:v>
                </c:pt>
                <c:pt idx="101">
                  <c:v>84.861052649374145</c:v>
                </c:pt>
                <c:pt idx="102">
                  <c:v>85.704042071743672</c:v>
                </c:pt>
                <c:pt idx="103">
                  <c:v>106.9010546244147</c:v>
                </c:pt>
                <c:pt idx="104">
                  <c:v>77.258513545151587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17776"/>
        <c:axId val="1916426480"/>
      </c:scatterChart>
      <c:valAx>
        <c:axId val="19164177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6480"/>
        <c:crosses val="autoZero"/>
        <c:crossBetween val="midCat"/>
      </c:valAx>
      <c:valAx>
        <c:axId val="191642648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Rb,</a:t>
                </a:r>
                <a:r>
                  <a:rPr lang="en-US" baseline="0"/>
                  <a:t> ppm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2193786676366607E-2"/>
              <c:y val="0.317718081678991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17776"/>
        <c:crosses val="autoZero"/>
        <c:crossBetween val="midCat"/>
        <c:majorUnit val="50"/>
        <c:minorUnit val="10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0070C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526169522927281"/>
                  <c:y val="-0.4209601924759405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(preliminary)'!$CU$7:$CU$111</c:f>
              <c:numCache>
                <c:formatCode>0.00</c:formatCode>
                <c:ptCount val="105"/>
                <c:pt idx="0">
                  <c:v>2.9139517237796748</c:v>
                </c:pt>
                <c:pt idx="1">
                  <c:v>2.8582337041156838</c:v>
                </c:pt>
                <c:pt idx="2">
                  <c:v>2.0767049961767676</c:v>
                </c:pt>
                <c:pt idx="3">
                  <c:v>2.2310033254007022</c:v>
                </c:pt>
                <c:pt idx="4">
                  <c:v>0.22877329300918925</c:v>
                </c:pt>
                <c:pt idx="5">
                  <c:v>2.6337803313748935</c:v>
                </c:pt>
                <c:pt idx="6">
                  <c:v>2.1637540469318619</c:v>
                </c:pt>
                <c:pt idx="7">
                  <c:v>0.53</c:v>
                </c:pt>
                <c:pt idx="8">
                  <c:v>2.7317559978527481</c:v>
                </c:pt>
                <c:pt idx="15">
                  <c:v>1.6736775322636315</c:v>
                </c:pt>
                <c:pt idx="16">
                  <c:v>0.73</c:v>
                </c:pt>
                <c:pt idx="17">
                  <c:v>2.111990222502016</c:v>
                </c:pt>
                <c:pt idx="18">
                  <c:v>1.783912523709027</c:v>
                </c:pt>
                <c:pt idx="19">
                  <c:v>1.6237105805353822</c:v>
                </c:pt>
                <c:pt idx="20">
                  <c:v>1.084875283319179</c:v>
                </c:pt>
                <c:pt idx="21">
                  <c:v>1.0005637765244166</c:v>
                </c:pt>
                <c:pt idx="28">
                  <c:v>5.5834926751745959</c:v>
                </c:pt>
                <c:pt idx="29">
                  <c:v>4.3594097149533013</c:v>
                </c:pt>
                <c:pt idx="30">
                  <c:v>5.3276949086052126</c:v>
                </c:pt>
                <c:pt idx="31">
                  <c:v>2.0299999999999998</c:v>
                </c:pt>
                <c:pt idx="36">
                  <c:v>2.3410079225601796</c:v>
                </c:pt>
                <c:pt idx="37">
                  <c:v>2.4994892084867466</c:v>
                </c:pt>
                <c:pt idx="38">
                  <c:v>2.562216622872556</c:v>
                </c:pt>
                <c:pt idx="39">
                  <c:v>2.5983354761984896</c:v>
                </c:pt>
                <c:pt idx="40">
                  <c:v>7.2668021794142623</c:v>
                </c:pt>
                <c:pt idx="41">
                  <c:v>4.9193688660587327</c:v>
                </c:pt>
                <c:pt idx="42">
                  <c:v>6.2518935921869128</c:v>
                </c:pt>
                <c:pt idx="43">
                  <c:v>2.7623636505227096</c:v>
                </c:pt>
                <c:pt idx="44">
                  <c:v>5.7626381122228993</c:v>
                </c:pt>
                <c:pt idx="45">
                  <c:v>3.1558207859774163</c:v>
                </c:pt>
                <c:pt idx="46">
                  <c:v>4.2192447557092292</c:v>
                </c:pt>
                <c:pt idx="47">
                  <c:v>2.7765765685926973</c:v>
                </c:pt>
                <c:pt idx="48">
                  <c:v>2.3528376214410005</c:v>
                </c:pt>
                <c:pt idx="49">
                  <c:v>2.5345582546108867</c:v>
                </c:pt>
                <c:pt idx="50">
                  <c:v>2.5099921584457174</c:v>
                </c:pt>
                <c:pt idx="55">
                  <c:v>4.8272086342736058</c:v>
                </c:pt>
                <c:pt idx="56">
                  <c:v>4.7522967332930062</c:v>
                </c:pt>
                <c:pt idx="57">
                  <c:v>3.2868216333839566</c:v>
                </c:pt>
                <c:pt idx="58">
                  <c:v>3.3935919934192471</c:v>
                </c:pt>
                <c:pt idx="59">
                  <c:v>5.5754611691177294</c:v>
                </c:pt>
                <c:pt idx="60">
                  <c:v>3.4458529433219058</c:v>
                </c:pt>
                <c:pt idx="61">
                  <c:v>4.5888193682043834</c:v>
                </c:pt>
                <c:pt idx="62">
                  <c:v>4.5425375357858533</c:v>
                </c:pt>
                <c:pt idx="63">
                  <c:v>4.9878181461242557</c:v>
                </c:pt>
                <c:pt idx="64">
                  <c:v>4.0968755998333588</c:v>
                </c:pt>
                <c:pt idx="65">
                  <c:v>4.7074191048396843</c:v>
                </c:pt>
                <c:pt idx="66">
                  <c:v>2.7913420227087462</c:v>
                </c:pt>
                <c:pt idx="67">
                  <c:v>5.2456052038659289</c:v>
                </c:pt>
                <c:pt idx="68">
                  <c:v>2.02</c:v>
                </c:pt>
                <c:pt idx="69">
                  <c:v>3.9575087926452905</c:v>
                </c:pt>
                <c:pt idx="70">
                  <c:v>3.7197488910064731</c:v>
                </c:pt>
                <c:pt idx="71">
                  <c:v>5.4880702801796835</c:v>
                </c:pt>
                <c:pt idx="76">
                  <c:v>3.0370474128237581</c:v>
                </c:pt>
                <c:pt idx="77">
                  <c:v>2.9732458922972582</c:v>
                </c:pt>
                <c:pt idx="78">
                  <c:v>2.6332420889467865</c:v>
                </c:pt>
                <c:pt idx="79">
                  <c:v>2.2909001215701643</c:v>
                </c:pt>
                <c:pt idx="80">
                  <c:v>2.0336896824883426</c:v>
                </c:pt>
                <c:pt idx="81">
                  <c:v>2.7138572145551105</c:v>
                </c:pt>
                <c:pt idx="82">
                  <c:v>3.1375696032689908</c:v>
                </c:pt>
                <c:pt idx="83">
                  <c:v>2.6582311637225886</c:v>
                </c:pt>
                <c:pt idx="84">
                  <c:v>2.5344850660801583</c:v>
                </c:pt>
                <c:pt idx="85">
                  <c:v>2.3206562951736247</c:v>
                </c:pt>
                <c:pt idx="86">
                  <c:v>3.994795695534255</c:v>
                </c:pt>
                <c:pt idx="87">
                  <c:v>4.1510589352067635</c:v>
                </c:pt>
                <c:pt idx="88">
                  <c:v>4.1636480150249326</c:v>
                </c:pt>
                <c:pt idx="89">
                  <c:v>2.9538437288269175</c:v>
                </c:pt>
                <c:pt idx="90">
                  <c:v>3.6413410340951424</c:v>
                </c:pt>
                <c:pt idx="91">
                  <c:v>3.073719443514606</c:v>
                </c:pt>
                <c:pt idx="92">
                  <c:v>3.2284598651720615</c:v>
                </c:pt>
                <c:pt idx="93">
                  <c:v>3.6652696619295617</c:v>
                </c:pt>
                <c:pt idx="94">
                  <c:v>3.5625692065243246</c:v>
                </c:pt>
                <c:pt idx="95">
                  <c:v>3.4972522101321499</c:v>
                </c:pt>
                <c:pt idx="96">
                  <c:v>3.4004152262636702</c:v>
                </c:pt>
                <c:pt idx="97">
                  <c:v>3.4309771628713435</c:v>
                </c:pt>
                <c:pt idx="98">
                  <c:v>3.5901517869856181</c:v>
                </c:pt>
                <c:pt idx="99">
                  <c:v>3.208639639582366</c:v>
                </c:pt>
                <c:pt idx="100">
                  <c:v>3.9277182051040018</c:v>
                </c:pt>
                <c:pt idx="101">
                  <c:v>3.2132309097201657</c:v>
                </c:pt>
                <c:pt idx="102">
                  <c:v>3.207885386628833</c:v>
                </c:pt>
                <c:pt idx="103">
                  <c:v>3.6249614061504984</c:v>
                </c:pt>
                <c:pt idx="104">
                  <c:v>4.7522967332930062</c:v>
                </c:pt>
              </c:numCache>
            </c:numRef>
          </c:xVal>
          <c:yVal>
            <c:numRef>
              <c:f>'Run DATA (preliminary)'!$CR$7:$CR$111</c:f>
              <c:numCache>
                <c:formatCode>General</c:formatCode>
                <c:ptCount val="105"/>
                <c:pt idx="0">
                  <c:v>2.0800916720043685</c:v>
                </c:pt>
                <c:pt idx="1">
                  <c:v>2.1647836594915408</c:v>
                </c:pt>
                <c:pt idx="2">
                  <c:v>2.3601012102287315</c:v>
                </c:pt>
                <c:pt idx="3">
                  <c:v>2.6821230989604259</c:v>
                </c:pt>
                <c:pt idx="4">
                  <c:v>6.5290128297641008</c:v>
                </c:pt>
                <c:pt idx="5">
                  <c:v>2.5622484041130118</c:v>
                </c:pt>
                <c:pt idx="6">
                  <c:v>2.5403249673901027</c:v>
                </c:pt>
                <c:pt idx="7">
                  <c:v>2.2811011551479718</c:v>
                </c:pt>
                <c:pt idx="8">
                  <c:v>2.0457368393037743</c:v>
                </c:pt>
                <c:pt idx="15">
                  <c:v>4.0506368710698366</c:v>
                </c:pt>
                <c:pt idx="16">
                  <c:v>3.7660522141398949</c:v>
                </c:pt>
                <c:pt idx="17">
                  <c:v>3.2496734880826392</c:v>
                </c:pt>
                <c:pt idx="18">
                  <c:v>4.3857742214603324</c:v>
                </c:pt>
                <c:pt idx="19">
                  <c:v>2.2852676737313358</c:v>
                </c:pt>
                <c:pt idx="20">
                  <c:v>3.6389312024900908</c:v>
                </c:pt>
                <c:pt idx="21">
                  <c:v>3.7082859130346963</c:v>
                </c:pt>
                <c:pt idx="28">
                  <c:v>3.1189200649361233</c:v>
                </c:pt>
                <c:pt idx="29">
                  <c:v>2.7056260128344647</c:v>
                </c:pt>
                <c:pt idx="30">
                  <c:v>3.1093030455069033</c:v>
                </c:pt>
                <c:pt idx="31">
                  <c:v>3.2013686493723479</c:v>
                </c:pt>
                <c:pt idx="36">
                  <c:v>3.560456488792259</c:v>
                </c:pt>
                <c:pt idx="37">
                  <c:v>3.3437391830054217</c:v>
                </c:pt>
                <c:pt idx="38">
                  <c:v>3.829177675805258</c:v>
                </c:pt>
                <c:pt idx="39">
                  <c:v>3.4038939374199835</c:v>
                </c:pt>
                <c:pt idx="40">
                  <c:v>8.8320099329337705</c:v>
                </c:pt>
                <c:pt idx="41">
                  <c:v>7.2408138749179667</c:v>
                </c:pt>
                <c:pt idx="42">
                  <c:v>3.6082181787439258</c:v>
                </c:pt>
                <c:pt idx="43">
                  <c:v>3.5329806809640862</c:v>
                </c:pt>
                <c:pt idx="44">
                  <c:v>6.1068614984041654</c:v>
                </c:pt>
                <c:pt idx="45">
                  <c:v>3.1079583541111857</c:v>
                </c:pt>
                <c:pt idx="46">
                  <c:v>6.8222627334810753</c:v>
                </c:pt>
                <c:pt idx="47">
                  <c:v>3.546298856677371</c:v>
                </c:pt>
                <c:pt idx="48">
                  <c:v>3.5891197359415115</c:v>
                </c:pt>
                <c:pt idx="49">
                  <c:v>3.7667882358848157</c:v>
                </c:pt>
                <c:pt idx="50">
                  <c:v>3.6164497362160568</c:v>
                </c:pt>
                <c:pt idx="55">
                  <c:v>7.399530981025527</c:v>
                </c:pt>
                <c:pt idx="56">
                  <c:v>6.1511625259469414</c:v>
                </c:pt>
                <c:pt idx="57">
                  <c:v>6.3696439774219495</c:v>
                </c:pt>
                <c:pt idx="58">
                  <c:v>4.1262205459157686</c:v>
                </c:pt>
                <c:pt idx="59">
                  <c:v>14.090264022425766</c:v>
                </c:pt>
                <c:pt idx="60">
                  <c:v>4.5475530793884893</c:v>
                </c:pt>
                <c:pt idx="61">
                  <c:v>7.4195879236820739</c:v>
                </c:pt>
                <c:pt idx="62">
                  <c:v>7.0654940003964191</c:v>
                </c:pt>
                <c:pt idx="63">
                  <c:v>5.7905848139326155</c:v>
                </c:pt>
                <c:pt idx="64">
                  <c:v>7.5679517323508945</c:v>
                </c:pt>
                <c:pt idx="65">
                  <c:v>5.655529256827502</c:v>
                </c:pt>
                <c:pt idx="66">
                  <c:v>5.4288760255984405</c:v>
                </c:pt>
                <c:pt idx="67">
                  <c:v>5.3574811009390491</c:v>
                </c:pt>
                <c:pt idx="68">
                  <c:v>3.8460280017630613</c:v>
                </c:pt>
                <c:pt idx="69">
                  <c:v>2.990947235382778</c:v>
                </c:pt>
                <c:pt idx="70">
                  <c:v>3.3341104151855658</c:v>
                </c:pt>
                <c:pt idx="71">
                  <c:v>3.75520063679773</c:v>
                </c:pt>
                <c:pt idx="76">
                  <c:v>4.0338717980421315</c:v>
                </c:pt>
                <c:pt idx="77">
                  <c:v>3.8364566856758411</c:v>
                </c:pt>
                <c:pt idx="78">
                  <c:v>4.0729803346419047</c:v>
                </c:pt>
                <c:pt idx="79">
                  <c:v>4.2304197263818439</c:v>
                </c:pt>
                <c:pt idx="80">
                  <c:v>4.5295908739554562</c:v>
                </c:pt>
                <c:pt idx="81">
                  <c:v>4.0187110139466675</c:v>
                </c:pt>
                <c:pt idx="82">
                  <c:v>4.1814574192965965</c:v>
                </c:pt>
                <c:pt idx="83">
                  <c:v>4.0114819325004332</c:v>
                </c:pt>
                <c:pt idx="84">
                  <c:v>4.1616738833828899</c:v>
                </c:pt>
                <c:pt idx="85">
                  <c:v>4.2602221110646674</c:v>
                </c:pt>
                <c:pt idx="86">
                  <c:v>3.8270577803874199</c:v>
                </c:pt>
                <c:pt idx="87">
                  <c:v>3.681203621011703</c:v>
                </c:pt>
                <c:pt idx="88">
                  <c:v>3.2686794683457014</c:v>
                </c:pt>
                <c:pt idx="89">
                  <c:v>3.2540516798350518</c:v>
                </c:pt>
                <c:pt idx="90">
                  <c:v>3.6676987407252017</c:v>
                </c:pt>
                <c:pt idx="91">
                  <c:v>3.5823040566444475</c:v>
                </c:pt>
                <c:pt idx="92">
                  <c:v>3.6730088178775313</c:v>
                </c:pt>
                <c:pt idx="93">
                  <c:v>3.3792541757234482</c:v>
                </c:pt>
                <c:pt idx="94">
                  <c:v>3.9470383948124033</c:v>
                </c:pt>
                <c:pt idx="95">
                  <c:v>3.9184565316156434</c:v>
                </c:pt>
                <c:pt idx="96">
                  <c:v>4.1359335893573395</c:v>
                </c:pt>
                <c:pt idx="97">
                  <c:v>4.0816343685763679</c:v>
                </c:pt>
                <c:pt idx="98">
                  <c:v>3.6838564775674079</c:v>
                </c:pt>
                <c:pt idx="99">
                  <c:v>3.5342795367751618</c:v>
                </c:pt>
                <c:pt idx="100">
                  <c:v>3.2620341882652339</c:v>
                </c:pt>
                <c:pt idx="101">
                  <c:v>3.7864612910194246</c:v>
                </c:pt>
                <c:pt idx="102">
                  <c:v>3.7429802715063096</c:v>
                </c:pt>
                <c:pt idx="103">
                  <c:v>3.3909500882721959</c:v>
                </c:pt>
                <c:pt idx="104">
                  <c:v>6.1511625259469414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23216"/>
        <c:axId val="1916421584"/>
      </c:scatterChart>
      <c:valAx>
        <c:axId val="191642321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1584"/>
        <c:crosses val="autoZero"/>
        <c:crossBetween val="midCat"/>
      </c:valAx>
      <c:valAx>
        <c:axId val="1916421584"/>
        <c:scaling>
          <c:logBase val="10"/>
          <c:orientation val="minMax"/>
          <c:max val="2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100×K2O/Rb,</a:t>
                </a:r>
                <a:r>
                  <a:rPr lang="en-US" baseline="0"/>
                  <a:t> </a:t>
                </a:r>
                <a:r>
                  <a:rPr lang="en-US"/>
                  <a:t>wt%/ppm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3216"/>
        <c:crosses val="autoZero"/>
        <c:crossBetween val="midCat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0070C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(preliminary)'!$DK$7:$DK$111</c:f>
              <c:numCache>
                <c:formatCode>0.00</c:formatCode>
                <c:ptCount val="105"/>
                <c:pt idx="0">
                  <c:v>1.3875960589427023</c:v>
                </c:pt>
                <c:pt idx="1">
                  <c:v>1.2777216351501666</c:v>
                </c:pt>
                <c:pt idx="2">
                  <c:v>1.0781078641977111</c:v>
                </c:pt>
                <c:pt idx="3">
                  <c:v>1.6703562749208045</c:v>
                </c:pt>
                <c:pt idx="4">
                  <c:v>0.16821565662440385</c:v>
                </c:pt>
                <c:pt idx="5">
                  <c:v>2.1312211598848703</c:v>
                </c:pt>
                <c:pt idx="6">
                  <c:v>1.0032919272708065</c:v>
                </c:pt>
                <c:pt idx="7">
                  <c:v>0.25</c:v>
                </c:pt>
                <c:pt idx="8">
                  <c:v>0.80790734216720317</c:v>
                </c:pt>
                <c:pt idx="15">
                  <c:v>0.6659428389243961</c:v>
                </c:pt>
                <c:pt idx="16">
                  <c:v>0.41</c:v>
                </c:pt>
                <c:pt idx="17">
                  <c:v>0.53137471883955323</c:v>
                </c:pt>
                <c:pt idx="18">
                  <c:v>0.48006067507279682</c:v>
                </c:pt>
                <c:pt idx="19">
                  <c:v>0.59336515250137112</c:v>
                </c:pt>
                <c:pt idx="20">
                  <c:v>0.44729054065454471</c:v>
                </c:pt>
                <c:pt idx="21">
                  <c:v>0.6036140142811256</c:v>
                </c:pt>
                <c:pt idx="28">
                  <c:v>1.1172089188562295</c:v>
                </c:pt>
                <c:pt idx="29">
                  <c:v>0.95493824325875676</c:v>
                </c:pt>
                <c:pt idx="30">
                  <c:v>0.77453088368530665</c:v>
                </c:pt>
                <c:pt idx="31">
                  <c:v>0.44</c:v>
                </c:pt>
                <c:pt idx="36">
                  <c:v>1.3415539132319123</c:v>
                </c:pt>
                <c:pt idx="37">
                  <c:v>1.4417679592976078</c:v>
                </c:pt>
                <c:pt idx="38">
                  <c:v>1.3962266229962366</c:v>
                </c:pt>
                <c:pt idx="39">
                  <c:v>1.4331336766405258</c:v>
                </c:pt>
                <c:pt idx="40">
                  <c:v>4.6798595415316901</c:v>
                </c:pt>
                <c:pt idx="41">
                  <c:v>5.0411588113074393</c:v>
                </c:pt>
                <c:pt idx="42">
                  <c:v>5.1083311461788545</c:v>
                </c:pt>
                <c:pt idx="43">
                  <c:v>1.3514298568154222</c:v>
                </c:pt>
                <c:pt idx="44">
                  <c:v>5.3142651613462286</c:v>
                </c:pt>
                <c:pt idx="45">
                  <c:v>1.5253647943691429</c:v>
                </c:pt>
                <c:pt idx="46">
                  <c:v>4.7428778169342412</c:v>
                </c:pt>
                <c:pt idx="47">
                  <c:v>1.4756331694030753</c:v>
                </c:pt>
                <c:pt idx="48">
                  <c:v>1.3431320326627234</c:v>
                </c:pt>
                <c:pt idx="49">
                  <c:v>1.40808791922827</c:v>
                </c:pt>
                <c:pt idx="50">
                  <c:v>1.3000079077277358</c:v>
                </c:pt>
                <c:pt idx="55">
                  <c:v>5.6057287919512557</c:v>
                </c:pt>
                <c:pt idx="56">
                  <c:v>5.6648884393652601</c:v>
                </c:pt>
                <c:pt idx="57">
                  <c:v>1.1930894192508765</c:v>
                </c:pt>
                <c:pt idx="58">
                  <c:v>2.228457717059952</c:v>
                </c:pt>
                <c:pt idx="59">
                  <c:v>4.7609111858307172</c:v>
                </c:pt>
                <c:pt idx="60">
                  <c:v>1.4223907130873359</c:v>
                </c:pt>
                <c:pt idx="61">
                  <c:v>4.14108061508687</c:v>
                </c:pt>
                <c:pt idx="62">
                  <c:v>5.4025628297899342</c:v>
                </c:pt>
                <c:pt idx="63">
                  <c:v>6.0407554520998312</c:v>
                </c:pt>
                <c:pt idx="64">
                  <c:v>5.1471836403005717</c:v>
                </c:pt>
                <c:pt idx="65">
                  <c:v>5.9933889764163659</c:v>
                </c:pt>
                <c:pt idx="66">
                  <c:v>1.2457587010399254</c:v>
                </c:pt>
                <c:pt idx="67">
                  <c:v>5.2231556701434503</c:v>
                </c:pt>
                <c:pt idx="68">
                  <c:v>0.64</c:v>
                </c:pt>
                <c:pt idx="69">
                  <c:v>1.598525188358856</c:v>
                </c:pt>
                <c:pt idx="70">
                  <c:v>2.089642164755364</c:v>
                </c:pt>
                <c:pt idx="71">
                  <c:v>6.245586126844338</c:v>
                </c:pt>
                <c:pt idx="76">
                  <c:v>1.5862409643199062</c:v>
                </c:pt>
                <c:pt idx="77">
                  <c:v>2.1827551564318077</c:v>
                </c:pt>
                <c:pt idx="78">
                  <c:v>1.9003204546828705</c:v>
                </c:pt>
                <c:pt idx="79">
                  <c:v>1.3657289186283672</c:v>
                </c:pt>
                <c:pt idx="80">
                  <c:v>0.86989074103727604</c:v>
                </c:pt>
                <c:pt idx="81">
                  <c:v>1.9141047691854833</c:v>
                </c:pt>
                <c:pt idx="82">
                  <c:v>2.2314083290133064</c:v>
                </c:pt>
                <c:pt idx="83">
                  <c:v>1.9019051109313823</c:v>
                </c:pt>
                <c:pt idx="84">
                  <c:v>1.7332458108097195</c:v>
                </c:pt>
                <c:pt idx="85">
                  <c:v>1.3878874504085121</c:v>
                </c:pt>
                <c:pt idx="86">
                  <c:v>2.5714239208475989</c:v>
                </c:pt>
                <c:pt idx="87">
                  <c:v>2.2355562135743821</c:v>
                </c:pt>
                <c:pt idx="88">
                  <c:v>1.9295079765990977</c:v>
                </c:pt>
                <c:pt idx="89">
                  <c:v>1.6041753668306065</c:v>
                </c:pt>
                <c:pt idx="90">
                  <c:v>2.6434898214881959</c:v>
                </c:pt>
                <c:pt idx="91">
                  <c:v>2.4316466236327603</c:v>
                </c:pt>
                <c:pt idx="92">
                  <c:v>2.726392568785764</c:v>
                </c:pt>
                <c:pt idx="93">
                  <c:v>2.4821529989673587</c:v>
                </c:pt>
                <c:pt idx="94">
                  <c:v>2.4400892629458477</c:v>
                </c:pt>
                <c:pt idx="95">
                  <c:v>2.5585166311298342</c:v>
                </c:pt>
                <c:pt idx="96">
                  <c:v>2.6340513166636783</c:v>
                </c:pt>
                <c:pt idx="97">
                  <c:v>2.7472837917267321</c:v>
                </c:pt>
                <c:pt idx="98">
                  <c:v>2.6986717504917701</c:v>
                </c:pt>
                <c:pt idx="99">
                  <c:v>2.5749299953167739</c:v>
                </c:pt>
                <c:pt idx="100">
                  <c:v>2.0092203267659778</c:v>
                </c:pt>
                <c:pt idx="101">
                  <c:v>2.1803379603954611</c:v>
                </c:pt>
                <c:pt idx="102">
                  <c:v>2.8647071884749158</c:v>
                </c:pt>
                <c:pt idx="103">
                  <c:v>2.496119894247971</c:v>
                </c:pt>
                <c:pt idx="104">
                  <c:v>5.6648884393652601</c:v>
                </c:pt>
              </c:numCache>
            </c:numRef>
          </c:xVal>
          <c:yVal>
            <c:numRef>
              <c:f>'Run DATA (preliminary)'!$DF$7:$DF$111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27568"/>
        <c:axId val="1916429744"/>
      </c:scatterChart>
      <c:valAx>
        <c:axId val="191642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9744"/>
        <c:crosses val="autoZero"/>
        <c:crossBetween val="midCat"/>
      </c:valAx>
      <c:valAx>
        <c:axId val="191642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7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1669225721784777"/>
                  <c:y val="-2.90190288713910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(preliminary)'!$FM$7:$FM$111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26.158245193259933</c:v>
                </c:pt>
                <c:pt idx="3">
                  <c:v>16.635837755545378</c:v>
                </c:pt>
                <c:pt idx="4">
                  <c:v>1.1221966499717311</c:v>
                </c:pt>
                <c:pt idx="5">
                  <c:v>24.8551265574376</c:v>
                </c:pt>
                <c:pt idx="6">
                  <c:v>21.478335361254207</c:v>
                </c:pt>
                <c:pt idx="7">
                  <c:v>21.610845295055817</c:v>
                </c:pt>
                <c:pt idx="8">
                  <c:v>18.104383042654653</c:v>
                </c:pt>
                <c:pt idx="15">
                  <c:v>9.3837613583733948</c:v>
                </c:pt>
                <c:pt idx="16">
                  <c:v>18.815213732749918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21.576824314419071</c:v>
                </c:pt>
                <c:pt idx="20">
                  <c:v>9.4763854821426481</c:v>
                </c:pt>
                <c:pt idx="21">
                  <c:v>9.8615971582686495</c:v>
                </c:pt>
                <c:pt idx="28">
                  <c:v>28.021408945902923</c:v>
                </c:pt>
                <c:pt idx="29">
                  <c:v>20.548893670497741</c:v>
                </c:pt>
                <c:pt idx="30">
                  <c:v>21.966124347502411</c:v>
                </c:pt>
                <c:pt idx="31">
                  <c:v>27.485795454545453</c:v>
                </c:pt>
                <c:pt idx="36">
                  <c:v>14.094592124223064</c:v>
                </c:pt>
                <c:pt idx="37">
                  <c:v>15.759864704977973</c:v>
                </c:pt>
                <c:pt idx="38">
                  <c:v>12.903370685589813</c:v>
                </c:pt>
                <c:pt idx="39">
                  <c:v>15.121025329168628</c:v>
                </c:pt>
                <c:pt idx="40">
                  <c:v>49.244894217432197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14.914820260313853</c:v>
                </c:pt>
                <c:pt idx="44">
                  <c:v>17.777874856612996</c:v>
                </c:pt>
                <c:pt idx="45">
                  <c:v>19.010943560737317</c:v>
                </c:pt>
                <c:pt idx="46">
                  <c:v>15.421009985777774</c:v>
                </c:pt>
                <c:pt idx="47">
                  <c:v>15.303877128900231</c:v>
                </c:pt>
                <c:pt idx="48">
                  <c:v>16.486053448668923</c:v>
                </c:pt>
                <c:pt idx="49">
                  <c:v>15.65241950962233</c:v>
                </c:pt>
                <c:pt idx="50">
                  <c:v>12.375280174514051</c:v>
                </c:pt>
                <c:pt idx="55">
                  <c:v>12.966175529495219</c:v>
                </c:pt>
                <c:pt idx="56">
                  <c:v>14.071145469528707</c:v>
                </c:pt>
                <c:pt idx="57">
                  <c:v>8.3126382605022382</c:v>
                </c:pt>
                <c:pt idx="58">
                  <c:v>15.120175300683908</c:v>
                </c:pt>
                <c:pt idx="59">
                  <c:v>7.1431679665802319</c:v>
                </c:pt>
                <c:pt idx="60">
                  <c:v>11.51801542456233</c:v>
                </c:pt>
                <c:pt idx="61">
                  <c:v>10.670272792889952</c:v>
                </c:pt>
                <c:pt idx="62">
                  <c:v>11.99127962085308</c:v>
                </c:pt>
                <c:pt idx="63">
                  <c:v>17.773315421056353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24.075146111908428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26.113436568387502</c:v>
                </c:pt>
                <c:pt idx="76">
                  <c:v>10.981523649350892</c:v>
                </c:pt>
                <c:pt idx="77">
                  <c:v>11.048708449034006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9.3015509210392846</c:v>
                </c:pt>
                <c:pt idx="85">
                  <c:v>7.036927883400101</c:v>
                </c:pt>
                <c:pt idx="86">
                  <c:v>16.526152431745906</c:v>
                </c:pt>
                <c:pt idx="87">
                  <c:v>15.22268432326387</c:v>
                </c:pt>
                <c:pt idx="88">
                  <c:v>17.306374272500818</c:v>
                </c:pt>
                <c:pt idx="89">
                  <c:v>15.224552756156807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11.634890412794251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14.105254744480467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15.806855315302785</c:v>
                </c:pt>
                <c:pt idx="102">
                  <c:v>14.720859730511446</c:v>
                </c:pt>
                <c:pt idx="103">
                  <c:v>14.53042451849079</c:v>
                </c:pt>
                <c:pt idx="104">
                  <c:v>14.071145469528707</c:v>
                </c:pt>
              </c:numCache>
            </c:numRef>
          </c:xVal>
          <c:y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33632"/>
        <c:axId val="1916435808"/>
      </c:scatterChart>
      <c:valAx>
        <c:axId val="191643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35808"/>
        <c:crosses val="autoZero"/>
        <c:crossBetween val="midCat"/>
      </c:valAx>
      <c:valAx>
        <c:axId val="191643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33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Initial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(preliminary)'!$DF$7:$DF$111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(preliminary)'!$DD$7:$DD$111</c:f>
              <c:numCache>
                <c:formatCode>0.00</c:formatCode>
                <c:ptCount val="105"/>
                <c:pt idx="0">
                  <c:v>54.724702429395201</c:v>
                </c:pt>
                <c:pt idx="1">
                  <c:v>59.357931813125688</c:v>
                </c:pt>
                <c:pt idx="2">
                  <c:v>45.476590232932288</c:v>
                </c:pt>
                <c:pt idx="3">
                  <c:v>71.95031454192997</c:v>
                </c:pt>
                <c:pt idx="4">
                  <c:v>88.256128353442534</c:v>
                </c:pt>
                <c:pt idx="5">
                  <c:v>52.550747206009667</c:v>
                </c:pt>
                <c:pt idx="6">
                  <c:v>45.986377753267618</c:v>
                </c:pt>
                <c:pt idx="7">
                  <c:v>9.83</c:v>
                </c:pt>
                <c:pt idx="8">
                  <c:v>70.967918871693001</c:v>
                </c:pt>
                <c:pt idx="15">
                  <c:v>72.934286530184366</c:v>
                </c:pt>
                <c:pt idx="16">
                  <c:v>24.12</c:v>
                </c:pt>
                <c:pt idx="17">
                  <c:v>71.274333575967404</c:v>
                </c:pt>
                <c:pt idx="18">
                  <c:v>75.49226464616784</c:v>
                </c:pt>
                <c:pt idx="19">
                  <c:v>54.445575487025472</c:v>
                </c:pt>
                <c:pt idx="20">
                  <c:v>71.692688199861649</c:v>
                </c:pt>
                <c:pt idx="21">
                  <c:v>71.476203417317478</c:v>
                </c:pt>
                <c:pt idx="28">
                  <c:v>49.805486212701268</c:v>
                </c:pt>
                <c:pt idx="29">
                  <c:v>59.057213687103662</c:v>
                </c:pt>
                <c:pt idx="30">
                  <c:v>56.698769883152906</c:v>
                </c:pt>
                <c:pt idx="31">
                  <c:v>20.420000000000002</c:v>
                </c:pt>
                <c:pt idx="36">
                  <c:v>66.758576514595433</c:v>
                </c:pt>
                <c:pt idx="37">
                  <c:v>65.812466847937856</c:v>
                </c:pt>
                <c:pt idx="38">
                  <c:v>68.752430376359499</c:v>
                </c:pt>
                <c:pt idx="39">
                  <c:v>67.122452066013693</c:v>
                </c:pt>
                <c:pt idx="40">
                  <c:v>28.172630546419711</c:v>
                </c:pt>
                <c:pt idx="41">
                  <c:v>56.62266533809418</c:v>
                </c:pt>
                <c:pt idx="42">
                  <c:v>49.656691044096995</c:v>
                </c:pt>
                <c:pt idx="43">
                  <c:v>74.099562122069969</c:v>
                </c:pt>
                <c:pt idx="44">
                  <c:v>59.52423823375544</c:v>
                </c:pt>
                <c:pt idx="45">
                  <c:v>67.051474365289081</c:v>
                </c:pt>
                <c:pt idx="46">
                  <c:v>48.790267710138856</c:v>
                </c:pt>
                <c:pt idx="47">
                  <c:v>68.243419146186596</c:v>
                </c:pt>
                <c:pt idx="48">
                  <c:v>57.016798765368208</c:v>
                </c:pt>
                <c:pt idx="49">
                  <c:v>58.979734692857505</c:v>
                </c:pt>
                <c:pt idx="50">
                  <c:v>72.655306879392256</c:v>
                </c:pt>
                <c:pt idx="55">
                  <c:v>68.38094600360661</c:v>
                </c:pt>
                <c:pt idx="56">
                  <c:v>62.783995130401593</c:v>
                </c:pt>
                <c:pt idx="57">
                  <c:v>83.203737911792416</c:v>
                </c:pt>
                <c:pt idx="58">
                  <c:v>70.85172922143903</c:v>
                </c:pt>
                <c:pt idx="59">
                  <c:v>73.35823398390761</c:v>
                </c:pt>
                <c:pt idx="60">
                  <c:v>78.781703177266238</c:v>
                </c:pt>
                <c:pt idx="61">
                  <c:v>74.306932653502614</c:v>
                </c:pt>
                <c:pt idx="62">
                  <c:v>70.161077080638307</c:v>
                </c:pt>
                <c:pt idx="63">
                  <c:v>59.383825757167152</c:v>
                </c:pt>
                <c:pt idx="64">
                  <c:v>74.312237382283513</c:v>
                </c:pt>
                <c:pt idx="65">
                  <c:v>57.993641853828251</c:v>
                </c:pt>
                <c:pt idx="66">
                  <c:v>86.942387629578988</c:v>
                </c:pt>
                <c:pt idx="67">
                  <c:v>54.71894453602777</c:v>
                </c:pt>
                <c:pt idx="68">
                  <c:v>40.17</c:v>
                </c:pt>
                <c:pt idx="69">
                  <c:v>61.749554502307127</c:v>
                </c:pt>
                <c:pt idx="70">
                  <c:v>62.130409555416811</c:v>
                </c:pt>
                <c:pt idx="71">
                  <c:v>49.978820233571845</c:v>
                </c:pt>
                <c:pt idx="76">
                  <c:v>77.099780637782473</c:v>
                </c:pt>
                <c:pt idx="77">
                  <c:v>74.601301994968708</c:v>
                </c:pt>
                <c:pt idx="78">
                  <c:v>75.028520466775475</c:v>
                </c:pt>
                <c:pt idx="79">
                  <c:v>63.537691761863151</c:v>
                </c:pt>
                <c:pt idx="80">
                  <c:v>85.599207625963814</c:v>
                </c:pt>
                <c:pt idx="81">
                  <c:v>80.320937404043448</c:v>
                </c:pt>
                <c:pt idx="82">
                  <c:v>74.719991868183271</c:v>
                </c:pt>
                <c:pt idx="83">
                  <c:v>69.233634863886181</c:v>
                </c:pt>
                <c:pt idx="84">
                  <c:v>69.663278519306189</c:v>
                </c:pt>
                <c:pt idx="85">
                  <c:v>81.363461692765185</c:v>
                </c:pt>
                <c:pt idx="86">
                  <c:v>68.209260950246403</c:v>
                </c:pt>
                <c:pt idx="87">
                  <c:v>69.462576913373852</c:v>
                </c:pt>
                <c:pt idx="88">
                  <c:v>66.951620685188772</c:v>
                </c:pt>
                <c:pt idx="89">
                  <c:v>52.61153839406817</c:v>
                </c:pt>
                <c:pt idx="90">
                  <c:v>70.601744867799042</c:v>
                </c:pt>
                <c:pt idx="91">
                  <c:v>67.440996093926685</c:v>
                </c:pt>
                <c:pt idx="92">
                  <c:v>70.342868033236627</c:v>
                </c:pt>
                <c:pt idx="93">
                  <c:v>71.51364718118657</c:v>
                </c:pt>
                <c:pt idx="94">
                  <c:v>73.55947711930142</c:v>
                </c:pt>
                <c:pt idx="95">
                  <c:v>70.576174414127593</c:v>
                </c:pt>
                <c:pt idx="96">
                  <c:v>74.784794648977567</c:v>
                </c:pt>
                <c:pt idx="97">
                  <c:v>76.450486983183652</c:v>
                </c:pt>
                <c:pt idx="98">
                  <c:v>72.2138536870916</c:v>
                </c:pt>
                <c:pt idx="99">
                  <c:v>70.870916026166725</c:v>
                </c:pt>
                <c:pt idx="100">
                  <c:v>65.58966492114024</c:v>
                </c:pt>
                <c:pt idx="101">
                  <c:v>73.589824494101848</c:v>
                </c:pt>
                <c:pt idx="102">
                  <c:v>69.099022505636853</c:v>
                </c:pt>
                <c:pt idx="103">
                  <c:v>67.717410160136012</c:v>
                </c:pt>
                <c:pt idx="104">
                  <c:v>62.783995130401593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39072"/>
        <c:axId val="1916437440"/>
      </c:scatterChart>
      <c:valAx>
        <c:axId val="1916439072"/>
        <c:scaling>
          <c:orientation val="minMax"/>
          <c:max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37440"/>
        <c:crosses val="autoZero"/>
        <c:crossBetween val="midCat"/>
      </c:valAx>
      <c:valAx>
        <c:axId val="191643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39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Initial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(preliminary)'!$DF$7:$DF$111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(preliminary)'!$DD$7:$DD$111</c:f>
              <c:numCache>
                <c:formatCode>0.00</c:formatCode>
                <c:ptCount val="105"/>
                <c:pt idx="0">
                  <c:v>54.724702429395201</c:v>
                </c:pt>
                <c:pt idx="1">
                  <c:v>59.357931813125688</c:v>
                </c:pt>
                <c:pt idx="2">
                  <c:v>45.476590232932288</c:v>
                </c:pt>
                <c:pt idx="3">
                  <c:v>71.95031454192997</c:v>
                </c:pt>
                <c:pt idx="4">
                  <c:v>88.256128353442534</c:v>
                </c:pt>
                <c:pt idx="5">
                  <c:v>52.550747206009667</c:v>
                </c:pt>
                <c:pt idx="6">
                  <c:v>45.986377753267618</c:v>
                </c:pt>
                <c:pt idx="7">
                  <c:v>9.83</c:v>
                </c:pt>
                <c:pt idx="8">
                  <c:v>70.967918871693001</c:v>
                </c:pt>
                <c:pt idx="15">
                  <c:v>72.934286530184366</c:v>
                </c:pt>
                <c:pt idx="16">
                  <c:v>24.12</c:v>
                </c:pt>
                <c:pt idx="17">
                  <c:v>71.274333575967404</c:v>
                </c:pt>
                <c:pt idx="18">
                  <c:v>75.49226464616784</c:v>
                </c:pt>
                <c:pt idx="19">
                  <c:v>54.445575487025472</c:v>
                </c:pt>
                <c:pt idx="20">
                  <c:v>71.692688199861649</c:v>
                </c:pt>
                <c:pt idx="21">
                  <c:v>71.476203417317478</c:v>
                </c:pt>
                <c:pt idx="28">
                  <c:v>49.805486212701268</c:v>
                </c:pt>
                <c:pt idx="29">
                  <c:v>59.057213687103662</c:v>
                </c:pt>
                <c:pt idx="30">
                  <c:v>56.698769883152906</c:v>
                </c:pt>
                <c:pt idx="31">
                  <c:v>20.420000000000002</c:v>
                </c:pt>
                <c:pt idx="36">
                  <c:v>66.758576514595433</c:v>
                </c:pt>
                <c:pt idx="37">
                  <c:v>65.812466847937856</c:v>
                </c:pt>
                <c:pt idx="38">
                  <c:v>68.752430376359499</c:v>
                </c:pt>
                <c:pt idx="39">
                  <c:v>67.122452066013693</c:v>
                </c:pt>
                <c:pt idx="40">
                  <c:v>28.172630546419711</c:v>
                </c:pt>
                <c:pt idx="41">
                  <c:v>56.62266533809418</c:v>
                </c:pt>
                <c:pt idx="42">
                  <c:v>49.656691044096995</c:v>
                </c:pt>
                <c:pt idx="43">
                  <c:v>74.099562122069969</c:v>
                </c:pt>
                <c:pt idx="44">
                  <c:v>59.52423823375544</c:v>
                </c:pt>
                <c:pt idx="45">
                  <c:v>67.051474365289081</c:v>
                </c:pt>
                <c:pt idx="46">
                  <c:v>48.790267710138856</c:v>
                </c:pt>
                <c:pt idx="47">
                  <c:v>68.243419146186596</c:v>
                </c:pt>
                <c:pt idx="48">
                  <c:v>57.016798765368208</c:v>
                </c:pt>
                <c:pt idx="49">
                  <c:v>58.979734692857505</c:v>
                </c:pt>
                <c:pt idx="50">
                  <c:v>72.655306879392256</c:v>
                </c:pt>
                <c:pt idx="55">
                  <c:v>68.38094600360661</c:v>
                </c:pt>
                <c:pt idx="56">
                  <c:v>62.783995130401593</c:v>
                </c:pt>
                <c:pt idx="57">
                  <c:v>83.203737911792416</c:v>
                </c:pt>
                <c:pt idx="58">
                  <c:v>70.85172922143903</c:v>
                </c:pt>
                <c:pt idx="59">
                  <c:v>73.35823398390761</c:v>
                </c:pt>
                <c:pt idx="60">
                  <c:v>78.781703177266238</c:v>
                </c:pt>
                <c:pt idx="61">
                  <c:v>74.306932653502614</c:v>
                </c:pt>
                <c:pt idx="62">
                  <c:v>70.161077080638307</c:v>
                </c:pt>
                <c:pt idx="63">
                  <c:v>59.383825757167152</c:v>
                </c:pt>
                <c:pt idx="64">
                  <c:v>74.312237382283513</c:v>
                </c:pt>
                <c:pt idx="65">
                  <c:v>57.993641853828251</c:v>
                </c:pt>
                <c:pt idx="66">
                  <c:v>86.942387629578988</c:v>
                </c:pt>
                <c:pt idx="67">
                  <c:v>54.71894453602777</c:v>
                </c:pt>
                <c:pt idx="68">
                  <c:v>40.17</c:v>
                </c:pt>
                <c:pt idx="69">
                  <c:v>61.749554502307127</c:v>
                </c:pt>
                <c:pt idx="70">
                  <c:v>62.130409555416811</c:v>
                </c:pt>
                <c:pt idx="71">
                  <c:v>49.978820233571845</c:v>
                </c:pt>
                <c:pt idx="76">
                  <c:v>77.099780637782473</c:v>
                </c:pt>
                <c:pt idx="77">
                  <c:v>74.601301994968708</c:v>
                </c:pt>
                <c:pt idx="78">
                  <c:v>75.028520466775475</c:v>
                </c:pt>
                <c:pt idx="79">
                  <c:v>63.537691761863151</c:v>
                </c:pt>
                <c:pt idx="80">
                  <c:v>85.599207625963814</c:v>
                </c:pt>
                <c:pt idx="81">
                  <c:v>80.320937404043448</c:v>
                </c:pt>
                <c:pt idx="82">
                  <c:v>74.719991868183271</c:v>
                </c:pt>
                <c:pt idx="83">
                  <c:v>69.233634863886181</c:v>
                </c:pt>
                <c:pt idx="84">
                  <c:v>69.663278519306189</c:v>
                </c:pt>
                <c:pt idx="85">
                  <c:v>81.363461692765185</c:v>
                </c:pt>
                <c:pt idx="86">
                  <c:v>68.209260950246403</c:v>
                </c:pt>
                <c:pt idx="87">
                  <c:v>69.462576913373852</c:v>
                </c:pt>
                <c:pt idx="88">
                  <c:v>66.951620685188772</c:v>
                </c:pt>
                <c:pt idx="89">
                  <c:v>52.61153839406817</c:v>
                </c:pt>
                <c:pt idx="90">
                  <c:v>70.601744867799042</c:v>
                </c:pt>
                <c:pt idx="91">
                  <c:v>67.440996093926685</c:v>
                </c:pt>
                <c:pt idx="92">
                  <c:v>70.342868033236627</c:v>
                </c:pt>
                <c:pt idx="93">
                  <c:v>71.51364718118657</c:v>
                </c:pt>
                <c:pt idx="94">
                  <c:v>73.55947711930142</c:v>
                </c:pt>
                <c:pt idx="95">
                  <c:v>70.576174414127593</c:v>
                </c:pt>
                <c:pt idx="96">
                  <c:v>74.784794648977567</c:v>
                </c:pt>
                <c:pt idx="97">
                  <c:v>76.450486983183652</c:v>
                </c:pt>
                <c:pt idx="98">
                  <c:v>72.2138536870916</c:v>
                </c:pt>
                <c:pt idx="99">
                  <c:v>70.870916026166725</c:v>
                </c:pt>
                <c:pt idx="100">
                  <c:v>65.58966492114024</c:v>
                </c:pt>
                <c:pt idx="101">
                  <c:v>73.589824494101848</c:v>
                </c:pt>
                <c:pt idx="102">
                  <c:v>69.099022505636853</c:v>
                </c:pt>
                <c:pt idx="103">
                  <c:v>67.717410160136012</c:v>
                </c:pt>
                <c:pt idx="104">
                  <c:v>62.783995130401593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6432544"/>
        <c:axId val="1916433088"/>
      </c:scatterChart>
      <c:valAx>
        <c:axId val="1916432544"/>
        <c:scaling>
          <c:orientation val="minMax"/>
          <c:max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33088"/>
        <c:crosses val="autoZero"/>
        <c:crossBetween val="midCat"/>
      </c:valAx>
      <c:valAx>
        <c:axId val="191643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32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Пористость - кварц</a:t>
            </a:r>
            <a:endParaRPr lang="en-US"/>
          </a:p>
        </c:rich>
      </c:tx>
      <c:overlay val="0"/>
      <c:spPr>
        <a:solidFill>
          <a:schemeClr val="bg1">
            <a:lumMod val="6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(preliminary)'!$CG$7:$CG$111</c:f>
              <c:numCache>
                <c:formatCode>General</c:formatCode>
                <c:ptCount val="105"/>
                <c:pt idx="0" formatCode="0.0">
                  <c:v>22.223046489798264</c:v>
                </c:pt>
                <c:pt idx="3" formatCode="0.0">
                  <c:v>6.7413036808295672</c:v>
                </c:pt>
                <c:pt idx="4" formatCode="0.0">
                  <c:v>17.709805972704078</c:v>
                </c:pt>
                <c:pt idx="8" formatCode="0.0">
                  <c:v>4.5322777608357079</c:v>
                </c:pt>
                <c:pt idx="16" formatCode="0.0">
                  <c:v>12.298125668259861</c:v>
                </c:pt>
                <c:pt idx="17" formatCode="0.0">
                  <c:v>22</c:v>
                </c:pt>
                <c:pt idx="19" formatCode="0.0">
                  <c:v>18.743988984780987</c:v>
                </c:pt>
                <c:pt idx="21" formatCode="0.0">
                  <c:v>23.624550160518361</c:v>
                </c:pt>
                <c:pt idx="29" formatCode="0.0">
                  <c:v>13.468741432990491</c:v>
                </c:pt>
                <c:pt idx="31" formatCode="0.0">
                  <c:v>7.3588639489444994</c:v>
                </c:pt>
                <c:pt idx="36" formatCode="0.0">
                  <c:v>12.101778330423366</c:v>
                </c:pt>
                <c:pt idx="37" formatCode="0.0">
                  <c:v>12.617472441949692</c:v>
                </c:pt>
                <c:pt idx="39" formatCode="0.0">
                  <c:v>14</c:v>
                </c:pt>
                <c:pt idx="40" formatCode="0.0">
                  <c:v>10.698802694457903</c:v>
                </c:pt>
                <c:pt idx="41" formatCode="0.0">
                  <c:v>10.649467744902926</c:v>
                </c:pt>
                <c:pt idx="44" formatCode="0.0">
                  <c:v>13.37430762594648</c:v>
                </c:pt>
                <c:pt idx="45" formatCode="0.0">
                  <c:v>16.899999999999999</c:v>
                </c:pt>
                <c:pt idx="46" formatCode="0.0">
                  <c:v>10.768873763842542</c:v>
                </c:pt>
                <c:pt idx="47" formatCode="0.0">
                  <c:v>13.401907222048917</c:v>
                </c:pt>
                <c:pt idx="48" formatCode="0.0">
                  <c:v>6.6252319511363549</c:v>
                </c:pt>
                <c:pt idx="49" formatCode="0.0">
                  <c:v>8.3033019635007204</c:v>
                </c:pt>
                <c:pt idx="50" formatCode="0.0">
                  <c:v>10.655597788206688</c:v>
                </c:pt>
                <c:pt idx="55" formatCode="0.0">
                  <c:v>13.602021634776065</c:v>
                </c:pt>
                <c:pt idx="58" formatCode="0.0">
                  <c:v>17.683782386196111</c:v>
                </c:pt>
                <c:pt idx="59" formatCode="0.0">
                  <c:v>15.5286522603582</c:v>
                </c:pt>
                <c:pt idx="60" formatCode="0.0">
                  <c:v>14.846331019064172</c:v>
                </c:pt>
                <c:pt idx="61" formatCode="0.0">
                  <c:v>14.718362673195648</c:v>
                </c:pt>
                <c:pt idx="62" formatCode="0.0">
                  <c:v>17.877762545540815</c:v>
                </c:pt>
                <c:pt idx="64" formatCode="0.0">
                  <c:v>16.9971818203379</c:v>
                </c:pt>
                <c:pt idx="65" formatCode="0.0">
                  <c:v>13.282227616492156</c:v>
                </c:pt>
                <c:pt idx="69" formatCode="0.0">
                  <c:v>14.347560680785406</c:v>
                </c:pt>
                <c:pt idx="70" formatCode="0.0">
                  <c:v>13.134754459060094</c:v>
                </c:pt>
                <c:pt idx="71" formatCode="0.0">
                  <c:v>13.4</c:v>
                </c:pt>
                <c:pt idx="76" formatCode="0.0">
                  <c:v>17.10417886211992</c:v>
                </c:pt>
                <c:pt idx="77" formatCode="0.0">
                  <c:v>16.260331648685909</c:v>
                </c:pt>
                <c:pt idx="80" formatCode="0.0">
                  <c:v>15.178454875499339</c:v>
                </c:pt>
                <c:pt idx="81" formatCode="0.0">
                  <c:v>15.492049605537952</c:v>
                </c:pt>
                <c:pt idx="82" formatCode="0.0">
                  <c:v>13.988907563701906</c:v>
                </c:pt>
                <c:pt idx="83" formatCode="0.0">
                  <c:v>10.476897002076466</c:v>
                </c:pt>
                <c:pt idx="84" formatCode="0.0">
                  <c:v>11.387339110875953</c:v>
                </c:pt>
                <c:pt idx="85" formatCode="0.0">
                  <c:v>15.761028796024974</c:v>
                </c:pt>
                <c:pt idx="86" formatCode="0.0">
                  <c:v>16.975423452258578</c:v>
                </c:pt>
                <c:pt idx="87" formatCode="0.0">
                  <c:v>15.894718022018326</c:v>
                </c:pt>
                <c:pt idx="88" formatCode="0.0">
                  <c:v>17.393572868322835</c:v>
                </c:pt>
                <c:pt idx="89" formatCode="0.0">
                  <c:v>8.5928977824198558</c:v>
                </c:pt>
                <c:pt idx="90" formatCode="0.0">
                  <c:v>15.084091638808342</c:v>
                </c:pt>
                <c:pt idx="92" formatCode="0.0">
                  <c:v>13.339210318749128</c:v>
                </c:pt>
                <c:pt idx="93" formatCode="0.0">
                  <c:v>16.592733632256337</c:v>
                </c:pt>
                <c:pt idx="94" formatCode="0.0">
                  <c:v>16.711773283538186</c:v>
                </c:pt>
                <c:pt idx="95" formatCode="0.0">
                  <c:v>14.96579208594423</c:v>
                </c:pt>
                <c:pt idx="96" formatCode="0.0">
                  <c:v>18.710164266667164</c:v>
                </c:pt>
                <c:pt idx="97" formatCode="0.0">
                  <c:v>19.069492677616935</c:v>
                </c:pt>
                <c:pt idx="98" formatCode="0.0">
                  <c:v>17.719876494182067</c:v>
                </c:pt>
                <c:pt idx="99" formatCode="0.0">
                  <c:v>15.80351893749174</c:v>
                </c:pt>
                <c:pt idx="100" formatCode="0.0">
                  <c:v>12.932508623133495</c:v>
                </c:pt>
                <c:pt idx="101" formatCode="0.0">
                  <c:v>12.753226244074337</c:v>
                </c:pt>
                <c:pt idx="102" formatCode="0.0">
                  <c:v>15.342919678462577</c:v>
                </c:pt>
                <c:pt idx="103" formatCode="0.0">
                  <c:v>13.974724440942786</c:v>
                </c:pt>
              </c:numCache>
            </c:numRef>
          </c:xVal>
          <c:yVal>
            <c:numRef>
              <c:f>'Run DATA (preliminary)'!$CJ$7:$CJ$111</c:f>
              <c:numCache>
                <c:formatCode>0.00</c:formatCode>
                <c:ptCount val="105"/>
                <c:pt idx="0">
                  <c:v>17.484320164564672</c:v>
                </c:pt>
                <c:pt idx="1">
                  <c:v>25.948154582432039</c:v>
                </c:pt>
                <c:pt idx="2">
                  <c:v>0.1</c:v>
                </c:pt>
                <c:pt idx="3">
                  <c:v>49.739750903236903</c:v>
                </c:pt>
                <c:pt idx="4">
                  <c:v>78.480649918918189</c:v>
                </c:pt>
                <c:pt idx="5">
                  <c:v>18.418798050024378</c:v>
                </c:pt>
                <c:pt idx="6">
                  <c:v>15.487617464341223</c:v>
                </c:pt>
                <c:pt idx="7">
                  <c:v>0.3</c:v>
                </c:pt>
                <c:pt idx="8">
                  <c:v>48.544685538994287</c:v>
                </c:pt>
                <c:pt idx="15">
                  <c:v>59.508335820304758</c:v>
                </c:pt>
                <c:pt idx="16">
                  <c:v>0</c:v>
                </c:pt>
                <c:pt idx="17">
                  <c:v>48.638221013983539</c:v>
                </c:pt>
                <c:pt idx="18">
                  <c:v>58.417633298810287</c:v>
                </c:pt>
                <c:pt idx="19">
                  <c:v>23.09694387155718</c:v>
                </c:pt>
                <c:pt idx="20">
                  <c:v>59.74673718940786</c:v>
                </c:pt>
                <c:pt idx="21">
                  <c:v>59.058609992124609</c:v>
                </c:pt>
                <c:pt idx="28">
                  <c:v>10.925924737633153</c:v>
                </c:pt>
                <c:pt idx="29">
                  <c:v>27.438410733661524</c:v>
                </c:pt>
                <c:pt idx="30">
                  <c:v>24.726188119078358</c:v>
                </c:pt>
                <c:pt idx="31">
                  <c:v>0.2</c:v>
                </c:pt>
                <c:pt idx="36">
                  <c:v>45.213691430021157</c:v>
                </c:pt>
                <c:pt idx="37">
                  <c:v>43.04563817464097</c:v>
                </c:pt>
                <c:pt idx="38">
                  <c:v>49.101072527240554</c:v>
                </c:pt>
                <c:pt idx="39">
                  <c:v>45.141719049062303</c:v>
                </c:pt>
                <c:pt idx="40">
                  <c:v>0.1</c:v>
                </c:pt>
                <c:pt idx="41">
                  <c:v>32.526977729203388</c:v>
                </c:pt>
                <c:pt idx="42">
                  <c:v>19.010510755534252</c:v>
                </c:pt>
                <c:pt idx="43">
                  <c:v>54.793649238915364</c:v>
                </c:pt>
                <c:pt idx="44">
                  <c:v>38.534497357921111</c:v>
                </c:pt>
                <c:pt idx="45">
                  <c:v>42.032866242926183</c:v>
                </c:pt>
                <c:pt idx="46">
                  <c:v>20.088366360315284</c:v>
                </c:pt>
                <c:pt idx="47">
                  <c:v>45.538932404782102</c:v>
                </c:pt>
                <c:pt idx="48">
                  <c:v>28.829229933838491</c:v>
                </c:pt>
                <c:pt idx="49">
                  <c:v>31.937578114107186</c:v>
                </c:pt>
                <c:pt idx="50">
                  <c:v>53.740885135490259</c:v>
                </c:pt>
                <c:pt idx="55">
                  <c:v>54.432011794200648</c:v>
                </c:pt>
                <c:pt idx="56">
                  <c:v>44.584747706440837</c:v>
                </c:pt>
                <c:pt idx="57">
                  <c:v>72.784191352639851</c:v>
                </c:pt>
                <c:pt idx="58">
                  <c:v>50.620354111629069</c:v>
                </c:pt>
                <c:pt idx="59">
                  <c:v>64.510711873773147</c:v>
                </c:pt>
                <c:pt idx="60">
                  <c:v>64.405370061903326</c:v>
                </c:pt>
                <c:pt idx="61">
                  <c:v>62.976219068311735</c:v>
                </c:pt>
                <c:pt idx="62">
                  <c:v>57.445107243401281</c:v>
                </c:pt>
                <c:pt idx="63">
                  <c:v>39.090803858358157</c:v>
                </c:pt>
                <c:pt idx="64">
                  <c:v>64.759108537131382</c:v>
                </c:pt>
                <c:pt idx="65">
                  <c:v>35.754063999277406</c:v>
                </c:pt>
                <c:pt idx="66">
                  <c:v>79.777254346069228</c:v>
                </c:pt>
                <c:pt idx="67">
                  <c:v>27.893411280791174</c:v>
                </c:pt>
                <c:pt idx="68">
                  <c:v>12.831798956347768</c:v>
                </c:pt>
                <c:pt idx="69">
                  <c:v>33.031162881827782</c:v>
                </c:pt>
                <c:pt idx="70">
                  <c:v>34.651344722211384</c:v>
                </c:pt>
                <c:pt idx="71">
                  <c:v>20.144273747431615</c:v>
                </c:pt>
                <c:pt idx="76">
                  <c:v>61.714362235486675</c:v>
                </c:pt>
                <c:pt idx="77">
                  <c:v>58.470099214767927</c:v>
                </c:pt>
                <c:pt idx="78">
                  <c:v>60.254802073937434</c:v>
                </c:pt>
                <c:pt idx="79">
                  <c:v>42.127932590686292</c:v>
                </c:pt>
                <c:pt idx="80">
                  <c:v>78.567325775759798</c:v>
                </c:pt>
                <c:pt idx="81">
                  <c:v>68.588558834186642</c:v>
                </c:pt>
                <c:pt idx="82">
                  <c:v>59.832969651530512</c:v>
                </c:pt>
                <c:pt idx="83">
                  <c:v>51.124100260794663</c:v>
                </c:pt>
                <c:pt idx="84">
                  <c:v>52.395398317214344</c:v>
                </c:pt>
                <c:pt idx="85">
                  <c:v>69.574030042729845</c:v>
                </c:pt>
                <c:pt idx="86">
                  <c:v>46.331918478351966</c:v>
                </c:pt>
                <c:pt idx="87">
                  <c:v>48.718290471170071</c:v>
                </c:pt>
                <c:pt idx="88">
                  <c:v>43.403861486679858</c:v>
                </c:pt>
                <c:pt idx="89">
                  <c:v>27.924534282734783</c:v>
                </c:pt>
                <c:pt idx="90">
                  <c:v>51.864613069368005</c:v>
                </c:pt>
                <c:pt idx="91">
                  <c:v>48.626875490790233</c:v>
                </c:pt>
                <c:pt idx="92">
                  <c:v>52.166891798272019</c:v>
                </c:pt>
                <c:pt idx="93">
                  <c:v>52.342979921855346</c:v>
                </c:pt>
                <c:pt idx="94">
                  <c:v>57.108462255843115</c:v>
                </c:pt>
                <c:pt idx="95">
                  <c:v>51.863484334864779</c:v>
                </c:pt>
                <c:pt idx="96">
                  <c:v>58.708507465556885</c:v>
                </c:pt>
                <c:pt idx="97">
                  <c:v>61.788499520956492</c:v>
                </c:pt>
                <c:pt idx="98">
                  <c:v>53.530492475560614</c:v>
                </c:pt>
                <c:pt idx="99">
                  <c:v>50.487525349420558</c:v>
                </c:pt>
                <c:pt idx="100">
                  <c:v>40.120347158672182</c:v>
                </c:pt>
                <c:pt idx="101">
                  <c:v>55.192682049294852</c:v>
                </c:pt>
                <c:pt idx="102">
                  <c:v>48.648195601451746</c:v>
                </c:pt>
                <c:pt idx="103">
                  <c:v>46.581107557278237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652400"/>
        <c:axId val="1915650224"/>
      </c:scatterChart>
      <c:valAx>
        <c:axId val="191565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50224"/>
        <c:crosses val="autoZero"/>
        <c:crossBetween val="midCat"/>
      </c:valAx>
      <c:valAx>
        <c:axId val="191565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5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-LOI+H2O</a:t>
            </a:r>
            <a:r>
              <a:rPr lang="ru-RU" sz="1400" b="0" i="0" baseline="0">
                <a:effectLst/>
              </a:rPr>
              <a:t> (</a:t>
            </a:r>
            <a:r>
              <a:rPr lang="en-US" sz="1400" b="0" i="0" baseline="0">
                <a:effectLst/>
              </a:rPr>
              <a:t>=100%</a:t>
            </a:r>
            <a:r>
              <a:rPr lang="ru-RU" sz="1400" b="0" i="0" baseline="0">
                <a:effectLst/>
              </a:rPr>
              <a:t>)</a:t>
            </a:r>
            <a:endParaRPr lang="ru-RU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(preliminary)'!$DV$7:$DV$111</c:f>
              <c:numCache>
                <c:formatCode>General</c:formatCode>
                <c:ptCount val="105"/>
                <c:pt idx="0">
                  <c:v>23.352149827250383</c:v>
                </c:pt>
                <c:pt idx="1">
                  <c:v>22.651357359144448</c:v>
                </c:pt>
                <c:pt idx="2">
                  <c:v>20.787996039127918</c:v>
                </c:pt>
                <c:pt idx="3">
                  <c:v>15.489912754812297</c:v>
                </c:pt>
                <c:pt idx="4">
                  <c:v>1.0584193624491125</c:v>
                </c:pt>
                <c:pt idx="5">
                  <c:v>21.72249125638956</c:v>
                </c:pt>
                <c:pt idx="6">
                  <c:v>18.30160250250719</c:v>
                </c:pt>
                <c:pt idx="7">
                  <c:v>15.022172949002218</c:v>
                </c:pt>
                <c:pt idx="8">
                  <c:v>17.081916731847148</c:v>
                </c:pt>
                <c:pt idx="15">
                  <c:v>9.0891399644405588</c:v>
                </c:pt>
                <c:pt idx="16">
                  <c:v>17.74039987305617</c:v>
                </c:pt>
                <c:pt idx="17">
                  <c:v>15.883876816351419</c:v>
                </c:pt>
                <c:pt idx="18">
                  <c:v>11.692623784246216</c:v>
                </c:pt>
                <c:pt idx="19">
                  <c:v>19.982977803990721</c:v>
                </c:pt>
                <c:pt idx="20">
                  <c:v>9.2149750714532903</c:v>
                </c:pt>
                <c:pt idx="21">
                  <c:v>9.5721776263533069</c:v>
                </c:pt>
                <c:pt idx="28">
                  <c:v>22.517556435589764</c:v>
                </c:pt>
                <c:pt idx="29">
                  <c:v>17.398520841549885</c:v>
                </c:pt>
                <c:pt idx="30">
                  <c:v>18.593031520529713</c:v>
                </c:pt>
                <c:pt idx="31">
                  <c:v>23.222322232223224</c:v>
                </c:pt>
                <c:pt idx="36">
                  <c:v>13.272046771190503</c:v>
                </c:pt>
                <c:pt idx="37">
                  <c:v>14.748759499245566</c:v>
                </c:pt>
                <c:pt idx="38">
                  <c:v>12.168011789077166</c:v>
                </c:pt>
                <c:pt idx="39">
                  <c:v>14.170414539856569</c:v>
                </c:pt>
                <c:pt idx="40">
                  <c:v>37.697390200628234</c:v>
                </c:pt>
                <c:pt idx="41">
                  <c:v>11.697674058626276</c:v>
                </c:pt>
                <c:pt idx="42">
                  <c:v>20.074749898142858</c:v>
                </c:pt>
                <c:pt idx="43">
                  <c:v>14.063058279271285</c:v>
                </c:pt>
                <c:pt idx="44">
                  <c:v>15.541248892814597</c:v>
                </c:pt>
                <c:pt idx="45">
                  <c:v>17.526003380095908</c:v>
                </c:pt>
                <c:pt idx="46">
                  <c:v>13.446741371700361</c:v>
                </c:pt>
                <c:pt idx="47">
                  <c:v>14.328614692541022</c:v>
                </c:pt>
                <c:pt idx="48">
                  <c:v>15.290121903462945</c:v>
                </c:pt>
                <c:pt idx="49">
                  <c:v>14.513053341898592</c:v>
                </c:pt>
                <c:pt idx="50">
                  <c:v>11.700894834765663</c:v>
                </c:pt>
                <c:pt idx="55">
                  <c:v>11.897866680502037</c:v>
                </c:pt>
                <c:pt idx="56">
                  <c:v>12.790115530281316</c:v>
                </c:pt>
                <c:pt idx="57">
                  <c:v>7.9316826054121012</c:v>
                </c:pt>
                <c:pt idx="58">
                  <c:v>14.063894179192978</c:v>
                </c:pt>
                <c:pt idx="59">
                  <c:v>6.4725924929431446</c:v>
                </c:pt>
                <c:pt idx="60">
                  <c:v>10.9101275454665</c:v>
                </c:pt>
                <c:pt idx="61">
                  <c:v>9.9276140767279557</c:v>
                </c:pt>
                <c:pt idx="62">
                  <c:v>11.071166030734762</c:v>
                </c:pt>
                <c:pt idx="63">
                  <c:v>16.049669643746473</c:v>
                </c:pt>
                <c:pt idx="64">
                  <c:v>8.073208670578305</c:v>
                </c:pt>
                <c:pt idx="65">
                  <c:v>15.739007581435763</c:v>
                </c:pt>
                <c:pt idx="66">
                  <c:v>5.1027108647126562</c:v>
                </c:pt>
                <c:pt idx="67">
                  <c:v>21.352215300852517</c:v>
                </c:pt>
                <c:pt idx="68">
                  <c:v>14.261869436201785</c:v>
                </c:pt>
                <c:pt idx="69">
                  <c:v>19.422517900911085</c:v>
                </c:pt>
                <c:pt idx="70">
                  <c:v>18.587358390783336</c:v>
                </c:pt>
                <c:pt idx="71">
                  <c:v>22.461699895068204</c:v>
                </c:pt>
                <c:pt idx="76">
                  <c:v>10.447714235953098</c:v>
                </c:pt>
                <c:pt idx="77">
                  <c:v>10.400991065846478</c:v>
                </c:pt>
                <c:pt idx="78">
                  <c:v>7.8498399428998384</c:v>
                </c:pt>
                <c:pt idx="79">
                  <c:v>6.8185455511849753</c:v>
                </c:pt>
                <c:pt idx="80">
                  <c:v>3.1206477245230553</c:v>
                </c:pt>
                <c:pt idx="81">
                  <c:v>7.283586210889526</c:v>
                </c:pt>
                <c:pt idx="82">
                  <c:v>11.688386365521245</c:v>
                </c:pt>
                <c:pt idx="83">
                  <c:v>9.3538879258022654</c:v>
                </c:pt>
                <c:pt idx="84">
                  <c:v>8.7712268083747738</c:v>
                </c:pt>
                <c:pt idx="85">
                  <c:v>6.7190018207561746</c:v>
                </c:pt>
                <c:pt idx="86">
                  <c:v>15.070187662048406</c:v>
                </c:pt>
                <c:pt idx="87">
                  <c:v>13.884187931288295</c:v>
                </c:pt>
                <c:pt idx="88">
                  <c:v>15.629320680009002</c:v>
                </c:pt>
                <c:pt idx="89">
                  <c:v>13.530147705320482</c:v>
                </c:pt>
                <c:pt idx="90">
                  <c:v>12.076981056695194</c:v>
                </c:pt>
                <c:pt idx="91">
                  <c:v>10.760483027479317</c:v>
                </c:pt>
                <c:pt idx="92">
                  <c:v>11.558884907853864</c:v>
                </c:pt>
                <c:pt idx="93">
                  <c:v>12.715892059072285</c:v>
                </c:pt>
                <c:pt idx="94">
                  <c:v>10.846040672652521</c:v>
                </c:pt>
                <c:pt idx="95">
                  <c:v>12.300716431816081</c:v>
                </c:pt>
                <c:pt idx="96">
                  <c:v>11.340330165352418</c:v>
                </c:pt>
                <c:pt idx="97">
                  <c:v>10.091764645416179</c:v>
                </c:pt>
                <c:pt idx="98">
                  <c:v>13.099815886819318</c:v>
                </c:pt>
                <c:pt idx="99">
                  <c:v>14.625524374367128</c:v>
                </c:pt>
                <c:pt idx="100">
                  <c:v>18.092377241090663</c:v>
                </c:pt>
                <c:pt idx="101">
                  <c:v>14.941934466237427</c:v>
                </c:pt>
                <c:pt idx="102">
                  <c:v>13.547891809779435</c:v>
                </c:pt>
                <c:pt idx="103">
                  <c:v>13.273379970763532</c:v>
                </c:pt>
                <c:pt idx="104">
                  <c:v>12.790115530281316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(preliminary)'!$DT$7:$DT$111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883824"/>
        <c:axId val="1917882192"/>
      </c:scatterChart>
      <c:valAx>
        <c:axId val="1917883824"/>
        <c:scaling>
          <c:orientation val="minMax"/>
          <c:max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82192"/>
        <c:crosses val="autoZero"/>
        <c:crossBetween val="midCat"/>
      </c:valAx>
      <c:valAx>
        <c:axId val="191788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83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-LOI+H2O</a:t>
            </a:r>
            <a:r>
              <a:rPr lang="ru-RU"/>
              <a:t> (</a:t>
            </a:r>
            <a:r>
              <a:rPr lang="en-US"/>
              <a:t>=100%</a:t>
            </a:r>
            <a:r>
              <a:rPr lang="ru-RU"/>
              <a:t>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0.15000000000000002"/>
            <c:intercept val="0"/>
            <c:dispRSqr val="1"/>
            <c:dispEq val="1"/>
            <c:trendlineLbl>
              <c:layout>
                <c:manualLayout>
                  <c:x val="-0.50337342054569401"/>
                  <c:y val="3.64299713766021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(preliminary)'!$DV$7:$DV$111</c:f>
              <c:numCache>
                <c:formatCode>General</c:formatCode>
                <c:ptCount val="105"/>
                <c:pt idx="0">
                  <c:v>23.352149827250383</c:v>
                </c:pt>
                <c:pt idx="1">
                  <c:v>22.651357359144448</c:v>
                </c:pt>
                <c:pt idx="2">
                  <c:v>20.787996039127918</c:v>
                </c:pt>
                <c:pt idx="3">
                  <c:v>15.489912754812297</c:v>
                </c:pt>
                <c:pt idx="4">
                  <c:v>1.0584193624491125</c:v>
                </c:pt>
                <c:pt idx="5">
                  <c:v>21.72249125638956</c:v>
                </c:pt>
                <c:pt idx="6">
                  <c:v>18.30160250250719</c:v>
                </c:pt>
                <c:pt idx="7">
                  <c:v>15.022172949002218</c:v>
                </c:pt>
                <c:pt idx="8">
                  <c:v>17.081916731847148</c:v>
                </c:pt>
                <c:pt idx="15">
                  <c:v>9.0891399644405588</c:v>
                </c:pt>
                <c:pt idx="16">
                  <c:v>17.74039987305617</c:v>
                </c:pt>
                <c:pt idx="17">
                  <c:v>15.883876816351419</c:v>
                </c:pt>
                <c:pt idx="18">
                  <c:v>11.692623784246216</c:v>
                </c:pt>
                <c:pt idx="19">
                  <c:v>19.982977803990721</c:v>
                </c:pt>
                <c:pt idx="20">
                  <c:v>9.2149750714532903</c:v>
                </c:pt>
                <c:pt idx="21">
                  <c:v>9.5721776263533069</c:v>
                </c:pt>
                <c:pt idx="28">
                  <c:v>22.517556435589764</c:v>
                </c:pt>
                <c:pt idx="29">
                  <c:v>17.398520841549885</c:v>
                </c:pt>
                <c:pt idx="30">
                  <c:v>18.593031520529713</c:v>
                </c:pt>
                <c:pt idx="31">
                  <c:v>23.222322232223224</c:v>
                </c:pt>
                <c:pt idx="36">
                  <c:v>13.272046771190503</c:v>
                </c:pt>
                <c:pt idx="37">
                  <c:v>14.748759499245566</c:v>
                </c:pt>
                <c:pt idx="38">
                  <c:v>12.168011789077166</c:v>
                </c:pt>
                <c:pt idx="39">
                  <c:v>14.170414539856569</c:v>
                </c:pt>
                <c:pt idx="40">
                  <c:v>37.697390200628234</c:v>
                </c:pt>
                <c:pt idx="41">
                  <c:v>11.697674058626276</c:v>
                </c:pt>
                <c:pt idx="42">
                  <c:v>20.074749898142858</c:v>
                </c:pt>
                <c:pt idx="43">
                  <c:v>14.063058279271285</c:v>
                </c:pt>
                <c:pt idx="44">
                  <c:v>15.541248892814597</c:v>
                </c:pt>
                <c:pt idx="45">
                  <c:v>17.526003380095908</c:v>
                </c:pt>
                <c:pt idx="46">
                  <c:v>13.446741371700361</c:v>
                </c:pt>
                <c:pt idx="47">
                  <c:v>14.328614692541022</c:v>
                </c:pt>
                <c:pt idx="48">
                  <c:v>15.290121903462945</c:v>
                </c:pt>
                <c:pt idx="49">
                  <c:v>14.513053341898592</c:v>
                </c:pt>
                <c:pt idx="50">
                  <c:v>11.700894834765663</c:v>
                </c:pt>
                <c:pt idx="55">
                  <c:v>11.897866680502037</c:v>
                </c:pt>
                <c:pt idx="56">
                  <c:v>12.790115530281316</c:v>
                </c:pt>
                <c:pt idx="57">
                  <c:v>7.9316826054121012</c:v>
                </c:pt>
                <c:pt idx="58">
                  <c:v>14.063894179192978</c:v>
                </c:pt>
                <c:pt idx="59">
                  <c:v>6.4725924929431446</c:v>
                </c:pt>
                <c:pt idx="60">
                  <c:v>10.9101275454665</c:v>
                </c:pt>
                <c:pt idx="61">
                  <c:v>9.9276140767279557</c:v>
                </c:pt>
                <c:pt idx="62">
                  <c:v>11.071166030734762</c:v>
                </c:pt>
                <c:pt idx="63">
                  <c:v>16.049669643746473</c:v>
                </c:pt>
                <c:pt idx="64">
                  <c:v>8.073208670578305</c:v>
                </c:pt>
                <c:pt idx="65">
                  <c:v>15.739007581435763</c:v>
                </c:pt>
                <c:pt idx="66">
                  <c:v>5.1027108647126562</c:v>
                </c:pt>
                <c:pt idx="67">
                  <c:v>21.352215300852517</c:v>
                </c:pt>
                <c:pt idx="68">
                  <c:v>14.261869436201785</c:v>
                </c:pt>
                <c:pt idx="69">
                  <c:v>19.422517900911085</c:v>
                </c:pt>
                <c:pt idx="70">
                  <c:v>18.587358390783336</c:v>
                </c:pt>
                <c:pt idx="71">
                  <c:v>22.461699895068204</c:v>
                </c:pt>
                <c:pt idx="76">
                  <c:v>10.447714235953098</c:v>
                </c:pt>
                <c:pt idx="77">
                  <c:v>10.400991065846478</c:v>
                </c:pt>
                <c:pt idx="78">
                  <c:v>7.8498399428998384</c:v>
                </c:pt>
                <c:pt idx="79">
                  <c:v>6.8185455511849753</c:v>
                </c:pt>
                <c:pt idx="80">
                  <c:v>3.1206477245230553</c:v>
                </c:pt>
                <c:pt idx="81">
                  <c:v>7.283586210889526</c:v>
                </c:pt>
                <c:pt idx="82">
                  <c:v>11.688386365521245</c:v>
                </c:pt>
                <c:pt idx="83">
                  <c:v>9.3538879258022654</c:v>
                </c:pt>
                <c:pt idx="84">
                  <c:v>8.7712268083747738</c:v>
                </c:pt>
                <c:pt idx="85">
                  <c:v>6.7190018207561746</c:v>
                </c:pt>
                <c:pt idx="86">
                  <c:v>15.070187662048406</c:v>
                </c:pt>
                <c:pt idx="87">
                  <c:v>13.884187931288295</c:v>
                </c:pt>
                <c:pt idx="88">
                  <c:v>15.629320680009002</c:v>
                </c:pt>
                <c:pt idx="89">
                  <c:v>13.530147705320482</c:v>
                </c:pt>
                <c:pt idx="90">
                  <c:v>12.076981056695194</c:v>
                </c:pt>
                <c:pt idx="91">
                  <c:v>10.760483027479317</c:v>
                </c:pt>
                <c:pt idx="92">
                  <c:v>11.558884907853864</c:v>
                </c:pt>
                <c:pt idx="93">
                  <c:v>12.715892059072285</c:v>
                </c:pt>
                <c:pt idx="94">
                  <c:v>10.846040672652521</c:v>
                </c:pt>
                <c:pt idx="95">
                  <c:v>12.300716431816081</c:v>
                </c:pt>
                <c:pt idx="96">
                  <c:v>11.340330165352418</c:v>
                </c:pt>
                <c:pt idx="97">
                  <c:v>10.091764645416179</c:v>
                </c:pt>
                <c:pt idx="98">
                  <c:v>13.099815886819318</c:v>
                </c:pt>
                <c:pt idx="99">
                  <c:v>14.625524374367128</c:v>
                </c:pt>
                <c:pt idx="100">
                  <c:v>18.092377241090663</c:v>
                </c:pt>
                <c:pt idx="101">
                  <c:v>14.941934466237427</c:v>
                </c:pt>
                <c:pt idx="102">
                  <c:v>13.547891809779435</c:v>
                </c:pt>
                <c:pt idx="103">
                  <c:v>13.273379970763532</c:v>
                </c:pt>
                <c:pt idx="104">
                  <c:v>12.790115530281316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forward val="0.15000000000000002"/>
            <c:intercept val="100"/>
            <c:dispRSqr val="1"/>
            <c:dispEq val="1"/>
            <c:trendlineLbl>
              <c:layout>
                <c:manualLayout>
                  <c:x val="0.17763285917960886"/>
                  <c:y val="-0.165277562358116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(preliminary)'!$DT$7:$DT$111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879472"/>
        <c:axId val="1917881104"/>
      </c:scatterChart>
      <c:valAx>
        <c:axId val="1917879472"/>
        <c:scaling>
          <c:orientation val="minMax"/>
          <c:max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81104"/>
        <c:crosses val="autoZero"/>
        <c:crossBetween val="midCat"/>
      </c:valAx>
      <c:valAx>
        <c:axId val="191788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79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(preliminary)'!$FU$7:$FU$111</c:f>
              <c:numCache>
                <c:formatCode>General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1.0016477735362228</c:v>
                </c:pt>
                <c:pt idx="5">
                  <c:v>17.381830757778189</c:v>
                </c:pt>
                <c:pt idx="6">
                  <c:v>12.578832198453224</c:v>
                </c:pt>
                <c:pt idx="8">
                  <c:v>15.688634321692245</c:v>
                </c:pt>
                <c:pt idx="15">
                  <c:v>7.5527074385548776</c:v>
                </c:pt>
                <c:pt idx="16">
                  <c:v>5.5900000000000007</c:v>
                </c:pt>
                <c:pt idx="17">
                  <c:v>14.34608621379342</c:v>
                </c:pt>
                <c:pt idx="18">
                  <c:v>10.38008004301018</c:v>
                </c:pt>
                <c:pt idx="19">
                  <c:v>14.979788904378491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15.274304671092171</c:v>
                </c:pt>
                <c:pt idx="30">
                  <c:v>15.960404621577947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10.18567654873177</c:v>
                </c:pt>
                <c:pt idx="39">
                  <c:v>11.957735137378974</c:v>
                </c:pt>
                <c:pt idx="41">
                  <c:v>8.727719455719356</c:v>
                </c:pt>
                <c:pt idx="42">
                  <c:v>16.393053157745495</c:v>
                </c:pt>
                <c:pt idx="43">
                  <c:v>12.989120476678574</c:v>
                </c:pt>
                <c:pt idx="44">
                  <c:v>12.870191039327976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10.94489663617734</c:v>
                </c:pt>
                <c:pt idx="50">
                  <c:v>10.261142980981749</c:v>
                </c:pt>
                <c:pt idx="55">
                  <c:v>10.187296193747915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12.621262708538303</c:v>
                </c:pt>
                <c:pt idx="59">
                  <c:v>5.6432055197634963</c:v>
                </c:pt>
                <c:pt idx="60">
                  <c:v>10.255295207527901</c:v>
                </c:pt>
                <c:pt idx="61">
                  <c:v>8.8758274160795505</c:v>
                </c:pt>
                <c:pt idx="62">
                  <c:v>9.5595196720245195</c:v>
                </c:pt>
                <c:pt idx="63">
                  <c:v>12.835826611467906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7.6899999999999995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2.8550207902743292</c:v>
                </c:pt>
                <c:pt idx="81">
                  <c:v>6.6687834246398374</c:v>
                </c:pt>
                <c:pt idx="82">
                  <c:v>10.615333353662878</c:v>
                </c:pt>
                <c:pt idx="83">
                  <c:v>7.6628075427825664</c:v>
                </c:pt>
                <c:pt idx="84">
                  <c:v>7.1442956197602658</c:v>
                </c:pt>
                <c:pt idx="85">
                  <c:v>6.1588843746218931</c:v>
                </c:pt>
                <c:pt idx="86">
                  <c:v>13.504069556621282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10.672071572207255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9.6854568404160766</c:v>
                </c:pt>
                <c:pt idx="95">
                  <c:v>10.793815857731879</c:v>
                </c:pt>
                <c:pt idx="96">
                  <c:v>10.275794300960735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13.202216246341887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11.512432481104478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880560"/>
        <c:axId val="1917885456"/>
      </c:scatterChart>
      <c:valAx>
        <c:axId val="1917880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85456"/>
        <c:crosses val="autoZero"/>
        <c:crossBetween val="midCat"/>
      </c:valAx>
      <c:valAx>
        <c:axId val="191788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80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5433598245639718"/>
                  <c:y val="7.729662687252625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871312"/>
        <c:axId val="1917876208"/>
      </c:scatterChart>
      <c:valAx>
        <c:axId val="1917871312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76208"/>
        <c:crosses val="autoZero"/>
        <c:crossBetween val="midCat"/>
      </c:valAx>
      <c:valAx>
        <c:axId val="19178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71312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(preliminary)'!$FO$7:$FO$111</c:f>
              <c:numCache>
                <c:formatCode>General</c:formatCode>
                <c:ptCount val="105"/>
                <c:pt idx="0">
                  <c:v>88.25426223426112</c:v>
                </c:pt>
                <c:pt idx="1">
                  <c:v>84.264088160652733</c:v>
                </c:pt>
                <c:pt idx="2">
                  <c:v>86.393630585369564</c:v>
                </c:pt>
                <c:pt idx="3">
                  <c:v>59.429410361319377</c:v>
                </c:pt>
                <c:pt idx="4">
                  <c:v>4.6239297896853184</c:v>
                </c:pt>
                <c:pt idx="5">
                  <c:v>82.946555882920961</c:v>
                </c:pt>
                <c:pt idx="6">
                  <c:v>73.669978880670328</c:v>
                </c:pt>
                <c:pt idx="7">
                  <c:v>74.04371584699453</c:v>
                </c:pt>
                <c:pt idx="8">
                  <c:v>63.871405447459352</c:v>
                </c:pt>
                <c:pt idx="15">
                  <c:v>35.744799021665841</c:v>
                </c:pt>
                <c:pt idx="16">
                  <c:v>65.98205854579794</c:v>
                </c:pt>
                <c:pt idx="17">
                  <c:v>59.795387088965562</c:v>
                </c:pt>
                <c:pt idx="18">
                  <c:v>44.934279456212892</c:v>
                </c:pt>
                <c:pt idx="19">
                  <c:v>73.947839278073829</c:v>
                </c:pt>
                <c:pt idx="20">
                  <c:v>36.067083631810554</c:v>
                </c:pt>
                <c:pt idx="21">
                  <c:v>37.40159366175763</c:v>
                </c:pt>
                <c:pt idx="28">
                  <c:v>91.200269993330195</c:v>
                </c:pt>
                <c:pt idx="29">
                  <c:v>71.025446760026711</c:v>
                </c:pt>
                <c:pt idx="30">
                  <c:v>75.041753277181698</c:v>
                </c:pt>
                <c:pt idx="31">
                  <c:v>89.832869080779929</c:v>
                </c:pt>
                <c:pt idx="36">
                  <c:v>51.472612409466265</c:v>
                </c:pt>
                <c:pt idx="37">
                  <c:v>56.726140018185788</c:v>
                </c:pt>
                <c:pt idx="38">
                  <c:v>47.619521185963094</c:v>
                </c:pt>
                <c:pt idx="39">
                  <c:v>54.728727462876115</c:v>
                </c:pt>
                <c:pt idx="40">
                  <c:v>137.48346991379651</c:v>
                </c:pt>
                <c:pt idx="41">
                  <c:v>49.090751039830089</c:v>
                </c:pt>
                <c:pt idx="42">
                  <c:v>82.850643530873825</c:v>
                </c:pt>
                <c:pt idx="43">
                  <c:v>54.079259992052016</c:v>
                </c:pt>
                <c:pt idx="44">
                  <c:v>62.893373360150832</c:v>
                </c:pt>
                <c:pt idx="45">
                  <c:v>66.558807506621818</c:v>
                </c:pt>
                <c:pt idx="46">
                  <c:v>55.669421262204764</c:v>
                </c:pt>
                <c:pt idx="47">
                  <c:v>55.302697785665657</c:v>
                </c:pt>
                <c:pt idx="48">
                  <c:v>58.970054642398729</c:v>
                </c:pt>
                <c:pt idx="49">
                  <c:v>56.39174251603113</c:v>
                </c:pt>
                <c:pt idx="50">
                  <c:v>45.885240342655749</c:v>
                </c:pt>
                <c:pt idx="55">
                  <c:v>47.824697188930443</c:v>
                </c:pt>
                <c:pt idx="56">
                  <c:v>51.397548914211995</c:v>
                </c:pt>
                <c:pt idx="57">
                  <c:v>31.977794381473558</c:v>
                </c:pt>
                <c:pt idx="58">
                  <c:v>54.726054972522263</c:v>
                </c:pt>
                <c:pt idx="59">
                  <c:v>27.778905949499844</c:v>
                </c:pt>
                <c:pt idx="60">
                  <c:v>43.034957852295129</c:v>
                </c:pt>
                <c:pt idx="61">
                  <c:v>40.172910799250431</c:v>
                </c:pt>
                <c:pt idx="62">
                  <c:v>44.613888917101413</c:v>
                </c:pt>
                <c:pt idx="63">
                  <c:v>62.879677502759655</c:v>
                </c:pt>
                <c:pt idx="64">
                  <c:v>33.167040318323131</c:v>
                </c:pt>
                <c:pt idx="65">
                  <c:v>61.82390928164768</c:v>
                </c:pt>
                <c:pt idx="66">
                  <c:v>20.962412656975925</c:v>
                </c:pt>
                <c:pt idx="67">
                  <c:v>80.848672714148535</c:v>
                </c:pt>
                <c:pt idx="68">
                  <c:v>57.680768076807681</c:v>
                </c:pt>
                <c:pt idx="69">
                  <c:v>74.271412272926284</c:v>
                </c:pt>
                <c:pt idx="70">
                  <c:v>71.358895892080213</c:v>
                </c:pt>
                <c:pt idx="71">
                  <c:v>86.276283211592926</c:v>
                </c:pt>
                <c:pt idx="76">
                  <c:v>41.22879830297741</c:v>
                </c:pt>
                <c:pt idx="77">
                  <c:v>41.455939332636881</c:v>
                </c:pt>
                <c:pt idx="78">
                  <c:v>31.982565008716332</c:v>
                </c:pt>
                <c:pt idx="79">
                  <c:v>28.643516483082692</c:v>
                </c:pt>
                <c:pt idx="80">
                  <c:v>13.028165342342906</c:v>
                </c:pt>
                <c:pt idx="81">
                  <c:v>29.667992057090835</c:v>
                </c:pt>
                <c:pt idx="82">
                  <c:v>46.097188176623561</c:v>
                </c:pt>
                <c:pt idx="83">
                  <c:v>37.75857139305338</c:v>
                </c:pt>
                <c:pt idx="84">
                  <c:v>35.458291162762308</c:v>
                </c:pt>
                <c:pt idx="85">
                  <c:v>27.392913293849887</c:v>
                </c:pt>
                <c:pt idx="86">
                  <c:v>59.093145211279015</c:v>
                </c:pt>
                <c:pt idx="87">
                  <c:v>55.048059086162496</c:v>
                </c:pt>
                <c:pt idx="88">
                  <c:v>61.471418965329732</c:v>
                </c:pt>
                <c:pt idx="89">
                  <c:v>55.053922941434138</c:v>
                </c:pt>
                <c:pt idx="90">
                  <c:v>48.362102803651382</c:v>
                </c:pt>
                <c:pt idx="91">
                  <c:v>43.454754342096372</c:v>
                </c:pt>
                <c:pt idx="92">
                  <c:v>46.165680946291573</c:v>
                </c:pt>
                <c:pt idx="93">
                  <c:v>50.581676425914495</c:v>
                </c:pt>
                <c:pt idx="94">
                  <c:v>43.426127686468639</c:v>
                </c:pt>
                <c:pt idx="95">
                  <c:v>48.798150412008063</c:v>
                </c:pt>
                <c:pt idx="96">
                  <c:v>44.91025160316498</c:v>
                </c:pt>
                <c:pt idx="97">
                  <c:v>40.367143374554097</c:v>
                </c:pt>
                <c:pt idx="98">
                  <c:v>51.506738143022758</c:v>
                </c:pt>
                <c:pt idx="99">
                  <c:v>56.550025466213469</c:v>
                </c:pt>
                <c:pt idx="100">
                  <c:v>69.063599545441406</c:v>
                </c:pt>
                <c:pt idx="101">
                  <c:v>56.872192037142646</c:v>
                </c:pt>
                <c:pt idx="102">
                  <c:v>53.466227230063531</c:v>
                </c:pt>
                <c:pt idx="103">
                  <c:v>52.862316496466804</c:v>
                </c:pt>
                <c:pt idx="104">
                  <c:v>51.397548914211995</c:v>
                </c:pt>
              </c:numCache>
            </c:numRef>
          </c:xVal>
          <c:yVal>
            <c:numRef>
              <c:f>'Run DATA (preliminary)'!$DT$7:$DT$111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871856"/>
        <c:axId val="1917884368"/>
      </c:scatterChart>
      <c:valAx>
        <c:axId val="1917871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84368"/>
        <c:crosses val="autoZero"/>
        <c:crossBetween val="midCat"/>
      </c:valAx>
      <c:valAx>
        <c:axId val="191788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71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(preliminary)'!$DE$7:$DE$111</c:f>
              <c:numCache>
                <c:formatCode>0.00</c:formatCode>
                <c:ptCount val="105"/>
                <c:pt idx="0">
                  <c:v>1.0006074238252729</c:v>
                </c:pt>
                <c:pt idx="1">
                  <c:v>1.1794912680756393</c:v>
                </c:pt>
                <c:pt idx="2">
                  <c:v>0.78113472489289004</c:v>
                </c:pt>
                <c:pt idx="3">
                  <c:v>0.5422535184630658</c:v>
                </c:pt>
                <c:pt idx="4">
                  <c:v>0.28178671206657713</c:v>
                </c:pt>
                <c:pt idx="5">
                  <c:v>0.82493328128068921</c:v>
                </c:pt>
                <c:pt idx="6">
                  <c:v>0.52556557977954066</c:v>
                </c:pt>
                <c:pt idx="7">
                  <c:v>0.09</c:v>
                </c:pt>
                <c:pt idx="8">
                  <c:v>0.79298421291698085</c:v>
                </c:pt>
                <c:pt idx="15">
                  <c:v>8.9149396128478761E-2</c:v>
                </c:pt>
                <c:pt idx="16">
                  <c:v>0.12</c:v>
                </c:pt>
                <c:pt idx="17">
                  <c:v>0.38711055589436888</c:v>
                </c:pt>
                <c:pt idx="18">
                  <c:v>0.1669370274891139</c:v>
                </c:pt>
                <c:pt idx="19">
                  <c:v>0.51500855914265076</c:v>
                </c:pt>
                <c:pt idx="20">
                  <c:v>0.37651738159648607</c:v>
                </c:pt>
                <c:pt idx="21">
                  <c:v>0.54686219544791914</c:v>
                </c:pt>
                <c:pt idx="28">
                  <c:v>1.2819140311916537</c:v>
                </c:pt>
                <c:pt idx="29">
                  <c:v>1.0121571302192716</c:v>
                </c:pt>
                <c:pt idx="30">
                  <c:v>0.87440852582124529</c:v>
                </c:pt>
                <c:pt idx="31">
                  <c:v>0.19</c:v>
                </c:pt>
                <c:pt idx="36">
                  <c:v>0.40613264927553339</c:v>
                </c:pt>
                <c:pt idx="37">
                  <c:v>0.59680252965999203</c:v>
                </c:pt>
                <c:pt idx="38">
                  <c:v>0.38122513320942797</c:v>
                </c:pt>
                <c:pt idx="39">
                  <c:v>0.49141662459470675</c:v>
                </c:pt>
                <c:pt idx="40">
                  <c:v>1.4623869696744893</c:v>
                </c:pt>
                <c:pt idx="41">
                  <c:v>2.2074427576328004</c:v>
                </c:pt>
                <c:pt idx="42">
                  <c:v>2.6248785634681457</c:v>
                </c:pt>
                <c:pt idx="43">
                  <c:v>0.44343633516514747</c:v>
                </c:pt>
                <c:pt idx="44">
                  <c:v>2.2550251891189848</c:v>
                </c:pt>
                <c:pt idx="45">
                  <c:v>0.76576726598806844</c:v>
                </c:pt>
                <c:pt idx="46">
                  <c:v>1.8150651616619768</c:v>
                </c:pt>
                <c:pt idx="47">
                  <c:v>0.49424168420391357</c:v>
                </c:pt>
                <c:pt idx="48">
                  <c:v>0.44336290779506415</c:v>
                </c:pt>
                <c:pt idx="49">
                  <c:v>0.41517044034587897</c:v>
                </c:pt>
                <c:pt idx="50">
                  <c:v>0.36527435513969214</c:v>
                </c:pt>
                <c:pt idx="55">
                  <c:v>1.2745478498927048</c:v>
                </c:pt>
                <c:pt idx="56">
                  <c:v>1.2739624568273025</c:v>
                </c:pt>
                <c:pt idx="57">
                  <c:v>0.18632249576024085</c:v>
                </c:pt>
                <c:pt idx="58">
                  <c:v>0.64080334629053137</c:v>
                </c:pt>
                <c:pt idx="59">
                  <c:v>1.9629683931894311</c:v>
                </c:pt>
                <c:pt idx="60">
                  <c:v>0.35134266331815395</c:v>
                </c:pt>
                <c:pt idx="61">
                  <c:v>0.94405293699777648</c:v>
                </c:pt>
                <c:pt idx="62">
                  <c:v>1.2505428712721025</c:v>
                </c:pt>
                <c:pt idx="63">
                  <c:v>1.4742143561355401</c:v>
                </c:pt>
                <c:pt idx="64">
                  <c:v>1.1338335433500146</c:v>
                </c:pt>
                <c:pt idx="65">
                  <c:v>1.2594645979384416</c:v>
                </c:pt>
                <c:pt idx="66">
                  <c:v>0.20347761648730761</c:v>
                </c:pt>
                <c:pt idx="67">
                  <c:v>1.5661368776804434</c:v>
                </c:pt>
                <c:pt idx="68">
                  <c:v>0.19</c:v>
                </c:pt>
                <c:pt idx="69">
                  <c:v>0.6501510718836544</c:v>
                </c:pt>
                <c:pt idx="70">
                  <c:v>0.74789366805770052</c:v>
                </c:pt>
                <c:pt idx="71">
                  <c:v>1.5591788586850375</c:v>
                </c:pt>
                <c:pt idx="76">
                  <c:v>0.25071752134830017</c:v>
                </c:pt>
                <c:pt idx="77">
                  <c:v>0.45485648229402986</c:v>
                </c:pt>
                <c:pt idx="78">
                  <c:v>0.35182307383649658</c:v>
                </c:pt>
                <c:pt idx="79">
                  <c:v>0.22180554299665434</c:v>
                </c:pt>
                <c:pt idx="80">
                  <c:v>0.1637357381687379</c:v>
                </c:pt>
                <c:pt idx="81">
                  <c:v>0.49035172239998803</c:v>
                </c:pt>
                <c:pt idx="82">
                  <c:v>0.43876965612579927</c:v>
                </c:pt>
                <c:pt idx="83">
                  <c:v>0.23283699887873829</c:v>
                </c:pt>
                <c:pt idx="84">
                  <c:v>0.16098486482371893</c:v>
                </c:pt>
                <c:pt idx="85">
                  <c:v>0.32523036559194551</c:v>
                </c:pt>
                <c:pt idx="86">
                  <c:v>0.69976219339416623</c:v>
                </c:pt>
                <c:pt idx="87">
                  <c:v>0.68726412875694309</c:v>
                </c:pt>
                <c:pt idx="88">
                  <c:v>0.80548876368110867</c:v>
                </c:pt>
                <c:pt idx="89">
                  <c:v>0.56513098868523182</c:v>
                </c:pt>
                <c:pt idx="90">
                  <c:v>0.65497135028875164</c:v>
                </c:pt>
                <c:pt idx="91">
                  <c:v>0.4956902689694479</c:v>
                </c:pt>
                <c:pt idx="92">
                  <c:v>0.57222877635807778</c:v>
                </c:pt>
                <c:pt idx="93">
                  <c:v>0.68539806680158721</c:v>
                </c:pt>
                <c:pt idx="94">
                  <c:v>0.37961719149281226</c:v>
                </c:pt>
                <c:pt idx="95">
                  <c:v>0.45837821543625101</c:v>
                </c:pt>
                <c:pt idx="96">
                  <c:v>0.36143860666715882</c:v>
                </c:pt>
                <c:pt idx="97">
                  <c:v>0.30848586651020621</c:v>
                </c:pt>
                <c:pt idx="98">
                  <c:v>0.5033665258594775</c:v>
                </c:pt>
                <c:pt idx="99">
                  <c:v>0.4937467286293406</c:v>
                </c:pt>
                <c:pt idx="100">
                  <c:v>0.71491339586050662</c:v>
                </c:pt>
                <c:pt idx="101">
                  <c:v>0.35570896627067689</c:v>
                </c:pt>
                <c:pt idx="102">
                  <c:v>0.69138201845653247</c:v>
                </c:pt>
                <c:pt idx="103">
                  <c:v>0.56287580862657982</c:v>
                </c:pt>
                <c:pt idx="104">
                  <c:v>1.2739624568273025</c:v>
                </c:pt>
              </c:numCache>
            </c:numRef>
          </c:xVal>
          <c:yVal>
            <c:numRef>
              <c:f>'Run DATA (preliminary)'!$DF$7:$DF$111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881648"/>
        <c:axId val="1917882736"/>
      </c:scatterChart>
      <c:valAx>
        <c:axId val="1917881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82736"/>
        <c:crosses val="autoZero"/>
        <c:crossBetween val="midCat"/>
      </c:valAx>
      <c:valAx>
        <c:axId val="191788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81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(preliminary)'!$DF$7:$DF$111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xVal>
          <c:yVal>
            <c:numRef>
              <c:f>'Run DATA (preliminary)'!$DL$7:$DL$111</c:f>
              <c:numCache>
                <c:formatCode>0.00</c:formatCode>
                <c:ptCount val="105"/>
                <c:pt idx="0">
                  <c:v>2.9139517237796748</c:v>
                </c:pt>
                <c:pt idx="1">
                  <c:v>2.8582337041156838</c:v>
                </c:pt>
                <c:pt idx="2">
                  <c:v>2.0767049961767676</c:v>
                </c:pt>
                <c:pt idx="3">
                  <c:v>2.2310033254007022</c:v>
                </c:pt>
                <c:pt idx="4">
                  <c:v>0.22877329300918925</c:v>
                </c:pt>
                <c:pt idx="5">
                  <c:v>2.6337803313748935</c:v>
                </c:pt>
                <c:pt idx="6">
                  <c:v>2.1637540469318619</c:v>
                </c:pt>
                <c:pt idx="7">
                  <c:v>0.53</c:v>
                </c:pt>
                <c:pt idx="8">
                  <c:v>2.7317559978527481</c:v>
                </c:pt>
                <c:pt idx="15">
                  <c:v>1.6736775322636315</c:v>
                </c:pt>
                <c:pt idx="16">
                  <c:v>0.73</c:v>
                </c:pt>
                <c:pt idx="17">
                  <c:v>2.111990222502016</c:v>
                </c:pt>
                <c:pt idx="18">
                  <c:v>1.783912523709027</c:v>
                </c:pt>
                <c:pt idx="19">
                  <c:v>1.6237105805353822</c:v>
                </c:pt>
                <c:pt idx="20">
                  <c:v>1.084875283319179</c:v>
                </c:pt>
                <c:pt idx="21">
                  <c:v>1.0005637765244166</c:v>
                </c:pt>
                <c:pt idx="28">
                  <c:v>5.5834926751745959</c:v>
                </c:pt>
                <c:pt idx="29">
                  <c:v>4.3594097149533013</c:v>
                </c:pt>
                <c:pt idx="30">
                  <c:v>5.3276949086052126</c:v>
                </c:pt>
                <c:pt idx="31">
                  <c:v>2.0299999999999998</c:v>
                </c:pt>
                <c:pt idx="36">
                  <c:v>2.3410079225601796</c:v>
                </c:pt>
                <c:pt idx="37">
                  <c:v>2.4994892084867466</c:v>
                </c:pt>
                <c:pt idx="38">
                  <c:v>2.562216622872556</c:v>
                </c:pt>
                <c:pt idx="39">
                  <c:v>2.5983354761984896</c:v>
                </c:pt>
                <c:pt idx="40">
                  <c:v>7.2668021794142623</c:v>
                </c:pt>
                <c:pt idx="41">
                  <c:v>4.9193688660587327</c:v>
                </c:pt>
                <c:pt idx="42">
                  <c:v>6.2518935921869128</c:v>
                </c:pt>
                <c:pt idx="43">
                  <c:v>2.7623636505227096</c:v>
                </c:pt>
                <c:pt idx="44">
                  <c:v>5.7626381122228993</c:v>
                </c:pt>
                <c:pt idx="45">
                  <c:v>3.1558207859774163</c:v>
                </c:pt>
                <c:pt idx="46">
                  <c:v>4.2192447557092292</c:v>
                </c:pt>
                <c:pt idx="47">
                  <c:v>2.7765765685926973</c:v>
                </c:pt>
                <c:pt idx="48">
                  <c:v>2.3528376214410005</c:v>
                </c:pt>
                <c:pt idx="49">
                  <c:v>2.5345582546108867</c:v>
                </c:pt>
                <c:pt idx="50">
                  <c:v>2.5099921584457174</c:v>
                </c:pt>
                <c:pt idx="55">
                  <c:v>4.8272086342736058</c:v>
                </c:pt>
                <c:pt idx="56">
                  <c:v>4.7522967332930062</c:v>
                </c:pt>
                <c:pt idx="57">
                  <c:v>3.2868216333839566</c:v>
                </c:pt>
                <c:pt idx="58">
                  <c:v>3.3935919934192471</c:v>
                </c:pt>
                <c:pt idx="59">
                  <c:v>5.5754611691177294</c:v>
                </c:pt>
                <c:pt idx="60">
                  <c:v>3.4458529433219058</c:v>
                </c:pt>
                <c:pt idx="61">
                  <c:v>4.5888193682043834</c:v>
                </c:pt>
                <c:pt idx="62">
                  <c:v>4.5425375357858533</c:v>
                </c:pt>
                <c:pt idx="63">
                  <c:v>4.9878181461242557</c:v>
                </c:pt>
                <c:pt idx="64">
                  <c:v>4.0968755998333588</c:v>
                </c:pt>
                <c:pt idx="65">
                  <c:v>4.7074191048396843</c:v>
                </c:pt>
                <c:pt idx="66">
                  <c:v>2.7913420227087462</c:v>
                </c:pt>
                <c:pt idx="67">
                  <c:v>5.2456052038659289</c:v>
                </c:pt>
                <c:pt idx="68">
                  <c:v>2.02</c:v>
                </c:pt>
                <c:pt idx="69">
                  <c:v>3.9575087926452905</c:v>
                </c:pt>
                <c:pt idx="70">
                  <c:v>3.7197488910064731</c:v>
                </c:pt>
                <c:pt idx="71">
                  <c:v>5.4880702801796835</c:v>
                </c:pt>
                <c:pt idx="76">
                  <c:v>3.0370474128237581</c:v>
                </c:pt>
                <c:pt idx="77">
                  <c:v>2.9732458922972582</c:v>
                </c:pt>
                <c:pt idx="78">
                  <c:v>2.6332420889467865</c:v>
                </c:pt>
                <c:pt idx="79">
                  <c:v>2.2909001215701643</c:v>
                </c:pt>
                <c:pt idx="80">
                  <c:v>2.0336896824883426</c:v>
                </c:pt>
                <c:pt idx="81">
                  <c:v>2.7138572145551105</c:v>
                </c:pt>
                <c:pt idx="82">
                  <c:v>3.1375696032689908</c:v>
                </c:pt>
                <c:pt idx="83">
                  <c:v>2.6582311637225886</c:v>
                </c:pt>
                <c:pt idx="84">
                  <c:v>2.5344850660801583</c:v>
                </c:pt>
                <c:pt idx="85">
                  <c:v>2.3206562951736247</c:v>
                </c:pt>
                <c:pt idx="86">
                  <c:v>3.994795695534255</c:v>
                </c:pt>
                <c:pt idx="87">
                  <c:v>4.1510589352067635</c:v>
                </c:pt>
                <c:pt idx="88">
                  <c:v>4.1636480150249326</c:v>
                </c:pt>
                <c:pt idx="89">
                  <c:v>2.9538437288269175</c:v>
                </c:pt>
                <c:pt idx="90">
                  <c:v>3.6413410340951424</c:v>
                </c:pt>
                <c:pt idx="91">
                  <c:v>3.073719443514606</c:v>
                </c:pt>
                <c:pt idx="92">
                  <c:v>3.2284598651720615</c:v>
                </c:pt>
                <c:pt idx="93">
                  <c:v>3.6652696619295617</c:v>
                </c:pt>
                <c:pt idx="94">
                  <c:v>3.5625692065243246</c:v>
                </c:pt>
                <c:pt idx="95">
                  <c:v>3.4972522101321499</c:v>
                </c:pt>
                <c:pt idx="96">
                  <c:v>3.4004152262636702</c:v>
                </c:pt>
                <c:pt idx="97">
                  <c:v>3.4309771628713435</c:v>
                </c:pt>
                <c:pt idx="98">
                  <c:v>3.5901517869856181</c:v>
                </c:pt>
                <c:pt idx="99">
                  <c:v>3.208639639582366</c:v>
                </c:pt>
                <c:pt idx="100">
                  <c:v>3.9277182051040018</c:v>
                </c:pt>
                <c:pt idx="101">
                  <c:v>3.2132309097201657</c:v>
                </c:pt>
                <c:pt idx="102">
                  <c:v>3.207885386628833</c:v>
                </c:pt>
                <c:pt idx="103">
                  <c:v>3.6249614061504984</c:v>
                </c:pt>
                <c:pt idx="104">
                  <c:v>4.7522967332930062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872400"/>
        <c:axId val="1917872944"/>
      </c:scatterChart>
      <c:valAx>
        <c:axId val="191787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72944"/>
        <c:crosses val="autoZero"/>
        <c:crossBetween val="midCat"/>
      </c:valAx>
      <c:valAx>
        <c:axId val="191787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87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(preliminary)'!$HY$10:$HY$30</c:f>
              <c:numCache>
                <c:formatCode>General</c:formatCode>
                <c:ptCount val="21"/>
                <c:pt idx="0">
                  <c:v>100</c:v>
                </c:pt>
                <c:pt idx="1">
                  <c:v>95.2</c:v>
                </c:pt>
                <c:pt idx="2">
                  <c:v>90.4</c:v>
                </c:pt>
                <c:pt idx="3">
                  <c:v>85.6</c:v>
                </c:pt>
                <c:pt idx="4">
                  <c:v>80.8</c:v>
                </c:pt>
                <c:pt idx="5">
                  <c:v>76</c:v>
                </c:pt>
                <c:pt idx="6">
                  <c:v>71.2</c:v>
                </c:pt>
                <c:pt idx="7">
                  <c:v>66.400000000000006</c:v>
                </c:pt>
                <c:pt idx="8">
                  <c:v>61.6</c:v>
                </c:pt>
                <c:pt idx="9">
                  <c:v>56.800000000000004</c:v>
                </c:pt>
                <c:pt idx="10">
                  <c:v>52</c:v>
                </c:pt>
                <c:pt idx="11">
                  <c:v>46.800000000000004</c:v>
                </c:pt>
                <c:pt idx="12">
                  <c:v>41.6</c:v>
                </c:pt>
                <c:pt idx="13">
                  <c:v>36.4</c:v>
                </c:pt>
                <c:pt idx="14">
                  <c:v>31.2</c:v>
                </c:pt>
                <c:pt idx="15">
                  <c:v>26</c:v>
                </c:pt>
                <c:pt idx="16">
                  <c:v>20.8</c:v>
                </c:pt>
                <c:pt idx="17">
                  <c:v>15.600000000000001</c:v>
                </c:pt>
                <c:pt idx="18">
                  <c:v>10.399999999999999</c:v>
                </c:pt>
                <c:pt idx="19">
                  <c:v>5.1999999999999993</c:v>
                </c:pt>
                <c:pt idx="20">
                  <c:v>0</c:v>
                </c:pt>
              </c:numCache>
            </c:numRef>
          </c:xVal>
          <c:yVal>
            <c:numRef>
              <c:f>'Run DATA (preliminary)'!$HZ$10:$HZ$30</c:f>
              <c:numCache>
                <c:formatCode>General</c:formatCode>
                <c:ptCount val="21"/>
                <c:pt idx="0">
                  <c:v>0</c:v>
                </c:pt>
                <c:pt idx="1">
                  <c:v>2.4000000000000004</c:v>
                </c:pt>
                <c:pt idx="2">
                  <c:v>4.8000000000000007</c:v>
                </c:pt>
                <c:pt idx="3">
                  <c:v>7.1999999999999993</c:v>
                </c:pt>
                <c:pt idx="4">
                  <c:v>9.6000000000000014</c:v>
                </c:pt>
                <c:pt idx="5">
                  <c:v>12</c:v>
                </c:pt>
                <c:pt idx="6">
                  <c:v>14.399999999999999</c:v>
                </c:pt>
                <c:pt idx="7">
                  <c:v>16.799999999999997</c:v>
                </c:pt>
                <c:pt idx="8">
                  <c:v>19.200000000000003</c:v>
                </c:pt>
                <c:pt idx="9">
                  <c:v>21.6</c:v>
                </c:pt>
                <c:pt idx="10">
                  <c:v>24</c:v>
                </c:pt>
                <c:pt idx="11">
                  <c:v>21.6</c:v>
                </c:pt>
                <c:pt idx="12">
                  <c:v>19.200000000000003</c:v>
                </c:pt>
                <c:pt idx="13">
                  <c:v>16.799999999999997</c:v>
                </c:pt>
                <c:pt idx="14">
                  <c:v>14.399999999999999</c:v>
                </c:pt>
                <c:pt idx="15">
                  <c:v>12</c:v>
                </c:pt>
                <c:pt idx="16">
                  <c:v>9.6000000000000014</c:v>
                </c:pt>
                <c:pt idx="17">
                  <c:v>7.2000000000000011</c:v>
                </c:pt>
                <c:pt idx="18">
                  <c:v>4.7999999999999989</c:v>
                </c:pt>
                <c:pt idx="19">
                  <c:v>2.3999999999999995</c:v>
                </c:pt>
                <c:pt idx="2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876752"/>
        <c:axId val="1920261840"/>
      </c:scatterChart>
      <c:valAx>
        <c:axId val="191787675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SiO2,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0261840"/>
        <c:crosses val="autoZero"/>
        <c:crossBetween val="midCat"/>
        <c:majorUnit val="10"/>
        <c:minorUnit val="2.5"/>
      </c:valAx>
      <c:valAx>
        <c:axId val="1920261840"/>
        <c:scaling>
          <c:orientation val="minMax"/>
          <c:max val="3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178767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SiO2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(preliminary)'!$HY$10:$HY$30</c:f>
              <c:numCache>
                <c:formatCode>General</c:formatCode>
                <c:ptCount val="21"/>
                <c:pt idx="0">
                  <c:v>100</c:v>
                </c:pt>
                <c:pt idx="1">
                  <c:v>95.2</c:v>
                </c:pt>
                <c:pt idx="2">
                  <c:v>90.4</c:v>
                </c:pt>
                <c:pt idx="3">
                  <c:v>85.6</c:v>
                </c:pt>
                <c:pt idx="4">
                  <c:v>80.8</c:v>
                </c:pt>
                <c:pt idx="5">
                  <c:v>76</c:v>
                </c:pt>
                <c:pt idx="6">
                  <c:v>71.2</c:v>
                </c:pt>
                <c:pt idx="7">
                  <c:v>66.400000000000006</c:v>
                </c:pt>
                <c:pt idx="8">
                  <c:v>61.6</c:v>
                </c:pt>
                <c:pt idx="9">
                  <c:v>56.800000000000004</c:v>
                </c:pt>
                <c:pt idx="10">
                  <c:v>52</c:v>
                </c:pt>
                <c:pt idx="11">
                  <c:v>46.800000000000004</c:v>
                </c:pt>
                <c:pt idx="12">
                  <c:v>41.6</c:v>
                </c:pt>
                <c:pt idx="13">
                  <c:v>36.4</c:v>
                </c:pt>
                <c:pt idx="14">
                  <c:v>31.2</c:v>
                </c:pt>
                <c:pt idx="15">
                  <c:v>26</c:v>
                </c:pt>
                <c:pt idx="16">
                  <c:v>20.8</c:v>
                </c:pt>
                <c:pt idx="17">
                  <c:v>15.600000000000001</c:v>
                </c:pt>
                <c:pt idx="18">
                  <c:v>10.399999999999999</c:v>
                </c:pt>
                <c:pt idx="19">
                  <c:v>5.1999999999999993</c:v>
                </c:pt>
                <c:pt idx="20">
                  <c:v>0</c:v>
                </c:pt>
              </c:numCache>
            </c:numRef>
          </c:xVal>
          <c:yVal>
            <c:numRef>
              <c:f>'Run DATA (preliminary)'!$IA$10:$IA$30</c:f>
              <c:numCache>
                <c:formatCode>General</c:formatCode>
                <c:ptCount val="21"/>
                <c:pt idx="0">
                  <c:v>0</c:v>
                </c:pt>
                <c:pt idx="1">
                  <c:v>2.4590163934426233E-2</c:v>
                </c:pt>
                <c:pt idx="2">
                  <c:v>5.0420168067226899E-2</c:v>
                </c:pt>
                <c:pt idx="3">
                  <c:v>7.7586206896551713E-2</c:v>
                </c:pt>
                <c:pt idx="4">
                  <c:v>0.10619469026548674</c:v>
                </c:pt>
                <c:pt idx="5">
                  <c:v>0.13636363636363635</c:v>
                </c:pt>
                <c:pt idx="6">
                  <c:v>0.16822429906542055</c:v>
                </c:pt>
                <c:pt idx="7">
                  <c:v>0.20192307692307687</c:v>
                </c:pt>
                <c:pt idx="8">
                  <c:v>0.23762376237623761</c:v>
                </c:pt>
                <c:pt idx="9">
                  <c:v>0.27551020408163263</c:v>
                </c:pt>
                <c:pt idx="10">
                  <c:v>0.31578947368421051</c:v>
                </c:pt>
                <c:pt idx="11">
                  <c:v>0.31578947368421051</c:v>
                </c:pt>
                <c:pt idx="12">
                  <c:v>0.31578947368421056</c:v>
                </c:pt>
                <c:pt idx="13">
                  <c:v>0.31578947368421051</c:v>
                </c:pt>
                <c:pt idx="14">
                  <c:v>0.31578947368421051</c:v>
                </c:pt>
                <c:pt idx="15">
                  <c:v>0.31578947368421051</c:v>
                </c:pt>
                <c:pt idx="16">
                  <c:v>0.31578947368421056</c:v>
                </c:pt>
                <c:pt idx="17">
                  <c:v>0.31578947368421051</c:v>
                </c:pt>
                <c:pt idx="18">
                  <c:v>0.31578947368421051</c:v>
                </c:pt>
                <c:pt idx="19">
                  <c:v>0.31578947368421051</c:v>
                </c:pt>
                <c:pt idx="2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Al2O3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(preliminary)'!$HZ$10:$HZ$30</c:f>
              <c:numCache>
                <c:formatCode>General</c:formatCode>
                <c:ptCount val="21"/>
                <c:pt idx="0">
                  <c:v>0</c:v>
                </c:pt>
                <c:pt idx="1">
                  <c:v>2.4000000000000004</c:v>
                </c:pt>
                <c:pt idx="2">
                  <c:v>4.8000000000000007</c:v>
                </c:pt>
                <c:pt idx="3">
                  <c:v>7.1999999999999993</c:v>
                </c:pt>
                <c:pt idx="4">
                  <c:v>9.6000000000000014</c:v>
                </c:pt>
                <c:pt idx="5">
                  <c:v>12</c:v>
                </c:pt>
                <c:pt idx="6">
                  <c:v>14.399999999999999</c:v>
                </c:pt>
                <c:pt idx="7">
                  <c:v>16.799999999999997</c:v>
                </c:pt>
                <c:pt idx="8">
                  <c:v>19.200000000000003</c:v>
                </c:pt>
                <c:pt idx="9">
                  <c:v>21.6</c:v>
                </c:pt>
                <c:pt idx="10">
                  <c:v>24</c:v>
                </c:pt>
                <c:pt idx="11">
                  <c:v>21.6</c:v>
                </c:pt>
                <c:pt idx="12">
                  <c:v>19.200000000000003</c:v>
                </c:pt>
                <c:pt idx="13">
                  <c:v>16.799999999999997</c:v>
                </c:pt>
                <c:pt idx="14">
                  <c:v>14.399999999999999</c:v>
                </c:pt>
                <c:pt idx="15">
                  <c:v>12</c:v>
                </c:pt>
                <c:pt idx="16">
                  <c:v>9.6000000000000014</c:v>
                </c:pt>
                <c:pt idx="17">
                  <c:v>7.2000000000000011</c:v>
                </c:pt>
                <c:pt idx="18">
                  <c:v>4.7999999999999989</c:v>
                </c:pt>
                <c:pt idx="19">
                  <c:v>2.3999999999999995</c:v>
                </c:pt>
                <c:pt idx="20">
                  <c:v>0</c:v>
                </c:pt>
              </c:numCache>
            </c:numRef>
          </c:xVal>
          <c:yVal>
            <c:numRef>
              <c:f>'Run DATA (preliminary)'!$IA$10:$IA$30</c:f>
              <c:numCache>
                <c:formatCode>General</c:formatCode>
                <c:ptCount val="21"/>
                <c:pt idx="0">
                  <c:v>0</c:v>
                </c:pt>
                <c:pt idx="1">
                  <c:v>2.4590163934426233E-2</c:v>
                </c:pt>
                <c:pt idx="2">
                  <c:v>5.0420168067226899E-2</c:v>
                </c:pt>
                <c:pt idx="3">
                  <c:v>7.7586206896551713E-2</c:v>
                </c:pt>
                <c:pt idx="4">
                  <c:v>0.10619469026548674</c:v>
                </c:pt>
                <c:pt idx="5">
                  <c:v>0.13636363636363635</c:v>
                </c:pt>
                <c:pt idx="6">
                  <c:v>0.16822429906542055</c:v>
                </c:pt>
                <c:pt idx="7">
                  <c:v>0.20192307692307687</c:v>
                </c:pt>
                <c:pt idx="8">
                  <c:v>0.23762376237623761</c:v>
                </c:pt>
                <c:pt idx="9">
                  <c:v>0.27551020408163263</c:v>
                </c:pt>
                <c:pt idx="10">
                  <c:v>0.31578947368421051</c:v>
                </c:pt>
                <c:pt idx="11">
                  <c:v>0.31578947368421051</c:v>
                </c:pt>
                <c:pt idx="12">
                  <c:v>0.31578947368421056</c:v>
                </c:pt>
                <c:pt idx="13">
                  <c:v>0.31578947368421051</c:v>
                </c:pt>
                <c:pt idx="14">
                  <c:v>0.31578947368421051</c:v>
                </c:pt>
                <c:pt idx="15">
                  <c:v>0.31578947368421051</c:v>
                </c:pt>
                <c:pt idx="16">
                  <c:v>0.31578947368421056</c:v>
                </c:pt>
                <c:pt idx="17">
                  <c:v>0.31578947368421051</c:v>
                </c:pt>
                <c:pt idx="18">
                  <c:v>0.31578947368421051</c:v>
                </c:pt>
                <c:pt idx="19">
                  <c:v>0.31578947368421051</c:v>
                </c:pt>
                <c:pt idx="2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85232"/>
        <c:axId val="1920269456"/>
      </c:scatterChart>
      <c:valAx>
        <c:axId val="192028523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 or</a:t>
                </a:r>
                <a:r>
                  <a:rPr lang="en-US" baseline="0"/>
                  <a:t> </a:t>
                </a:r>
                <a:r>
                  <a:rPr lang="en-US"/>
                  <a:t>SiO2,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0269456"/>
        <c:crosses val="autoZero"/>
        <c:crossBetween val="midCat"/>
        <c:majorUnit val="10"/>
        <c:minorUnit val="2.5"/>
      </c:valAx>
      <c:valAx>
        <c:axId val="1920269456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Al2O3/(Al2O3+SiO2),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0285232"/>
        <c:crosses val="autoZero"/>
        <c:crossBetween val="midCat"/>
        <c:majorUnit val="0.1"/>
        <c:minorUnit val="2.5000000000000005E-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SiO2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(preliminary)'!$HY$10:$HY$30</c:f>
              <c:numCache>
                <c:formatCode>General</c:formatCode>
                <c:ptCount val="21"/>
                <c:pt idx="0">
                  <c:v>100</c:v>
                </c:pt>
                <c:pt idx="1">
                  <c:v>95.2</c:v>
                </c:pt>
                <c:pt idx="2">
                  <c:v>90.4</c:v>
                </c:pt>
                <c:pt idx="3">
                  <c:v>85.6</c:v>
                </c:pt>
                <c:pt idx="4">
                  <c:v>80.8</c:v>
                </c:pt>
                <c:pt idx="5">
                  <c:v>76</c:v>
                </c:pt>
                <c:pt idx="6">
                  <c:v>71.2</c:v>
                </c:pt>
                <c:pt idx="7">
                  <c:v>66.400000000000006</c:v>
                </c:pt>
                <c:pt idx="8">
                  <c:v>61.6</c:v>
                </c:pt>
                <c:pt idx="9">
                  <c:v>56.800000000000004</c:v>
                </c:pt>
                <c:pt idx="10">
                  <c:v>52</c:v>
                </c:pt>
                <c:pt idx="11">
                  <c:v>46.800000000000004</c:v>
                </c:pt>
                <c:pt idx="12">
                  <c:v>41.6</c:v>
                </c:pt>
                <c:pt idx="13">
                  <c:v>36.4</c:v>
                </c:pt>
                <c:pt idx="14">
                  <c:v>31.2</c:v>
                </c:pt>
                <c:pt idx="15">
                  <c:v>26</c:v>
                </c:pt>
                <c:pt idx="16">
                  <c:v>20.8</c:v>
                </c:pt>
                <c:pt idx="17">
                  <c:v>15.600000000000001</c:v>
                </c:pt>
                <c:pt idx="18">
                  <c:v>10.399999999999999</c:v>
                </c:pt>
                <c:pt idx="19">
                  <c:v>5.1999999999999993</c:v>
                </c:pt>
                <c:pt idx="20">
                  <c:v>0</c:v>
                </c:pt>
              </c:numCache>
            </c:numRef>
          </c:xVal>
          <c:yVal>
            <c:numRef>
              <c:f>'Run DATA (preliminary)'!$IB$10:$IB$30</c:f>
              <c:numCache>
                <c:formatCode>General</c:formatCode>
                <c:ptCount val="21"/>
                <c:pt idx="0">
                  <c:v>0</c:v>
                </c:pt>
                <c:pt idx="1">
                  <c:v>2.5210084033613449E-2</c:v>
                </c:pt>
                <c:pt idx="2">
                  <c:v>5.3097345132743369E-2</c:v>
                </c:pt>
                <c:pt idx="3">
                  <c:v>8.4112149532710276E-2</c:v>
                </c:pt>
                <c:pt idx="4">
                  <c:v>0.11881188118811883</c:v>
                </c:pt>
                <c:pt idx="5">
                  <c:v>0.15789473684210525</c:v>
                </c:pt>
                <c:pt idx="6">
                  <c:v>0.20224719101123592</c:v>
                </c:pt>
                <c:pt idx="7">
                  <c:v>0.25301204819277101</c:v>
                </c:pt>
                <c:pt idx="8">
                  <c:v>0.31168831168831174</c:v>
                </c:pt>
                <c:pt idx="9">
                  <c:v>0.38028169014084506</c:v>
                </c:pt>
                <c:pt idx="10">
                  <c:v>0.46153846153846156</c:v>
                </c:pt>
                <c:pt idx="11">
                  <c:v>0.46153846153846151</c:v>
                </c:pt>
                <c:pt idx="12">
                  <c:v>0.46153846153846156</c:v>
                </c:pt>
                <c:pt idx="13">
                  <c:v>0.46153846153846145</c:v>
                </c:pt>
                <c:pt idx="14">
                  <c:v>0.46153846153846151</c:v>
                </c:pt>
                <c:pt idx="15">
                  <c:v>0.46153846153846156</c:v>
                </c:pt>
                <c:pt idx="16">
                  <c:v>0.46153846153846156</c:v>
                </c:pt>
                <c:pt idx="17">
                  <c:v>0.46153846153846156</c:v>
                </c:pt>
                <c:pt idx="18">
                  <c:v>0.46153846153846151</c:v>
                </c:pt>
                <c:pt idx="19">
                  <c:v>0.46153846153846151</c:v>
                </c:pt>
                <c:pt idx="2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Al2O3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(preliminary)'!$HZ$10:$HZ$30</c:f>
              <c:numCache>
                <c:formatCode>General</c:formatCode>
                <c:ptCount val="21"/>
                <c:pt idx="0">
                  <c:v>0</c:v>
                </c:pt>
                <c:pt idx="1">
                  <c:v>2.4000000000000004</c:v>
                </c:pt>
                <c:pt idx="2">
                  <c:v>4.8000000000000007</c:v>
                </c:pt>
                <c:pt idx="3">
                  <c:v>7.1999999999999993</c:v>
                </c:pt>
                <c:pt idx="4">
                  <c:v>9.6000000000000014</c:v>
                </c:pt>
                <c:pt idx="5">
                  <c:v>12</c:v>
                </c:pt>
                <c:pt idx="6">
                  <c:v>14.399999999999999</c:v>
                </c:pt>
                <c:pt idx="7">
                  <c:v>16.799999999999997</c:v>
                </c:pt>
                <c:pt idx="8">
                  <c:v>19.200000000000003</c:v>
                </c:pt>
                <c:pt idx="9">
                  <c:v>21.6</c:v>
                </c:pt>
                <c:pt idx="10">
                  <c:v>24</c:v>
                </c:pt>
                <c:pt idx="11">
                  <c:v>21.6</c:v>
                </c:pt>
                <c:pt idx="12">
                  <c:v>19.200000000000003</c:v>
                </c:pt>
                <c:pt idx="13">
                  <c:v>16.799999999999997</c:v>
                </c:pt>
                <c:pt idx="14">
                  <c:v>14.399999999999999</c:v>
                </c:pt>
                <c:pt idx="15">
                  <c:v>12</c:v>
                </c:pt>
                <c:pt idx="16">
                  <c:v>9.6000000000000014</c:v>
                </c:pt>
                <c:pt idx="17">
                  <c:v>7.2000000000000011</c:v>
                </c:pt>
                <c:pt idx="18">
                  <c:v>4.7999999999999989</c:v>
                </c:pt>
                <c:pt idx="19">
                  <c:v>2.3999999999999995</c:v>
                </c:pt>
                <c:pt idx="20">
                  <c:v>0</c:v>
                </c:pt>
              </c:numCache>
            </c:numRef>
          </c:xVal>
          <c:yVal>
            <c:numRef>
              <c:f>'Run DATA (preliminary)'!$IB$10:$IB$30</c:f>
              <c:numCache>
                <c:formatCode>General</c:formatCode>
                <c:ptCount val="21"/>
                <c:pt idx="0">
                  <c:v>0</c:v>
                </c:pt>
                <c:pt idx="1">
                  <c:v>2.5210084033613449E-2</c:v>
                </c:pt>
                <c:pt idx="2">
                  <c:v>5.3097345132743369E-2</c:v>
                </c:pt>
                <c:pt idx="3">
                  <c:v>8.4112149532710276E-2</c:v>
                </c:pt>
                <c:pt idx="4">
                  <c:v>0.11881188118811883</c:v>
                </c:pt>
                <c:pt idx="5">
                  <c:v>0.15789473684210525</c:v>
                </c:pt>
                <c:pt idx="6">
                  <c:v>0.20224719101123592</c:v>
                </c:pt>
                <c:pt idx="7">
                  <c:v>0.25301204819277101</c:v>
                </c:pt>
                <c:pt idx="8">
                  <c:v>0.31168831168831174</c:v>
                </c:pt>
                <c:pt idx="9">
                  <c:v>0.38028169014084506</c:v>
                </c:pt>
                <c:pt idx="10">
                  <c:v>0.46153846153846156</c:v>
                </c:pt>
                <c:pt idx="11">
                  <c:v>0.46153846153846151</c:v>
                </c:pt>
                <c:pt idx="12">
                  <c:v>0.46153846153846156</c:v>
                </c:pt>
                <c:pt idx="13">
                  <c:v>0.46153846153846145</c:v>
                </c:pt>
                <c:pt idx="14">
                  <c:v>0.46153846153846151</c:v>
                </c:pt>
                <c:pt idx="15">
                  <c:v>0.46153846153846156</c:v>
                </c:pt>
                <c:pt idx="16">
                  <c:v>0.46153846153846156</c:v>
                </c:pt>
                <c:pt idx="17">
                  <c:v>0.46153846153846156</c:v>
                </c:pt>
                <c:pt idx="18">
                  <c:v>0.46153846153846151</c:v>
                </c:pt>
                <c:pt idx="19">
                  <c:v>0.46153846153846151</c:v>
                </c:pt>
                <c:pt idx="2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67824"/>
        <c:axId val="1920280336"/>
      </c:scatterChart>
      <c:valAx>
        <c:axId val="192026782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 or SiO2,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0280336"/>
        <c:crosses val="autoZero"/>
        <c:crossBetween val="midCat"/>
        <c:majorUnit val="10"/>
        <c:minorUnit val="2.5"/>
      </c:valAx>
      <c:valAx>
        <c:axId val="1920280336"/>
        <c:scaling>
          <c:orientation val="minMax"/>
          <c:max val="0.620000000000000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Al2O3/SiO2,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0267824"/>
        <c:crosses val="autoZero"/>
        <c:crossBetween val="midCat"/>
        <c:majorUnit val="0.1"/>
        <c:minorUnit val="2.5000000000000005E-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Проницаемость</a:t>
            </a:r>
            <a:r>
              <a:rPr lang="ru-RU" baseline="0"/>
              <a:t> - </a:t>
            </a:r>
            <a:r>
              <a:rPr lang="en-US" baseline="0"/>
              <a:t>Qtz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-0.51339676290463687"/>
                  <c:y val="4.22477398658500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(preliminary)'!$CH$7:$CH$111</c:f>
              <c:numCache>
                <c:formatCode>General</c:formatCode>
                <c:ptCount val="105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xVal>
          <c:yVal>
            <c:numRef>
              <c:f>'Run DATA (preliminary)'!$CJ$7:$CJ$111</c:f>
              <c:numCache>
                <c:formatCode>0.00</c:formatCode>
                <c:ptCount val="105"/>
                <c:pt idx="0">
                  <c:v>17.484320164564672</c:v>
                </c:pt>
                <c:pt idx="1">
                  <c:v>25.948154582432039</c:v>
                </c:pt>
                <c:pt idx="2">
                  <c:v>0.1</c:v>
                </c:pt>
                <c:pt idx="3">
                  <c:v>49.739750903236903</c:v>
                </c:pt>
                <c:pt idx="4">
                  <c:v>78.480649918918189</c:v>
                </c:pt>
                <c:pt idx="5">
                  <c:v>18.418798050024378</c:v>
                </c:pt>
                <c:pt idx="6">
                  <c:v>15.487617464341223</c:v>
                </c:pt>
                <c:pt idx="7">
                  <c:v>0.3</c:v>
                </c:pt>
                <c:pt idx="8">
                  <c:v>48.544685538994287</c:v>
                </c:pt>
                <c:pt idx="15">
                  <c:v>59.508335820304758</c:v>
                </c:pt>
                <c:pt idx="16">
                  <c:v>0</c:v>
                </c:pt>
                <c:pt idx="17">
                  <c:v>48.638221013983539</c:v>
                </c:pt>
                <c:pt idx="18">
                  <c:v>58.417633298810287</c:v>
                </c:pt>
                <c:pt idx="19">
                  <c:v>23.09694387155718</c:v>
                </c:pt>
                <c:pt idx="20">
                  <c:v>59.74673718940786</c:v>
                </c:pt>
                <c:pt idx="21">
                  <c:v>59.058609992124609</c:v>
                </c:pt>
                <c:pt idx="28">
                  <c:v>10.925924737633153</c:v>
                </c:pt>
                <c:pt idx="29">
                  <c:v>27.438410733661524</c:v>
                </c:pt>
                <c:pt idx="30">
                  <c:v>24.726188119078358</c:v>
                </c:pt>
                <c:pt idx="31">
                  <c:v>0.2</c:v>
                </c:pt>
                <c:pt idx="36">
                  <c:v>45.213691430021157</c:v>
                </c:pt>
                <c:pt idx="37">
                  <c:v>43.04563817464097</c:v>
                </c:pt>
                <c:pt idx="38">
                  <c:v>49.101072527240554</c:v>
                </c:pt>
                <c:pt idx="39">
                  <c:v>45.141719049062303</c:v>
                </c:pt>
                <c:pt idx="40">
                  <c:v>0.1</c:v>
                </c:pt>
                <c:pt idx="41">
                  <c:v>32.526977729203388</c:v>
                </c:pt>
                <c:pt idx="42">
                  <c:v>19.010510755534252</c:v>
                </c:pt>
                <c:pt idx="43">
                  <c:v>54.793649238915364</c:v>
                </c:pt>
                <c:pt idx="44">
                  <c:v>38.534497357921111</c:v>
                </c:pt>
                <c:pt idx="45">
                  <c:v>42.032866242926183</c:v>
                </c:pt>
                <c:pt idx="46">
                  <c:v>20.088366360315284</c:v>
                </c:pt>
                <c:pt idx="47">
                  <c:v>45.538932404782102</c:v>
                </c:pt>
                <c:pt idx="48">
                  <c:v>28.829229933838491</c:v>
                </c:pt>
                <c:pt idx="49">
                  <c:v>31.937578114107186</c:v>
                </c:pt>
                <c:pt idx="50">
                  <c:v>53.740885135490259</c:v>
                </c:pt>
                <c:pt idx="55">
                  <c:v>54.432011794200648</c:v>
                </c:pt>
                <c:pt idx="56">
                  <c:v>44.584747706440837</c:v>
                </c:pt>
                <c:pt idx="57">
                  <c:v>72.784191352639851</c:v>
                </c:pt>
                <c:pt idx="58">
                  <c:v>50.620354111629069</c:v>
                </c:pt>
                <c:pt idx="59">
                  <c:v>64.510711873773147</c:v>
                </c:pt>
                <c:pt idx="60">
                  <c:v>64.405370061903326</c:v>
                </c:pt>
                <c:pt idx="61">
                  <c:v>62.976219068311735</c:v>
                </c:pt>
                <c:pt idx="62">
                  <c:v>57.445107243401281</c:v>
                </c:pt>
                <c:pt idx="63">
                  <c:v>39.090803858358157</c:v>
                </c:pt>
                <c:pt idx="64">
                  <c:v>64.759108537131382</c:v>
                </c:pt>
                <c:pt idx="65">
                  <c:v>35.754063999277406</c:v>
                </c:pt>
                <c:pt idx="66">
                  <c:v>79.777254346069228</c:v>
                </c:pt>
                <c:pt idx="67">
                  <c:v>27.893411280791174</c:v>
                </c:pt>
                <c:pt idx="68">
                  <c:v>12.831798956347768</c:v>
                </c:pt>
                <c:pt idx="69">
                  <c:v>33.031162881827782</c:v>
                </c:pt>
                <c:pt idx="70">
                  <c:v>34.651344722211384</c:v>
                </c:pt>
                <c:pt idx="71">
                  <c:v>20.144273747431615</c:v>
                </c:pt>
                <c:pt idx="76">
                  <c:v>61.714362235486675</c:v>
                </c:pt>
                <c:pt idx="77">
                  <c:v>58.470099214767927</c:v>
                </c:pt>
                <c:pt idx="78">
                  <c:v>60.254802073937434</c:v>
                </c:pt>
                <c:pt idx="79">
                  <c:v>42.127932590686292</c:v>
                </c:pt>
                <c:pt idx="80">
                  <c:v>78.567325775759798</c:v>
                </c:pt>
                <c:pt idx="81">
                  <c:v>68.588558834186642</c:v>
                </c:pt>
                <c:pt idx="82">
                  <c:v>59.832969651530512</c:v>
                </c:pt>
                <c:pt idx="83">
                  <c:v>51.124100260794663</c:v>
                </c:pt>
                <c:pt idx="84">
                  <c:v>52.395398317214344</c:v>
                </c:pt>
                <c:pt idx="85">
                  <c:v>69.574030042729845</c:v>
                </c:pt>
                <c:pt idx="86">
                  <c:v>46.331918478351966</c:v>
                </c:pt>
                <c:pt idx="87">
                  <c:v>48.718290471170071</c:v>
                </c:pt>
                <c:pt idx="88">
                  <c:v>43.403861486679858</c:v>
                </c:pt>
                <c:pt idx="89">
                  <c:v>27.924534282734783</c:v>
                </c:pt>
                <c:pt idx="90">
                  <c:v>51.864613069368005</c:v>
                </c:pt>
                <c:pt idx="91">
                  <c:v>48.626875490790233</c:v>
                </c:pt>
                <c:pt idx="92">
                  <c:v>52.166891798272019</c:v>
                </c:pt>
                <c:pt idx="93">
                  <c:v>52.342979921855346</c:v>
                </c:pt>
                <c:pt idx="94">
                  <c:v>57.108462255843115</c:v>
                </c:pt>
                <c:pt idx="95">
                  <c:v>51.863484334864779</c:v>
                </c:pt>
                <c:pt idx="96">
                  <c:v>58.708507465556885</c:v>
                </c:pt>
                <c:pt idx="97">
                  <c:v>61.788499520956492</c:v>
                </c:pt>
                <c:pt idx="98">
                  <c:v>53.530492475560614</c:v>
                </c:pt>
                <c:pt idx="99">
                  <c:v>50.487525349420558</c:v>
                </c:pt>
                <c:pt idx="100">
                  <c:v>40.120347158672182</c:v>
                </c:pt>
                <c:pt idx="101">
                  <c:v>55.192682049294852</c:v>
                </c:pt>
                <c:pt idx="102">
                  <c:v>48.648195601451746</c:v>
                </c:pt>
                <c:pt idx="103">
                  <c:v>46.581107557278237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638800"/>
        <c:axId val="1915639888"/>
      </c:scatterChart>
      <c:valAx>
        <c:axId val="1915638800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39888"/>
        <c:crosses val="autoZero"/>
        <c:crossBetween val="midCat"/>
      </c:valAx>
      <c:valAx>
        <c:axId val="1915639888"/>
        <c:scaling>
          <c:logBase val="10"/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38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(preliminary)'!$FI$7:$FI$111</c:f>
              <c:numCache>
                <c:formatCode>General</c:formatCode>
                <c:ptCount val="105"/>
                <c:pt idx="0">
                  <c:v>83.793540419694509</c:v>
                </c:pt>
                <c:pt idx="1">
                  <c:v>83.987742630700765</c:v>
                </c:pt>
                <c:pt idx="2">
                  <c:v>67.124837937777841</c:v>
                </c:pt>
                <c:pt idx="3">
                  <c:v>59.825555678134812</c:v>
                </c:pt>
                <c:pt idx="4">
                  <c:v>4.1735323897342624</c:v>
                </c:pt>
                <c:pt idx="5">
                  <c:v>72.424294824075801</c:v>
                </c:pt>
                <c:pt idx="6">
                  <c:v>52.411800826888431</c:v>
                </c:pt>
                <c:pt idx="7">
                  <c:v>11.291666666666666</c:v>
                </c:pt>
                <c:pt idx="8">
                  <c:v>65.369309673717694</c:v>
                </c:pt>
                <c:pt idx="15">
                  <c:v>31.469614327311991</c:v>
                </c:pt>
                <c:pt idx="16">
                  <c:v>23.291666666666668</c:v>
                </c:pt>
                <c:pt idx="17">
                  <c:v>59.775359224139244</c:v>
                </c:pt>
                <c:pt idx="18">
                  <c:v>43.250333512542419</c:v>
                </c:pt>
                <c:pt idx="19">
                  <c:v>62.415787101577045</c:v>
                </c:pt>
                <c:pt idx="20">
                  <c:v>31.271193399436459</c:v>
                </c:pt>
                <c:pt idx="21">
                  <c:v>32.582742310811021</c:v>
                </c:pt>
                <c:pt idx="28">
                  <c:v>80.789062673436888</c:v>
                </c:pt>
                <c:pt idx="29">
                  <c:v>63.642936129550712</c:v>
                </c:pt>
                <c:pt idx="30">
                  <c:v>66.501685923241453</c:v>
                </c:pt>
                <c:pt idx="31">
                  <c:v>32.25</c:v>
                </c:pt>
                <c:pt idx="36">
                  <c:v>45.638129292143134</c:v>
                </c:pt>
                <c:pt idx="37">
                  <c:v>51.301534683751051</c:v>
                </c:pt>
                <c:pt idx="38">
                  <c:v>42.440318953049037</c:v>
                </c:pt>
                <c:pt idx="39">
                  <c:v>49.823896405745721</c:v>
                </c:pt>
                <c:pt idx="40">
                  <c:v>113.89315663372268</c:v>
                </c:pt>
                <c:pt idx="41">
                  <c:v>36.365497732163981</c:v>
                </c:pt>
                <c:pt idx="42">
                  <c:v>68.304388157272896</c:v>
                </c:pt>
                <c:pt idx="43">
                  <c:v>54.121335319494058</c:v>
                </c:pt>
                <c:pt idx="44">
                  <c:v>53.625795997199894</c:v>
                </c:pt>
                <c:pt idx="45">
                  <c:v>65.580454676341546</c:v>
                </c:pt>
                <c:pt idx="46">
                  <c:v>37.065706538561592</c:v>
                </c:pt>
                <c:pt idx="47">
                  <c:v>51.379216371113564</c:v>
                </c:pt>
                <c:pt idx="48">
                  <c:v>46.897455990584625</c:v>
                </c:pt>
                <c:pt idx="49">
                  <c:v>45.603735984072244</c:v>
                </c:pt>
                <c:pt idx="50">
                  <c:v>42.754762420757288</c:v>
                </c:pt>
                <c:pt idx="55">
                  <c:v>42.447067473949652</c:v>
                </c:pt>
                <c:pt idx="56">
                  <c:v>42.837896413712059</c:v>
                </c:pt>
                <c:pt idx="57">
                  <c:v>31.431202824308091</c:v>
                </c:pt>
                <c:pt idx="58">
                  <c:v>52.588594618909603</c:v>
                </c:pt>
                <c:pt idx="59">
                  <c:v>23.5133563323479</c:v>
                </c:pt>
                <c:pt idx="60">
                  <c:v>42.730396698032926</c:v>
                </c:pt>
                <c:pt idx="61">
                  <c:v>36.982614233664798</c:v>
                </c:pt>
                <c:pt idx="62">
                  <c:v>39.831331966768829</c:v>
                </c:pt>
                <c:pt idx="63">
                  <c:v>53.482610881116273</c:v>
                </c:pt>
                <c:pt idx="64">
                  <c:v>29.314013213049495</c:v>
                </c:pt>
                <c:pt idx="65">
                  <c:v>50.98354702110305</c:v>
                </c:pt>
                <c:pt idx="66">
                  <c:v>20.264197083597498</c:v>
                </c:pt>
                <c:pt idx="67">
                  <c:v>72.295528480480442</c:v>
                </c:pt>
                <c:pt idx="68">
                  <c:v>32.041666666666664</c:v>
                </c:pt>
                <c:pt idx="69">
                  <c:v>71.270340722563574</c:v>
                </c:pt>
                <c:pt idx="70">
                  <c:v>67.432859341285223</c:v>
                </c:pt>
                <c:pt idx="71">
                  <c:v>73.599238442735981</c:v>
                </c:pt>
                <c:pt idx="76">
                  <c:v>39.630024909027426</c:v>
                </c:pt>
                <c:pt idx="77">
                  <c:v>38.60952163112038</c:v>
                </c:pt>
                <c:pt idx="78">
                  <c:v>28.347912280798184</c:v>
                </c:pt>
                <c:pt idx="79">
                  <c:v>21.100515427772926</c:v>
                </c:pt>
                <c:pt idx="80">
                  <c:v>11.895919959476373</c:v>
                </c:pt>
                <c:pt idx="81">
                  <c:v>27.786597602665989</c:v>
                </c:pt>
                <c:pt idx="82">
                  <c:v>44.23055564026199</c:v>
                </c:pt>
                <c:pt idx="83">
                  <c:v>31.928364761594025</c:v>
                </c:pt>
                <c:pt idx="84">
                  <c:v>29.767898415667776</c:v>
                </c:pt>
                <c:pt idx="85">
                  <c:v>25.662018227591219</c:v>
                </c:pt>
                <c:pt idx="86">
                  <c:v>56.266956485922002</c:v>
                </c:pt>
                <c:pt idx="87">
                  <c:v>51.969821967899144</c:v>
                </c:pt>
                <c:pt idx="88">
                  <c:v>58.382664299232204</c:v>
                </c:pt>
                <c:pt idx="89">
                  <c:v>39.368078057197145</c:v>
                </c:pt>
                <c:pt idx="90">
                  <c:v>44.466964884196898</c:v>
                </c:pt>
                <c:pt idx="91">
                  <c:v>37.030178204699041</c:v>
                </c:pt>
                <c:pt idx="92">
                  <c:v>41.718996188367164</c:v>
                </c:pt>
                <c:pt idx="93">
                  <c:v>47.771291184687556</c:v>
                </c:pt>
                <c:pt idx="94">
                  <c:v>40.356070168400315</c:v>
                </c:pt>
                <c:pt idx="95">
                  <c:v>44.974232740549489</c:v>
                </c:pt>
                <c:pt idx="96">
                  <c:v>42.815809587336396</c:v>
                </c:pt>
                <c:pt idx="97">
                  <c:v>38.277640997547586</c:v>
                </c:pt>
                <c:pt idx="98">
                  <c:v>49.410997111782613</c:v>
                </c:pt>
                <c:pt idx="99">
                  <c:v>55.009234359757869</c:v>
                </c:pt>
                <c:pt idx="100">
                  <c:v>67.76206605862852</c:v>
                </c:pt>
                <c:pt idx="101">
                  <c:v>57.567222011416845</c:v>
                </c:pt>
                <c:pt idx="102">
                  <c:v>49.699385971690248</c:v>
                </c:pt>
                <c:pt idx="103">
                  <c:v>47.968468671268653</c:v>
                </c:pt>
                <c:pt idx="104">
                  <c:v>42.837896413712059</c:v>
                </c:pt>
              </c:numCache>
            </c:numRef>
          </c:xVal>
          <c:yVal>
            <c:numRef>
              <c:f>'Run DATA (preliminary)'!$GK$7:$GK$110</c:f>
              <c:numCache>
                <c:formatCode>General</c:formatCode>
                <c:ptCount val="104"/>
                <c:pt idx="0" formatCode="0.0">
                  <c:v>22.223046489798264</c:v>
                </c:pt>
                <c:pt idx="3" formatCode="0.0">
                  <c:v>6.7413036808295672</c:v>
                </c:pt>
                <c:pt idx="4" formatCode="0.0">
                  <c:v>17.709805972704078</c:v>
                </c:pt>
                <c:pt idx="8" formatCode="0.0">
                  <c:v>4.5322777608357079</c:v>
                </c:pt>
                <c:pt idx="16" formatCode="0.0">
                  <c:v>12.298125668259861</c:v>
                </c:pt>
                <c:pt idx="17" formatCode="0.0">
                  <c:v>22</c:v>
                </c:pt>
                <c:pt idx="19" formatCode="0.0">
                  <c:v>18.743988984780987</c:v>
                </c:pt>
                <c:pt idx="21" formatCode="0.0">
                  <c:v>23.624550160518361</c:v>
                </c:pt>
                <c:pt idx="29" formatCode="0.0">
                  <c:v>13.468741432990491</c:v>
                </c:pt>
                <c:pt idx="31" formatCode="0.0">
                  <c:v>7.3588639489444994</c:v>
                </c:pt>
                <c:pt idx="36" formatCode="0.0">
                  <c:v>12.101778330423366</c:v>
                </c:pt>
                <c:pt idx="37" formatCode="0.0">
                  <c:v>12.617472441949692</c:v>
                </c:pt>
                <c:pt idx="39" formatCode="0.0">
                  <c:v>14</c:v>
                </c:pt>
                <c:pt idx="40" formatCode="0.0">
                  <c:v>10.698802694457903</c:v>
                </c:pt>
                <c:pt idx="41" formatCode="0.0">
                  <c:v>10.649467744902926</c:v>
                </c:pt>
                <c:pt idx="44" formatCode="0.0">
                  <c:v>13.37430762594648</c:v>
                </c:pt>
                <c:pt idx="45" formatCode="0.0">
                  <c:v>16.899999999999999</c:v>
                </c:pt>
                <c:pt idx="46" formatCode="0.0">
                  <c:v>10.768873763842542</c:v>
                </c:pt>
                <c:pt idx="47" formatCode="0.0">
                  <c:v>13.401907222048917</c:v>
                </c:pt>
                <c:pt idx="48" formatCode="0.0">
                  <c:v>6.6252319511363549</c:v>
                </c:pt>
                <c:pt idx="49" formatCode="0.0">
                  <c:v>8.3033019635007204</c:v>
                </c:pt>
                <c:pt idx="50" formatCode="0.0">
                  <c:v>10.655597788206688</c:v>
                </c:pt>
                <c:pt idx="55" formatCode="0.0">
                  <c:v>13.602021634776065</c:v>
                </c:pt>
                <c:pt idx="58" formatCode="0.0">
                  <c:v>17.683782386196111</c:v>
                </c:pt>
                <c:pt idx="59" formatCode="0.0">
                  <c:v>15.5286522603582</c:v>
                </c:pt>
                <c:pt idx="60" formatCode="0.0">
                  <c:v>14.846331019064172</c:v>
                </c:pt>
                <c:pt idx="61" formatCode="0.0">
                  <c:v>14.718362673195648</c:v>
                </c:pt>
                <c:pt idx="62" formatCode="0.0">
                  <c:v>17.877762545540815</c:v>
                </c:pt>
                <c:pt idx="64" formatCode="0.0">
                  <c:v>16.9971818203379</c:v>
                </c:pt>
                <c:pt idx="65" formatCode="0.0">
                  <c:v>13.282227616492156</c:v>
                </c:pt>
                <c:pt idx="69" formatCode="0.0">
                  <c:v>14.347560680785406</c:v>
                </c:pt>
                <c:pt idx="70" formatCode="0.0">
                  <c:v>13.134754459060094</c:v>
                </c:pt>
                <c:pt idx="71" formatCode="0.0">
                  <c:v>13.4</c:v>
                </c:pt>
                <c:pt idx="76" formatCode="0.0">
                  <c:v>17.10417886211992</c:v>
                </c:pt>
                <c:pt idx="77" formatCode="0.0">
                  <c:v>16.260331648685909</c:v>
                </c:pt>
                <c:pt idx="80" formatCode="0.0">
                  <c:v>15.178454875499339</c:v>
                </c:pt>
                <c:pt idx="81" formatCode="0.0">
                  <c:v>15.492049605537952</c:v>
                </c:pt>
                <c:pt idx="82" formatCode="0.0">
                  <c:v>13.988907563701906</c:v>
                </c:pt>
                <c:pt idx="83" formatCode="0.0">
                  <c:v>10.476897002076466</c:v>
                </c:pt>
                <c:pt idx="84" formatCode="0.0">
                  <c:v>11.387339110875953</c:v>
                </c:pt>
                <c:pt idx="85" formatCode="0.0">
                  <c:v>15.761028796024974</c:v>
                </c:pt>
                <c:pt idx="86" formatCode="0.0">
                  <c:v>16.975423452258578</c:v>
                </c:pt>
                <c:pt idx="87" formatCode="0.0">
                  <c:v>15.894718022018326</c:v>
                </c:pt>
                <c:pt idx="88" formatCode="0.0">
                  <c:v>17.393572868322835</c:v>
                </c:pt>
                <c:pt idx="89" formatCode="0.0">
                  <c:v>8.5928977824198558</c:v>
                </c:pt>
                <c:pt idx="90" formatCode="0.0">
                  <c:v>15.084091638808342</c:v>
                </c:pt>
                <c:pt idx="92" formatCode="0.0">
                  <c:v>13.339210318749128</c:v>
                </c:pt>
                <c:pt idx="93" formatCode="0.0">
                  <c:v>16.592733632256337</c:v>
                </c:pt>
                <c:pt idx="94" formatCode="0.0">
                  <c:v>16.711773283538186</c:v>
                </c:pt>
                <c:pt idx="95" formatCode="0.0">
                  <c:v>14.96579208594423</c:v>
                </c:pt>
                <c:pt idx="96" formatCode="0.0">
                  <c:v>18.710164266667164</c:v>
                </c:pt>
                <c:pt idx="97" formatCode="0.0">
                  <c:v>19.069492677616935</c:v>
                </c:pt>
                <c:pt idx="98" formatCode="0.0">
                  <c:v>17.719876494182067</c:v>
                </c:pt>
                <c:pt idx="99" formatCode="0.0">
                  <c:v>15.80351893749174</c:v>
                </c:pt>
                <c:pt idx="100" formatCode="0.0">
                  <c:v>12.932508623133495</c:v>
                </c:pt>
                <c:pt idx="101" formatCode="0.0">
                  <c:v>12.753226244074337</c:v>
                </c:pt>
                <c:pt idx="102" formatCode="0.0">
                  <c:v>15.342919678462577</c:v>
                </c:pt>
                <c:pt idx="103" formatCode="0.0">
                  <c:v>13.974724440942786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74896"/>
        <c:axId val="1920255312"/>
      </c:scatterChart>
      <c:valAx>
        <c:axId val="1920274896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CLAY,</a:t>
                </a:r>
                <a:r>
                  <a:rPr lang="en-US" baseline="0"/>
                  <a:t>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55312"/>
        <c:crosses val="autoZero"/>
        <c:crossBetween val="midCat"/>
      </c:valAx>
      <c:valAx>
        <c:axId val="192025531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Пористість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74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(preliminary)'!$FI$7:$FI$111</c:f>
              <c:numCache>
                <c:formatCode>General</c:formatCode>
                <c:ptCount val="105"/>
                <c:pt idx="0">
                  <c:v>83.793540419694509</c:v>
                </c:pt>
                <c:pt idx="1">
                  <c:v>83.987742630700765</c:v>
                </c:pt>
                <c:pt idx="2">
                  <c:v>67.124837937777841</c:v>
                </c:pt>
                <c:pt idx="3">
                  <c:v>59.825555678134812</c:v>
                </c:pt>
                <c:pt idx="4">
                  <c:v>4.1735323897342624</c:v>
                </c:pt>
                <c:pt idx="5">
                  <c:v>72.424294824075801</c:v>
                </c:pt>
                <c:pt idx="6">
                  <c:v>52.411800826888431</c:v>
                </c:pt>
                <c:pt idx="7">
                  <c:v>11.291666666666666</c:v>
                </c:pt>
                <c:pt idx="8">
                  <c:v>65.369309673717694</c:v>
                </c:pt>
                <c:pt idx="15">
                  <c:v>31.469614327311991</c:v>
                </c:pt>
                <c:pt idx="16">
                  <c:v>23.291666666666668</c:v>
                </c:pt>
                <c:pt idx="17">
                  <c:v>59.775359224139244</c:v>
                </c:pt>
                <c:pt idx="18">
                  <c:v>43.250333512542419</c:v>
                </c:pt>
                <c:pt idx="19">
                  <c:v>62.415787101577045</c:v>
                </c:pt>
                <c:pt idx="20">
                  <c:v>31.271193399436459</c:v>
                </c:pt>
                <c:pt idx="21">
                  <c:v>32.582742310811021</c:v>
                </c:pt>
                <c:pt idx="28">
                  <c:v>80.789062673436888</c:v>
                </c:pt>
                <c:pt idx="29">
                  <c:v>63.642936129550712</c:v>
                </c:pt>
                <c:pt idx="30">
                  <c:v>66.501685923241453</c:v>
                </c:pt>
                <c:pt idx="31">
                  <c:v>32.25</c:v>
                </c:pt>
                <c:pt idx="36">
                  <c:v>45.638129292143134</c:v>
                </c:pt>
                <c:pt idx="37">
                  <c:v>51.301534683751051</c:v>
                </c:pt>
                <c:pt idx="38">
                  <c:v>42.440318953049037</c:v>
                </c:pt>
                <c:pt idx="39">
                  <c:v>49.823896405745721</c:v>
                </c:pt>
                <c:pt idx="40">
                  <c:v>113.89315663372268</c:v>
                </c:pt>
                <c:pt idx="41">
                  <c:v>36.365497732163981</c:v>
                </c:pt>
                <c:pt idx="42">
                  <c:v>68.304388157272896</c:v>
                </c:pt>
                <c:pt idx="43">
                  <c:v>54.121335319494058</c:v>
                </c:pt>
                <c:pt idx="44">
                  <c:v>53.625795997199894</c:v>
                </c:pt>
                <c:pt idx="45">
                  <c:v>65.580454676341546</c:v>
                </c:pt>
                <c:pt idx="46">
                  <c:v>37.065706538561592</c:v>
                </c:pt>
                <c:pt idx="47">
                  <c:v>51.379216371113564</c:v>
                </c:pt>
                <c:pt idx="48">
                  <c:v>46.897455990584625</c:v>
                </c:pt>
                <c:pt idx="49">
                  <c:v>45.603735984072244</c:v>
                </c:pt>
                <c:pt idx="50">
                  <c:v>42.754762420757288</c:v>
                </c:pt>
                <c:pt idx="55">
                  <c:v>42.447067473949652</c:v>
                </c:pt>
                <c:pt idx="56">
                  <c:v>42.837896413712059</c:v>
                </c:pt>
                <c:pt idx="57">
                  <c:v>31.431202824308091</c:v>
                </c:pt>
                <c:pt idx="58">
                  <c:v>52.588594618909603</c:v>
                </c:pt>
                <c:pt idx="59">
                  <c:v>23.5133563323479</c:v>
                </c:pt>
                <c:pt idx="60">
                  <c:v>42.730396698032926</c:v>
                </c:pt>
                <c:pt idx="61">
                  <c:v>36.982614233664798</c:v>
                </c:pt>
                <c:pt idx="62">
                  <c:v>39.831331966768829</c:v>
                </c:pt>
                <c:pt idx="63">
                  <c:v>53.482610881116273</c:v>
                </c:pt>
                <c:pt idx="64">
                  <c:v>29.314013213049495</c:v>
                </c:pt>
                <c:pt idx="65">
                  <c:v>50.98354702110305</c:v>
                </c:pt>
                <c:pt idx="66">
                  <c:v>20.264197083597498</c:v>
                </c:pt>
                <c:pt idx="67">
                  <c:v>72.295528480480442</c:v>
                </c:pt>
                <c:pt idx="68">
                  <c:v>32.041666666666664</c:v>
                </c:pt>
                <c:pt idx="69">
                  <c:v>71.270340722563574</c:v>
                </c:pt>
                <c:pt idx="70">
                  <c:v>67.432859341285223</c:v>
                </c:pt>
                <c:pt idx="71">
                  <c:v>73.599238442735981</c:v>
                </c:pt>
                <c:pt idx="76">
                  <c:v>39.630024909027426</c:v>
                </c:pt>
                <c:pt idx="77">
                  <c:v>38.60952163112038</c:v>
                </c:pt>
                <c:pt idx="78">
                  <c:v>28.347912280798184</c:v>
                </c:pt>
                <c:pt idx="79">
                  <c:v>21.100515427772926</c:v>
                </c:pt>
                <c:pt idx="80">
                  <c:v>11.895919959476373</c:v>
                </c:pt>
                <c:pt idx="81">
                  <c:v>27.786597602665989</c:v>
                </c:pt>
                <c:pt idx="82">
                  <c:v>44.23055564026199</c:v>
                </c:pt>
                <c:pt idx="83">
                  <c:v>31.928364761594025</c:v>
                </c:pt>
                <c:pt idx="84">
                  <c:v>29.767898415667776</c:v>
                </c:pt>
                <c:pt idx="85">
                  <c:v>25.662018227591219</c:v>
                </c:pt>
                <c:pt idx="86">
                  <c:v>56.266956485922002</c:v>
                </c:pt>
                <c:pt idx="87">
                  <c:v>51.969821967899144</c:v>
                </c:pt>
                <c:pt idx="88">
                  <c:v>58.382664299232204</c:v>
                </c:pt>
                <c:pt idx="89">
                  <c:v>39.368078057197145</c:v>
                </c:pt>
                <c:pt idx="90">
                  <c:v>44.466964884196898</c:v>
                </c:pt>
                <c:pt idx="91">
                  <c:v>37.030178204699041</c:v>
                </c:pt>
                <c:pt idx="92">
                  <c:v>41.718996188367164</c:v>
                </c:pt>
                <c:pt idx="93">
                  <c:v>47.771291184687556</c:v>
                </c:pt>
                <c:pt idx="94">
                  <c:v>40.356070168400315</c:v>
                </c:pt>
                <c:pt idx="95">
                  <c:v>44.974232740549489</c:v>
                </c:pt>
                <c:pt idx="96">
                  <c:v>42.815809587336396</c:v>
                </c:pt>
                <c:pt idx="97">
                  <c:v>38.277640997547586</c:v>
                </c:pt>
                <c:pt idx="98">
                  <c:v>49.410997111782613</c:v>
                </c:pt>
                <c:pt idx="99">
                  <c:v>55.009234359757869</c:v>
                </c:pt>
                <c:pt idx="100">
                  <c:v>67.76206605862852</c:v>
                </c:pt>
                <c:pt idx="101">
                  <c:v>57.567222011416845</c:v>
                </c:pt>
                <c:pt idx="102">
                  <c:v>49.699385971690248</c:v>
                </c:pt>
                <c:pt idx="103">
                  <c:v>47.968468671268653</c:v>
                </c:pt>
                <c:pt idx="104">
                  <c:v>42.837896413712059</c:v>
                </c:pt>
              </c:numCache>
            </c:numRef>
          </c:xVal>
          <c:yVal>
            <c:numRef>
              <c:f>'Run DATA (preliminary)'!$GL$7:$GL$110</c:f>
              <c:numCache>
                <c:formatCode>General</c:formatCode>
                <c:ptCount val="104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68912"/>
        <c:axId val="1920270000"/>
      </c:scatterChart>
      <c:valAx>
        <c:axId val="1920268912"/>
        <c:scaling>
          <c:logBase val="10"/>
          <c:orientation val="minMax"/>
          <c:max val="2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CLAY, wt%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70000"/>
        <c:crossesAt val="1.0000000000000002E-2"/>
        <c:crossBetween val="midCat"/>
      </c:valAx>
      <c:valAx>
        <c:axId val="192027000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Проникність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68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(preliminary)'!$FK$7:$FK$111</c:f>
              <c:numCache>
                <c:formatCode>General</c:formatCode>
                <c:ptCount val="105"/>
                <c:pt idx="0">
                  <c:v>11.152061411154051</c:v>
                </c:pt>
                <c:pt idx="1">
                  <c:v>15.684305645161295</c:v>
                </c:pt>
                <c:pt idx="2">
                  <c:v>10.571674505287817</c:v>
                </c:pt>
                <c:pt idx="3">
                  <c:v>40.841025589299861</c:v>
                </c:pt>
                <c:pt idx="4">
                  <c:v>86.085891510780712</c:v>
                </c:pt>
                <c:pt idx="5">
                  <c:v>14.890113897490252</c:v>
                </c:pt>
                <c:pt idx="6">
                  <c:v>18.732241323285631</c:v>
                </c:pt>
                <c:pt idx="7">
                  <c:v>3.9583333333333339</c:v>
                </c:pt>
                <c:pt idx="8">
                  <c:v>36.975877841359797</c:v>
                </c:pt>
                <c:pt idx="15">
                  <c:v>56.57008707998213</c:v>
                </c:pt>
                <c:pt idx="16">
                  <c:v>12.008333333333333</c:v>
                </c:pt>
                <c:pt idx="17">
                  <c:v>40.191146779414993</c:v>
                </c:pt>
                <c:pt idx="18">
                  <c:v>53.002091219645784</c:v>
                </c:pt>
                <c:pt idx="19">
                  <c:v>21.989366194205409</c:v>
                </c:pt>
                <c:pt idx="20">
                  <c:v>55.431667632154685</c:v>
                </c:pt>
                <c:pt idx="21">
                  <c:v>54.533177415695747</c:v>
                </c:pt>
                <c:pt idx="28">
                  <c:v>7.7951736225140849</c:v>
                </c:pt>
                <c:pt idx="29">
                  <c:v>25.962886899737292</c:v>
                </c:pt>
                <c:pt idx="30">
                  <c:v>22.117893203067347</c:v>
                </c:pt>
                <c:pt idx="31">
                  <c:v>3.6500000000000021</c:v>
                </c:pt>
                <c:pt idx="36">
                  <c:v>43.026749282681003</c:v>
                </c:pt>
                <c:pt idx="37">
                  <c:v>39.135668812387308</c:v>
                </c:pt>
                <c:pt idx="38">
                  <c:v>46.683464520774002</c:v>
                </c:pt>
                <c:pt idx="39">
                  <c:v>41.214025935025916</c:v>
                </c:pt>
                <c:pt idx="40">
                  <c:v>-31.051810903116085</c:v>
                </c:pt>
                <c:pt idx="41">
                  <c:v>37.712606517368911</c:v>
                </c:pt>
                <c:pt idx="42">
                  <c:v>14.138409202315088</c:v>
                </c:pt>
                <c:pt idx="43">
                  <c:v>45.956467755933062</c:v>
                </c:pt>
                <c:pt idx="44">
                  <c:v>31.638824315211494</c:v>
                </c:pt>
                <c:pt idx="45">
                  <c:v>32.949637933591482</c:v>
                </c:pt>
                <c:pt idx="46">
                  <c:v>29.516100310086827</c:v>
                </c:pt>
                <c:pt idx="47">
                  <c:v>41.526226633207543</c:v>
                </c:pt>
                <c:pt idx="48">
                  <c:v>32.630121650264201</c:v>
                </c:pt>
                <c:pt idx="49">
                  <c:v>35.265791981139941</c:v>
                </c:pt>
                <c:pt idx="50">
                  <c:v>50.422830420598466</c:v>
                </c:pt>
                <c:pt idx="55">
                  <c:v>46.308470917152789</c:v>
                </c:pt>
                <c:pt idx="56">
                  <c:v>40.508288995271322</c:v>
                </c:pt>
                <c:pt idx="57">
                  <c:v>66.859512443152212</c:v>
                </c:pt>
                <c:pt idx="58">
                  <c:v>43.50566001960604</c:v>
                </c:pt>
                <c:pt idx="59">
                  <c:v>61.131288691086702</c:v>
                </c:pt>
                <c:pt idx="60">
                  <c:v>56.56189689428912</c:v>
                </c:pt>
                <c:pt idx="61">
                  <c:v>55.075973251996913</c:v>
                </c:pt>
                <c:pt idx="62">
                  <c:v>49.448784457918514</c:v>
                </c:pt>
                <c:pt idx="63">
                  <c:v>31.572868098986692</c:v>
                </c:pt>
                <c:pt idx="64">
                  <c:v>59.068950511497775</c:v>
                </c:pt>
                <c:pt idx="65">
                  <c:v>31.482197402854666</c:v>
                </c:pt>
                <c:pt idx="66">
                  <c:v>76.405005146108294</c:v>
                </c:pt>
                <c:pt idx="67">
                  <c:v>17.12526972617794</c:v>
                </c:pt>
                <c:pt idx="68">
                  <c:v>23.508333333333336</c:v>
                </c:pt>
                <c:pt idx="69">
                  <c:v>24.688977326574069</c:v>
                </c:pt>
                <c:pt idx="70">
                  <c:v>27.065322697948496</c:v>
                </c:pt>
                <c:pt idx="71">
                  <c:v>11.707216243349137</c:v>
                </c:pt>
                <c:pt idx="76">
                  <c:v>56.492167685088212</c:v>
                </c:pt>
                <c:pt idx="77">
                  <c:v>54.524350746786112</c:v>
                </c:pt>
                <c:pt idx="78">
                  <c:v>60.287606080760419</c:v>
                </c:pt>
                <c:pt idx="79">
                  <c:v>52.565423739421227</c:v>
                </c:pt>
                <c:pt idx="80">
                  <c:v>79.413329247036103</c:v>
                </c:pt>
                <c:pt idx="81">
                  <c:v>65.871906650657138</c:v>
                </c:pt>
                <c:pt idx="82">
                  <c:v>51.720102935247041</c:v>
                </c:pt>
                <c:pt idx="83">
                  <c:v>52.630885187857288</c:v>
                </c:pt>
                <c:pt idx="84">
                  <c:v>54.183971343158944</c:v>
                </c:pt>
                <c:pt idx="85">
                  <c:v>68.019212214417749</c:v>
                </c:pt>
                <c:pt idx="86">
                  <c:v>38.950443577566958</c:v>
                </c:pt>
                <c:pt idx="87">
                  <c:v>42.438269490066297</c:v>
                </c:pt>
                <c:pt idx="88">
                  <c:v>36.592635249588028</c:v>
                </c:pt>
                <c:pt idx="89">
                  <c:v>32.140137804325654</c:v>
                </c:pt>
                <c:pt idx="90">
                  <c:v>47.47892312801666</c:v>
                </c:pt>
                <c:pt idx="91">
                  <c:v>48.185303427483184</c:v>
                </c:pt>
                <c:pt idx="92">
                  <c:v>48.648990015285705</c:v>
                </c:pt>
                <c:pt idx="93">
                  <c:v>46.672575765149041</c:v>
                </c:pt>
                <c:pt idx="94">
                  <c:v>52.574320631733258</c:v>
                </c:pt>
                <c:pt idx="95">
                  <c:v>47.189573389041854</c:v>
                </c:pt>
                <c:pt idx="96">
                  <c:v>52.520573663562644</c:v>
                </c:pt>
                <c:pt idx="97">
                  <c:v>56.546113664458908</c:v>
                </c:pt>
                <c:pt idx="98">
                  <c:v>46.520135188964645</c:v>
                </c:pt>
                <c:pt idx="99">
                  <c:v>42.266114159092631</c:v>
                </c:pt>
                <c:pt idx="100">
                  <c:v>30.35339057065341</c:v>
                </c:pt>
                <c:pt idx="101">
                  <c:v>43.654869048165089</c:v>
                </c:pt>
                <c:pt idx="102">
                  <c:v>43.255341800357925</c:v>
                </c:pt>
                <c:pt idx="103">
                  <c:v>42.773806451076311</c:v>
                </c:pt>
                <c:pt idx="104">
                  <c:v>40.508288995271322</c:v>
                </c:pt>
              </c:numCache>
            </c:numRef>
          </c:xVal>
          <c:yVal>
            <c:numRef>
              <c:f>'Run DATA (preliminary)'!$GK$7:$GK$110</c:f>
              <c:numCache>
                <c:formatCode>General</c:formatCode>
                <c:ptCount val="104"/>
                <c:pt idx="0" formatCode="0.0">
                  <c:v>22.223046489798264</c:v>
                </c:pt>
                <c:pt idx="3" formatCode="0.0">
                  <c:v>6.7413036808295672</c:v>
                </c:pt>
                <c:pt idx="4" formatCode="0.0">
                  <c:v>17.709805972704078</c:v>
                </c:pt>
                <c:pt idx="8" formatCode="0.0">
                  <c:v>4.5322777608357079</c:v>
                </c:pt>
                <c:pt idx="16" formatCode="0.0">
                  <c:v>12.298125668259861</c:v>
                </c:pt>
                <c:pt idx="17" formatCode="0.0">
                  <c:v>22</c:v>
                </c:pt>
                <c:pt idx="19" formatCode="0.0">
                  <c:v>18.743988984780987</c:v>
                </c:pt>
                <c:pt idx="21" formatCode="0.0">
                  <c:v>23.624550160518361</c:v>
                </c:pt>
                <c:pt idx="29" formatCode="0.0">
                  <c:v>13.468741432990491</c:v>
                </c:pt>
                <c:pt idx="31" formatCode="0.0">
                  <c:v>7.3588639489444994</c:v>
                </c:pt>
                <c:pt idx="36" formatCode="0.0">
                  <c:v>12.101778330423366</c:v>
                </c:pt>
                <c:pt idx="37" formatCode="0.0">
                  <c:v>12.617472441949692</c:v>
                </c:pt>
                <c:pt idx="39" formatCode="0.0">
                  <c:v>14</c:v>
                </c:pt>
                <c:pt idx="40" formatCode="0.0">
                  <c:v>10.698802694457903</c:v>
                </c:pt>
                <c:pt idx="41" formatCode="0.0">
                  <c:v>10.649467744902926</c:v>
                </c:pt>
                <c:pt idx="44" formatCode="0.0">
                  <c:v>13.37430762594648</c:v>
                </c:pt>
                <c:pt idx="45" formatCode="0.0">
                  <c:v>16.899999999999999</c:v>
                </c:pt>
                <c:pt idx="46" formatCode="0.0">
                  <c:v>10.768873763842542</c:v>
                </c:pt>
                <c:pt idx="47" formatCode="0.0">
                  <c:v>13.401907222048917</c:v>
                </c:pt>
                <c:pt idx="48" formatCode="0.0">
                  <c:v>6.6252319511363549</c:v>
                </c:pt>
                <c:pt idx="49" formatCode="0.0">
                  <c:v>8.3033019635007204</c:v>
                </c:pt>
                <c:pt idx="50" formatCode="0.0">
                  <c:v>10.655597788206688</c:v>
                </c:pt>
                <c:pt idx="55" formatCode="0.0">
                  <c:v>13.602021634776065</c:v>
                </c:pt>
                <c:pt idx="58" formatCode="0.0">
                  <c:v>17.683782386196111</c:v>
                </c:pt>
                <c:pt idx="59" formatCode="0.0">
                  <c:v>15.5286522603582</c:v>
                </c:pt>
                <c:pt idx="60" formatCode="0.0">
                  <c:v>14.846331019064172</c:v>
                </c:pt>
                <c:pt idx="61" formatCode="0.0">
                  <c:v>14.718362673195648</c:v>
                </c:pt>
                <c:pt idx="62" formatCode="0.0">
                  <c:v>17.877762545540815</c:v>
                </c:pt>
                <c:pt idx="64" formatCode="0.0">
                  <c:v>16.9971818203379</c:v>
                </c:pt>
                <c:pt idx="65" formatCode="0.0">
                  <c:v>13.282227616492156</c:v>
                </c:pt>
                <c:pt idx="69" formatCode="0.0">
                  <c:v>14.347560680785406</c:v>
                </c:pt>
                <c:pt idx="70" formatCode="0.0">
                  <c:v>13.134754459060094</c:v>
                </c:pt>
                <c:pt idx="71" formatCode="0.0">
                  <c:v>13.4</c:v>
                </c:pt>
                <c:pt idx="76" formatCode="0.0">
                  <c:v>17.10417886211992</c:v>
                </c:pt>
                <c:pt idx="77" formatCode="0.0">
                  <c:v>16.260331648685909</c:v>
                </c:pt>
                <c:pt idx="80" formatCode="0.0">
                  <c:v>15.178454875499339</c:v>
                </c:pt>
                <c:pt idx="81" formatCode="0.0">
                  <c:v>15.492049605537952</c:v>
                </c:pt>
                <c:pt idx="82" formatCode="0.0">
                  <c:v>13.988907563701906</c:v>
                </c:pt>
                <c:pt idx="83" formatCode="0.0">
                  <c:v>10.476897002076466</c:v>
                </c:pt>
                <c:pt idx="84" formatCode="0.0">
                  <c:v>11.387339110875953</c:v>
                </c:pt>
                <c:pt idx="85" formatCode="0.0">
                  <c:v>15.761028796024974</c:v>
                </c:pt>
                <c:pt idx="86" formatCode="0.0">
                  <c:v>16.975423452258578</c:v>
                </c:pt>
                <c:pt idx="87" formatCode="0.0">
                  <c:v>15.894718022018326</c:v>
                </c:pt>
                <c:pt idx="88" formatCode="0.0">
                  <c:v>17.393572868322835</c:v>
                </c:pt>
                <c:pt idx="89" formatCode="0.0">
                  <c:v>8.5928977824198558</c:v>
                </c:pt>
                <c:pt idx="90" formatCode="0.0">
                  <c:v>15.084091638808342</c:v>
                </c:pt>
                <c:pt idx="92" formatCode="0.0">
                  <c:v>13.339210318749128</c:v>
                </c:pt>
                <c:pt idx="93" formatCode="0.0">
                  <c:v>16.592733632256337</c:v>
                </c:pt>
                <c:pt idx="94" formatCode="0.0">
                  <c:v>16.711773283538186</c:v>
                </c:pt>
                <c:pt idx="95" formatCode="0.0">
                  <c:v>14.96579208594423</c:v>
                </c:pt>
                <c:pt idx="96" formatCode="0.0">
                  <c:v>18.710164266667164</c:v>
                </c:pt>
                <c:pt idx="97" formatCode="0.0">
                  <c:v>19.069492677616935</c:v>
                </c:pt>
                <c:pt idx="98" formatCode="0.0">
                  <c:v>17.719876494182067</c:v>
                </c:pt>
                <c:pt idx="99" formatCode="0.0">
                  <c:v>15.80351893749174</c:v>
                </c:pt>
                <c:pt idx="100" formatCode="0.0">
                  <c:v>12.932508623133495</c:v>
                </c:pt>
                <c:pt idx="101" formatCode="0.0">
                  <c:v>12.753226244074337</c:v>
                </c:pt>
                <c:pt idx="102" formatCode="0.0">
                  <c:v>15.342919678462577</c:v>
                </c:pt>
                <c:pt idx="103" formatCode="0.0">
                  <c:v>13.974724440942786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79792"/>
        <c:axId val="1920254768"/>
      </c:scatterChart>
      <c:valAx>
        <c:axId val="192027979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Qtz,</a:t>
                </a:r>
                <a:r>
                  <a:rPr lang="en-US" baseline="0"/>
                  <a:t>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54768"/>
        <c:crosses val="autoZero"/>
        <c:crossBetween val="midCat"/>
      </c:valAx>
      <c:valAx>
        <c:axId val="192025476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Проникність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79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'Run DATA (preliminary)'!$FK$7:$FK$111</c:f>
              <c:numCache>
                <c:formatCode>General</c:formatCode>
                <c:ptCount val="105"/>
                <c:pt idx="0">
                  <c:v>11.152061411154051</c:v>
                </c:pt>
                <c:pt idx="1">
                  <c:v>15.684305645161295</c:v>
                </c:pt>
                <c:pt idx="2">
                  <c:v>10.571674505287817</c:v>
                </c:pt>
                <c:pt idx="3">
                  <c:v>40.841025589299861</c:v>
                </c:pt>
                <c:pt idx="4">
                  <c:v>86.085891510780712</c:v>
                </c:pt>
                <c:pt idx="5">
                  <c:v>14.890113897490252</c:v>
                </c:pt>
                <c:pt idx="6">
                  <c:v>18.732241323285631</c:v>
                </c:pt>
                <c:pt idx="7">
                  <c:v>3.9583333333333339</c:v>
                </c:pt>
                <c:pt idx="8">
                  <c:v>36.975877841359797</c:v>
                </c:pt>
                <c:pt idx="15">
                  <c:v>56.57008707998213</c:v>
                </c:pt>
                <c:pt idx="16">
                  <c:v>12.008333333333333</c:v>
                </c:pt>
                <c:pt idx="17">
                  <c:v>40.191146779414993</c:v>
                </c:pt>
                <c:pt idx="18">
                  <c:v>53.002091219645784</c:v>
                </c:pt>
                <c:pt idx="19">
                  <c:v>21.989366194205409</c:v>
                </c:pt>
                <c:pt idx="20">
                  <c:v>55.431667632154685</c:v>
                </c:pt>
                <c:pt idx="21">
                  <c:v>54.533177415695747</c:v>
                </c:pt>
                <c:pt idx="28">
                  <c:v>7.7951736225140849</c:v>
                </c:pt>
                <c:pt idx="29">
                  <c:v>25.962886899737292</c:v>
                </c:pt>
                <c:pt idx="30">
                  <c:v>22.117893203067347</c:v>
                </c:pt>
                <c:pt idx="31">
                  <c:v>3.6500000000000021</c:v>
                </c:pt>
                <c:pt idx="36">
                  <c:v>43.026749282681003</c:v>
                </c:pt>
                <c:pt idx="37">
                  <c:v>39.135668812387308</c:v>
                </c:pt>
                <c:pt idx="38">
                  <c:v>46.683464520774002</c:v>
                </c:pt>
                <c:pt idx="39">
                  <c:v>41.214025935025916</c:v>
                </c:pt>
                <c:pt idx="40">
                  <c:v>-31.051810903116085</c:v>
                </c:pt>
                <c:pt idx="41">
                  <c:v>37.712606517368911</c:v>
                </c:pt>
                <c:pt idx="42">
                  <c:v>14.138409202315088</c:v>
                </c:pt>
                <c:pt idx="43">
                  <c:v>45.956467755933062</c:v>
                </c:pt>
                <c:pt idx="44">
                  <c:v>31.638824315211494</c:v>
                </c:pt>
                <c:pt idx="45">
                  <c:v>32.949637933591482</c:v>
                </c:pt>
                <c:pt idx="46">
                  <c:v>29.516100310086827</c:v>
                </c:pt>
                <c:pt idx="47">
                  <c:v>41.526226633207543</c:v>
                </c:pt>
                <c:pt idx="48">
                  <c:v>32.630121650264201</c:v>
                </c:pt>
                <c:pt idx="49">
                  <c:v>35.265791981139941</c:v>
                </c:pt>
                <c:pt idx="50">
                  <c:v>50.422830420598466</c:v>
                </c:pt>
                <c:pt idx="55">
                  <c:v>46.308470917152789</c:v>
                </c:pt>
                <c:pt idx="56">
                  <c:v>40.508288995271322</c:v>
                </c:pt>
                <c:pt idx="57">
                  <c:v>66.859512443152212</c:v>
                </c:pt>
                <c:pt idx="58">
                  <c:v>43.50566001960604</c:v>
                </c:pt>
                <c:pt idx="59">
                  <c:v>61.131288691086702</c:v>
                </c:pt>
                <c:pt idx="60">
                  <c:v>56.56189689428912</c:v>
                </c:pt>
                <c:pt idx="61">
                  <c:v>55.075973251996913</c:v>
                </c:pt>
                <c:pt idx="62">
                  <c:v>49.448784457918514</c:v>
                </c:pt>
                <c:pt idx="63">
                  <c:v>31.572868098986692</c:v>
                </c:pt>
                <c:pt idx="64">
                  <c:v>59.068950511497775</c:v>
                </c:pt>
                <c:pt idx="65">
                  <c:v>31.482197402854666</c:v>
                </c:pt>
                <c:pt idx="66">
                  <c:v>76.405005146108294</c:v>
                </c:pt>
                <c:pt idx="67">
                  <c:v>17.12526972617794</c:v>
                </c:pt>
                <c:pt idx="68">
                  <c:v>23.508333333333336</c:v>
                </c:pt>
                <c:pt idx="69">
                  <c:v>24.688977326574069</c:v>
                </c:pt>
                <c:pt idx="70">
                  <c:v>27.065322697948496</c:v>
                </c:pt>
                <c:pt idx="71">
                  <c:v>11.707216243349137</c:v>
                </c:pt>
                <c:pt idx="76">
                  <c:v>56.492167685088212</c:v>
                </c:pt>
                <c:pt idx="77">
                  <c:v>54.524350746786112</c:v>
                </c:pt>
                <c:pt idx="78">
                  <c:v>60.287606080760419</c:v>
                </c:pt>
                <c:pt idx="79">
                  <c:v>52.565423739421227</c:v>
                </c:pt>
                <c:pt idx="80">
                  <c:v>79.413329247036103</c:v>
                </c:pt>
                <c:pt idx="81">
                  <c:v>65.871906650657138</c:v>
                </c:pt>
                <c:pt idx="82">
                  <c:v>51.720102935247041</c:v>
                </c:pt>
                <c:pt idx="83">
                  <c:v>52.630885187857288</c:v>
                </c:pt>
                <c:pt idx="84">
                  <c:v>54.183971343158944</c:v>
                </c:pt>
                <c:pt idx="85">
                  <c:v>68.019212214417749</c:v>
                </c:pt>
                <c:pt idx="86">
                  <c:v>38.950443577566958</c:v>
                </c:pt>
                <c:pt idx="87">
                  <c:v>42.438269490066297</c:v>
                </c:pt>
                <c:pt idx="88">
                  <c:v>36.592635249588028</c:v>
                </c:pt>
                <c:pt idx="89">
                  <c:v>32.140137804325654</c:v>
                </c:pt>
                <c:pt idx="90">
                  <c:v>47.47892312801666</c:v>
                </c:pt>
                <c:pt idx="91">
                  <c:v>48.185303427483184</c:v>
                </c:pt>
                <c:pt idx="92">
                  <c:v>48.648990015285705</c:v>
                </c:pt>
                <c:pt idx="93">
                  <c:v>46.672575765149041</c:v>
                </c:pt>
                <c:pt idx="94">
                  <c:v>52.574320631733258</c:v>
                </c:pt>
                <c:pt idx="95">
                  <c:v>47.189573389041854</c:v>
                </c:pt>
                <c:pt idx="96">
                  <c:v>52.520573663562644</c:v>
                </c:pt>
                <c:pt idx="97">
                  <c:v>56.546113664458908</c:v>
                </c:pt>
                <c:pt idx="98">
                  <c:v>46.520135188964645</c:v>
                </c:pt>
                <c:pt idx="99">
                  <c:v>42.266114159092631</c:v>
                </c:pt>
                <c:pt idx="100">
                  <c:v>30.35339057065341</c:v>
                </c:pt>
                <c:pt idx="101">
                  <c:v>43.654869048165089</c:v>
                </c:pt>
                <c:pt idx="102">
                  <c:v>43.255341800357925</c:v>
                </c:pt>
                <c:pt idx="103">
                  <c:v>42.773806451076311</c:v>
                </c:pt>
                <c:pt idx="104">
                  <c:v>40.508288995271322</c:v>
                </c:pt>
              </c:numCache>
            </c:numRef>
          </c:xVal>
          <c:yVal>
            <c:numRef>
              <c:f>'Run DATA (preliminary)'!$GL$7:$GL$110</c:f>
              <c:numCache>
                <c:formatCode>General</c:formatCode>
                <c:ptCount val="104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56400"/>
        <c:axId val="1920261296"/>
      </c:scatterChart>
      <c:valAx>
        <c:axId val="1920256400"/>
        <c:scaling>
          <c:orientation val="minMax"/>
          <c:max val="2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Qtz, wt%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61296"/>
        <c:crossesAt val="1.0000000000000002E-2"/>
        <c:crossBetween val="midCat"/>
      </c:valAx>
      <c:valAx>
        <c:axId val="1920261296"/>
        <c:scaling>
          <c:logBase val="10"/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Проникність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5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forward val="20"/>
            <c:intercept val="0"/>
            <c:dispRSqr val="1"/>
            <c:dispEq val="1"/>
            <c:trendlineLbl>
              <c:layout>
                <c:manualLayout>
                  <c:x val="-0.14464777375215235"/>
                  <c:y val="7.916515267319040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(preliminary)'!$DV$7:$DV$111</c:f>
              <c:numCache>
                <c:formatCode>General</c:formatCode>
                <c:ptCount val="105"/>
                <c:pt idx="0">
                  <c:v>23.352149827250383</c:v>
                </c:pt>
                <c:pt idx="1">
                  <c:v>22.651357359144448</c:v>
                </c:pt>
                <c:pt idx="2">
                  <c:v>20.787996039127918</c:v>
                </c:pt>
                <c:pt idx="3">
                  <c:v>15.489912754812297</c:v>
                </c:pt>
                <c:pt idx="4">
                  <c:v>1.0584193624491125</c:v>
                </c:pt>
                <c:pt idx="5">
                  <c:v>21.72249125638956</c:v>
                </c:pt>
                <c:pt idx="6">
                  <c:v>18.30160250250719</c:v>
                </c:pt>
                <c:pt idx="7">
                  <c:v>15.022172949002218</c:v>
                </c:pt>
                <c:pt idx="8">
                  <c:v>17.081916731847148</c:v>
                </c:pt>
                <c:pt idx="15">
                  <c:v>9.0891399644405588</c:v>
                </c:pt>
                <c:pt idx="16">
                  <c:v>17.74039987305617</c:v>
                </c:pt>
                <c:pt idx="17">
                  <c:v>15.883876816351419</c:v>
                </c:pt>
                <c:pt idx="18">
                  <c:v>11.692623784246216</c:v>
                </c:pt>
                <c:pt idx="19">
                  <c:v>19.982977803990721</c:v>
                </c:pt>
                <c:pt idx="20">
                  <c:v>9.2149750714532903</c:v>
                </c:pt>
                <c:pt idx="21">
                  <c:v>9.5721776263533069</c:v>
                </c:pt>
                <c:pt idx="28">
                  <c:v>22.517556435589764</c:v>
                </c:pt>
                <c:pt idx="29">
                  <c:v>17.398520841549885</c:v>
                </c:pt>
                <c:pt idx="30">
                  <c:v>18.593031520529713</c:v>
                </c:pt>
                <c:pt idx="31">
                  <c:v>23.222322232223224</c:v>
                </c:pt>
                <c:pt idx="36">
                  <c:v>13.272046771190503</c:v>
                </c:pt>
                <c:pt idx="37">
                  <c:v>14.748759499245566</c:v>
                </c:pt>
                <c:pt idx="38">
                  <c:v>12.168011789077166</c:v>
                </c:pt>
                <c:pt idx="39">
                  <c:v>14.170414539856569</c:v>
                </c:pt>
                <c:pt idx="40">
                  <c:v>37.697390200628234</c:v>
                </c:pt>
                <c:pt idx="41">
                  <c:v>11.697674058626276</c:v>
                </c:pt>
                <c:pt idx="42">
                  <c:v>20.074749898142858</c:v>
                </c:pt>
                <c:pt idx="43">
                  <c:v>14.063058279271285</c:v>
                </c:pt>
                <c:pt idx="44">
                  <c:v>15.541248892814597</c:v>
                </c:pt>
                <c:pt idx="45">
                  <c:v>17.526003380095908</c:v>
                </c:pt>
                <c:pt idx="46">
                  <c:v>13.446741371700361</c:v>
                </c:pt>
                <c:pt idx="47">
                  <c:v>14.328614692541022</c:v>
                </c:pt>
                <c:pt idx="48">
                  <c:v>15.290121903462945</c:v>
                </c:pt>
                <c:pt idx="49">
                  <c:v>14.513053341898592</c:v>
                </c:pt>
                <c:pt idx="50">
                  <c:v>11.700894834765663</c:v>
                </c:pt>
                <c:pt idx="55">
                  <c:v>11.897866680502037</c:v>
                </c:pt>
                <c:pt idx="56">
                  <c:v>12.790115530281316</c:v>
                </c:pt>
                <c:pt idx="57">
                  <c:v>7.9316826054121012</c:v>
                </c:pt>
                <c:pt idx="58">
                  <c:v>14.063894179192978</c:v>
                </c:pt>
                <c:pt idx="59">
                  <c:v>6.4725924929431446</c:v>
                </c:pt>
                <c:pt idx="60">
                  <c:v>10.9101275454665</c:v>
                </c:pt>
                <c:pt idx="61">
                  <c:v>9.9276140767279557</c:v>
                </c:pt>
                <c:pt idx="62">
                  <c:v>11.071166030734762</c:v>
                </c:pt>
                <c:pt idx="63">
                  <c:v>16.049669643746473</c:v>
                </c:pt>
                <c:pt idx="64">
                  <c:v>8.073208670578305</c:v>
                </c:pt>
                <c:pt idx="65">
                  <c:v>15.739007581435763</c:v>
                </c:pt>
                <c:pt idx="66">
                  <c:v>5.1027108647126562</c:v>
                </c:pt>
                <c:pt idx="67">
                  <c:v>21.352215300852517</c:v>
                </c:pt>
                <c:pt idx="68">
                  <c:v>14.261869436201785</c:v>
                </c:pt>
                <c:pt idx="69">
                  <c:v>19.422517900911085</c:v>
                </c:pt>
                <c:pt idx="70">
                  <c:v>18.587358390783336</c:v>
                </c:pt>
                <c:pt idx="71">
                  <c:v>22.461699895068204</c:v>
                </c:pt>
                <c:pt idx="76">
                  <c:v>10.447714235953098</c:v>
                </c:pt>
                <c:pt idx="77">
                  <c:v>10.400991065846478</c:v>
                </c:pt>
                <c:pt idx="78">
                  <c:v>7.8498399428998384</c:v>
                </c:pt>
                <c:pt idx="79">
                  <c:v>6.8185455511849753</c:v>
                </c:pt>
                <c:pt idx="80">
                  <c:v>3.1206477245230553</c:v>
                </c:pt>
                <c:pt idx="81">
                  <c:v>7.283586210889526</c:v>
                </c:pt>
                <c:pt idx="82">
                  <c:v>11.688386365521245</c:v>
                </c:pt>
                <c:pt idx="83">
                  <c:v>9.3538879258022654</c:v>
                </c:pt>
                <c:pt idx="84">
                  <c:v>8.7712268083747738</c:v>
                </c:pt>
                <c:pt idx="85">
                  <c:v>6.7190018207561746</c:v>
                </c:pt>
                <c:pt idx="86">
                  <c:v>15.070187662048406</c:v>
                </c:pt>
                <c:pt idx="87">
                  <c:v>13.884187931288295</c:v>
                </c:pt>
                <c:pt idx="88">
                  <c:v>15.629320680009002</c:v>
                </c:pt>
                <c:pt idx="89">
                  <c:v>13.530147705320482</c:v>
                </c:pt>
                <c:pt idx="90">
                  <c:v>12.076981056695194</c:v>
                </c:pt>
                <c:pt idx="91">
                  <c:v>10.760483027479317</c:v>
                </c:pt>
                <c:pt idx="92">
                  <c:v>11.558884907853864</c:v>
                </c:pt>
                <c:pt idx="93">
                  <c:v>12.715892059072285</c:v>
                </c:pt>
                <c:pt idx="94">
                  <c:v>10.846040672652521</c:v>
                </c:pt>
                <c:pt idx="95">
                  <c:v>12.300716431816081</c:v>
                </c:pt>
                <c:pt idx="96">
                  <c:v>11.340330165352418</c:v>
                </c:pt>
                <c:pt idx="97">
                  <c:v>10.091764645416179</c:v>
                </c:pt>
                <c:pt idx="98">
                  <c:v>13.099815886819318</c:v>
                </c:pt>
                <c:pt idx="99">
                  <c:v>14.625524374367128</c:v>
                </c:pt>
                <c:pt idx="100">
                  <c:v>18.092377241090663</c:v>
                </c:pt>
                <c:pt idx="101">
                  <c:v>14.941934466237427</c:v>
                </c:pt>
                <c:pt idx="102">
                  <c:v>13.547891809779435</c:v>
                </c:pt>
                <c:pt idx="103">
                  <c:v>13.273379970763532</c:v>
                </c:pt>
                <c:pt idx="104">
                  <c:v>12.790115530281316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forward val="5"/>
            <c:dispRSqr val="1"/>
            <c:dispEq val="1"/>
            <c:trendlineLbl>
              <c:layout>
                <c:manualLayout>
                  <c:x val="-5.0658757363325549E-2"/>
                  <c:y val="-0.544649074074074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(preliminary)'!$DT$7:$DT$111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xVal>
          <c:y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60752"/>
        <c:axId val="1920281424"/>
      </c:scatterChart>
      <c:valAx>
        <c:axId val="192026075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81424"/>
        <c:crosses val="autoZero"/>
        <c:crossBetween val="midCat"/>
        <c:majorUnit val="10"/>
        <c:minorUnit val="5"/>
      </c:valAx>
      <c:valAx>
        <c:axId val="1920281424"/>
        <c:scaling>
          <c:orientation val="minMax"/>
          <c:max val="4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60752"/>
        <c:crosses val="autoZero"/>
        <c:crossBetween val="midCat"/>
        <c:majorUnit val="10"/>
        <c:minorUnit val="2.5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(preliminary)'!$DV$7:$DV$111</c:f>
              <c:numCache>
                <c:formatCode>General</c:formatCode>
                <c:ptCount val="105"/>
                <c:pt idx="0">
                  <c:v>23.352149827250383</c:v>
                </c:pt>
                <c:pt idx="1">
                  <c:v>22.651357359144448</c:v>
                </c:pt>
                <c:pt idx="2">
                  <c:v>20.787996039127918</c:v>
                </c:pt>
                <c:pt idx="3">
                  <c:v>15.489912754812297</c:v>
                </c:pt>
                <c:pt idx="4">
                  <c:v>1.0584193624491125</c:v>
                </c:pt>
                <c:pt idx="5">
                  <c:v>21.72249125638956</c:v>
                </c:pt>
                <c:pt idx="6">
                  <c:v>18.30160250250719</c:v>
                </c:pt>
                <c:pt idx="7">
                  <c:v>15.022172949002218</c:v>
                </c:pt>
                <c:pt idx="8">
                  <c:v>17.081916731847148</c:v>
                </c:pt>
                <c:pt idx="15">
                  <c:v>9.0891399644405588</c:v>
                </c:pt>
                <c:pt idx="16">
                  <c:v>17.74039987305617</c:v>
                </c:pt>
                <c:pt idx="17">
                  <c:v>15.883876816351419</c:v>
                </c:pt>
                <c:pt idx="18">
                  <c:v>11.692623784246216</c:v>
                </c:pt>
                <c:pt idx="19">
                  <c:v>19.982977803990721</c:v>
                </c:pt>
                <c:pt idx="20">
                  <c:v>9.2149750714532903</c:v>
                </c:pt>
                <c:pt idx="21">
                  <c:v>9.5721776263533069</c:v>
                </c:pt>
                <c:pt idx="28">
                  <c:v>22.517556435589764</c:v>
                </c:pt>
                <c:pt idx="29">
                  <c:v>17.398520841549885</c:v>
                </c:pt>
                <c:pt idx="30">
                  <c:v>18.593031520529713</c:v>
                </c:pt>
                <c:pt idx="31">
                  <c:v>23.222322232223224</c:v>
                </c:pt>
                <c:pt idx="36">
                  <c:v>13.272046771190503</c:v>
                </c:pt>
                <c:pt idx="37">
                  <c:v>14.748759499245566</c:v>
                </c:pt>
                <c:pt idx="38">
                  <c:v>12.168011789077166</c:v>
                </c:pt>
                <c:pt idx="39">
                  <c:v>14.170414539856569</c:v>
                </c:pt>
                <c:pt idx="40">
                  <c:v>37.697390200628234</c:v>
                </c:pt>
                <c:pt idx="41">
                  <c:v>11.697674058626276</c:v>
                </c:pt>
                <c:pt idx="42">
                  <c:v>20.074749898142858</c:v>
                </c:pt>
                <c:pt idx="43">
                  <c:v>14.063058279271285</c:v>
                </c:pt>
                <c:pt idx="44">
                  <c:v>15.541248892814597</c:v>
                </c:pt>
                <c:pt idx="45">
                  <c:v>17.526003380095908</c:v>
                </c:pt>
                <c:pt idx="46">
                  <c:v>13.446741371700361</c:v>
                </c:pt>
                <c:pt idx="47">
                  <c:v>14.328614692541022</c:v>
                </c:pt>
                <c:pt idx="48">
                  <c:v>15.290121903462945</c:v>
                </c:pt>
                <c:pt idx="49">
                  <c:v>14.513053341898592</c:v>
                </c:pt>
                <c:pt idx="50">
                  <c:v>11.700894834765663</c:v>
                </c:pt>
                <c:pt idx="55">
                  <c:v>11.897866680502037</c:v>
                </c:pt>
                <c:pt idx="56">
                  <c:v>12.790115530281316</c:v>
                </c:pt>
                <c:pt idx="57">
                  <c:v>7.9316826054121012</c:v>
                </c:pt>
                <c:pt idx="58">
                  <c:v>14.063894179192978</c:v>
                </c:pt>
                <c:pt idx="59">
                  <c:v>6.4725924929431446</c:v>
                </c:pt>
                <c:pt idx="60">
                  <c:v>10.9101275454665</c:v>
                </c:pt>
                <c:pt idx="61">
                  <c:v>9.9276140767279557</c:v>
                </c:pt>
                <c:pt idx="62">
                  <c:v>11.071166030734762</c:v>
                </c:pt>
                <c:pt idx="63">
                  <c:v>16.049669643746473</c:v>
                </c:pt>
                <c:pt idx="64">
                  <c:v>8.073208670578305</c:v>
                </c:pt>
                <c:pt idx="65">
                  <c:v>15.739007581435763</c:v>
                </c:pt>
                <c:pt idx="66">
                  <c:v>5.1027108647126562</c:v>
                </c:pt>
                <c:pt idx="67">
                  <c:v>21.352215300852517</c:v>
                </c:pt>
                <c:pt idx="68">
                  <c:v>14.261869436201785</c:v>
                </c:pt>
                <c:pt idx="69">
                  <c:v>19.422517900911085</c:v>
                </c:pt>
                <c:pt idx="70">
                  <c:v>18.587358390783336</c:v>
                </c:pt>
                <c:pt idx="71">
                  <c:v>22.461699895068204</c:v>
                </c:pt>
                <c:pt idx="76">
                  <c:v>10.447714235953098</c:v>
                </c:pt>
                <c:pt idx="77">
                  <c:v>10.400991065846478</c:v>
                </c:pt>
                <c:pt idx="78">
                  <c:v>7.8498399428998384</c:v>
                </c:pt>
                <c:pt idx="79">
                  <c:v>6.8185455511849753</c:v>
                </c:pt>
                <c:pt idx="80">
                  <c:v>3.1206477245230553</c:v>
                </c:pt>
                <c:pt idx="81">
                  <c:v>7.283586210889526</c:v>
                </c:pt>
                <c:pt idx="82">
                  <c:v>11.688386365521245</c:v>
                </c:pt>
                <c:pt idx="83">
                  <c:v>9.3538879258022654</c:v>
                </c:pt>
                <c:pt idx="84">
                  <c:v>8.7712268083747738</c:v>
                </c:pt>
                <c:pt idx="85">
                  <c:v>6.7190018207561746</c:v>
                </c:pt>
                <c:pt idx="86">
                  <c:v>15.070187662048406</c:v>
                </c:pt>
                <c:pt idx="87">
                  <c:v>13.884187931288295</c:v>
                </c:pt>
                <c:pt idx="88">
                  <c:v>15.629320680009002</c:v>
                </c:pt>
                <c:pt idx="89">
                  <c:v>13.530147705320482</c:v>
                </c:pt>
                <c:pt idx="90">
                  <c:v>12.076981056695194</c:v>
                </c:pt>
                <c:pt idx="91">
                  <c:v>10.760483027479317</c:v>
                </c:pt>
                <c:pt idx="92">
                  <c:v>11.558884907853864</c:v>
                </c:pt>
                <c:pt idx="93">
                  <c:v>12.715892059072285</c:v>
                </c:pt>
                <c:pt idx="94">
                  <c:v>10.846040672652521</c:v>
                </c:pt>
                <c:pt idx="95">
                  <c:v>12.300716431816081</c:v>
                </c:pt>
                <c:pt idx="96">
                  <c:v>11.340330165352418</c:v>
                </c:pt>
                <c:pt idx="97">
                  <c:v>10.091764645416179</c:v>
                </c:pt>
                <c:pt idx="98">
                  <c:v>13.099815886819318</c:v>
                </c:pt>
                <c:pt idx="99">
                  <c:v>14.625524374367128</c:v>
                </c:pt>
                <c:pt idx="100">
                  <c:v>18.092377241090663</c:v>
                </c:pt>
                <c:pt idx="101">
                  <c:v>14.941934466237427</c:v>
                </c:pt>
                <c:pt idx="102">
                  <c:v>13.547891809779435</c:v>
                </c:pt>
                <c:pt idx="103">
                  <c:v>13.273379970763532</c:v>
                </c:pt>
                <c:pt idx="104">
                  <c:v>12.790115530281316</c:v>
                </c:pt>
              </c:numCache>
            </c:numRef>
          </c:xVal>
          <c:y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4.6244245399040082E-2"/>
                  <c:y val="-0.505369097222222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(preliminary)'!$DT$7:$DT$111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xVal>
          <c:y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83056"/>
        <c:axId val="1920271088"/>
      </c:scatterChart>
      <c:valAx>
        <c:axId val="192028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71088"/>
        <c:crosses val="autoZero"/>
        <c:crossBetween val="midCat"/>
      </c:valAx>
      <c:valAx>
        <c:axId val="192027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83056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5433598245639718"/>
                  <c:y val="7.729662687252625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(preliminary)'!$FS$7:$FS$111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75440"/>
        <c:axId val="1920273808"/>
      </c:scatterChart>
      <c:valAx>
        <c:axId val="1920275440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73808"/>
        <c:crosses val="autoZero"/>
        <c:crossBetween val="midCat"/>
      </c:valAx>
      <c:valAx>
        <c:axId val="192027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75440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2abc'!$AV$7:$AV$111</c:f>
              <c:numCache>
                <c:formatCode>0.00</c:formatCode>
                <c:ptCount val="105"/>
                <c:pt idx="0">
                  <c:v>74.480764529661059</c:v>
                </c:pt>
                <c:pt idx="1">
                  <c:v>66.819554461387298</c:v>
                </c:pt>
                <c:pt idx="2">
                  <c:v>91.121991923328778</c:v>
                </c:pt>
                <c:pt idx="3">
                  <c:v>44.421127277386134</c:v>
                </c:pt>
                <c:pt idx="4">
                  <c:v>19.550956869048683</c:v>
                </c:pt>
                <c:pt idx="5">
                  <c:v>68.263898311970578</c:v>
                </c:pt>
                <c:pt idx="6">
                  <c:v>60.997520577852789</c:v>
                </c:pt>
                <c:pt idx="7">
                  <c:v>28.940654455177366</c:v>
                </c:pt>
                <c:pt idx="8">
                  <c:v>44.846466665397422</c:v>
                </c:pt>
                <c:pt idx="15">
                  <c:v>26.851901419759219</c:v>
                </c:pt>
                <c:pt idx="16">
                  <c:v>24.391294439178395</c:v>
                </c:pt>
                <c:pt idx="17">
                  <c:v>45.272225123967729</c:v>
                </c:pt>
                <c:pt idx="18">
                  <c:v>34.149262694715098</c:v>
                </c:pt>
                <c:pt idx="19">
                  <c:v>62.697263230936585</c:v>
                </c:pt>
                <c:pt idx="20">
                  <c:v>23.89190202090758</c:v>
                </c:pt>
                <c:pt idx="21">
                  <c:v>24.835186850385739</c:v>
                </c:pt>
                <c:pt idx="28">
                  <c:v>77.759122950136231</c:v>
                </c:pt>
                <c:pt idx="29">
                  <c:v>63.237605906884276</c:v>
                </c:pt>
                <c:pt idx="30">
                  <c:v>63.945163528149095</c:v>
                </c:pt>
                <c:pt idx="31">
                  <c:v>62.436952178498238</c:v>
                </c:pt>
                <c:pt idx="36">
                  <c:v>43.089770169148544</c:v>
                </c:pt>
                <c:pt idx="37">
                  <c:v>45.53365734659377</c:v>
                </c:pt>
                <c:pt idx="38">
                  <c:v>39.30271569823789</c:v>
                </c:pt>
                <c:pt idx="39">
                  <c:v>43.961466033902774</c:v>
                </c:pt>
                <c:pt idx="40">
                  <c:v>92.263437672233138</c:v>
                </c:pt>
                <c:pt idx="41">
                  <c:v>48.191375217781584</c:v>
                </c:pt>
                <c:pt idx="42">
                  <c:v>61.292360577125486</c:v>
                </c:pt>
                <c:pt idx="43">
                  <c:v>38.611825766309209</c:v>
                </c:pt>
                <c:pt idx="44">
                  <c:v>41.979481751668651</c:v>
                </c:pt>
                <c:pt idx="45">
                  <c:v>50.037216244725798</c:v>
                </c:pt>
                <c:pt idx="46">
                  <c:v>57.403802699647144</c:v>
                </c:pt>
                <c:pt idx="47">
                  <c:v>45.408973482808989</c:v>
                </c:pt>
                <c:pt idx="48">
                  <c:v>56.375137663059434</c:v>
                </c:pt>
                <c:pt idx="49">
                  <c:v>54.084313157500638</c:v>
                </c:pt>
                <c:pt idx="50">
                  <c:v>37.828843487803994</c:v>
                </c:pt>
                <c:pt idx="55">
                  <c:v>27.897868418811917</c:v>
                </c:pt>
                <c:pt idx="56">
                  <c:v>36.398494847921512</c:v>
                </c:pt>
                <c:pt idx="57">
                  <c:v>20.839093118305129</c:v>
                </c:pt>
                <c:pt idx="58">
                  <c:v>40.46275021961992</c:v>
                </c:pt>
                <c:pt idx="59">
                  <c:v>17.695044220268919</c:v>
                </c:pt>
                <c:pt idx="60">
                  <c:v>28.752666230725815</c:v>
                </c:pt>
                <c:pt idx="61">
                  <c:v>22.661427170381749</c:v>
                </c:pt>
                <c:pt idx="62">
                  <c:v>25.431939674474052</c:v>
                </c:pt>
                <c:pt idx="63">
                  <c:v>40.58604379761799</c:v>
                </c:pt>
                <c:pt idx="64">
                  <c:v>19.10625769030425</c:v>
                </c:pt>
                <c:pt idx="65">
                  <c:v>44.47915570910169</c:v>
                </c:pt>
                <c:pt idx="66">
                  <c:v>14.330266567019528</c:v>
                </c:pt>
                <c:pt idx="67">
                  <c:v>53.651066510473193</c:v>
                </c:pt>
                <c:pt idx="68">
                  <c:v>54.676402087304467</c:v>
                </c:pt>
                <c:pt idx="69">
                  <c:v>57.436783240958682</c:v>
                </c:pt>
                <c:pt idx="70">
                  <c:v>54.958129666410855</c:v>
                </c:pt>
                <c:pt idx="71">
                  <c:v>59.66909297228046</c:v>
                </c:pt>
                <c:pt idx="76">
                  <c:v>30.770836804591596</c:v>
                </c:pt>
                <c:pt idx="77">
                  <c:v>32.262405560401561</c:v>
                </c:pt>
                <c:pt idx="78">
                  <c:v>29.547436785676087</c:v>
                </c:pt>
                <c:pt idx="79">
                  <c:v>42.819518342353717</c:v>
                </c:pt>
                <c:pt idx="80">
                  <c:v>14.063763700408028</c:v>
                </c:pt>
                <c:pt idx="81">
                  <c:v>23.464757139713615</c:v>
                </c:pt>
                <c:pt idx="82">
                  <c:v>29.774044433305516</c:v>
                </c:pt>
                <c:pt idx="83">
                  <c:v>36.219069206183029</c:v>
                </c:pt>
                <c:pt idx="84">
                  <c:v>34.535760404183691</c:v>
                </c:pt>
                <c:pt idx="85">
                  <c:v>23.578863300070694</c:v>
                </c:pt>
                <c:pt idx="86">
                  <c:v>43.754684943788867</c:v>
                </c:pt>
                <c:pt idx="87">
                  <c:v>41.48857288440756</c:v>
                </c:pt>
                <c:pt idx="88">
                  <c:v>47.09551839701782</c:v>
                </c:pt>
                <c:pt idx="89">
                  <c:v>49.374008222666774</c:v>
                </c:pt>
                <c:pt idx="90">
                  <c:v>37.474263596862073</c:v>
                </c:pt>
                <c:pt idx="91">
                  <c:v>37.628241206272904</c:v>
                </c:pt>
                <c:pt idx="92">
                  <c:v>36.351952469929216</c:v>
                </c:pt>
                <c:pt idx="93">
                  <c:v>38.34133451866245</c:v>
                </c:pt>
                <c:pt idx="94">
                  <c:v>32.902029726916609</c:v>
                </c:pt>
                <c:pt idx="95">
                  <c:v>37.42538015852562</c:v>
                </c:pt>
                <c:pt idx="96">
                  <c:v>32.152574366841364</c:v>
                </c:pt>
                <c:pt idx="97">
                  <c:v>29.323974924454326</c:v>
                </c:pt>
                <c:pt idx="98">
                  <c:v>37.366722423061972</c:v>
                </c:pt>
                <c:pt idx="99">
                  <c:v>40.766781353492334</c:v>
                </c:pt>
                <c:pt idx="100">
                  <c:v>50.938635524936117</c:v>
                </c:pt>
                <c:pt idx="101">
                  <c:v>36.794284889613991</c:v>
                </c:pt>
                <c:pt idx="102">
                  <c:v>40.901653808370206</c:v>
                </c:pt>
                <c:pt idx="103">
                  <c:v>42.27260520571555</c:v>
                </c:pt>
                <c:pt idx="104">
                  <c:v>36.398494847921512</c:v>
                </c:pt>
              </c:numCache>
            </c:numRef>
          </c:xVal>
          <c:yVal>
            <c:numRef>
              <c:f>'Run DATA fig 2abc'!$BD$7:$BD$111</c:f>
              <c:numCache>
                <c:formatCode>0.00</c:formatCode>
                <c:ptCount val="105"/>
                <c:pt idx="0">
                  <c:v>74.480764529661059</c:v>
                </c:pt>
                <c:pt idx="1">
                  <c:v>66.819554461387298</c:v>
                </c:pt>
                <c:pt idx="2">
                  <c:v>91.121991923328778</c:v>
                </c:pt>
                <c:pt idx="3">
                  <c:v>44.421127277386134</c:v>
                </c:pt>
                <c:pt idx="4">
                  <c:v>19.550956869048683</c:v>
                </c:pt>
                <c:pt idx="5">
                  <c:v>68.263898311970578</c:v>
                </c:pt>
                <c:pt idx="6">
                  <c:v>60.997520577852789</c:v>
                </c:pt>
                <c:pt idx="7">
                  <c:v>28.940654455177366</c:v>
                </c:pt>
                <c:pt idx="8">
                  <c:v>44.846466665397422</c:v>
                </c:pt>
                <c:pt idx="15">
                  <c:v>26.851901419759219</c:v>
                </c:pt>
                <c:pt idx="16">
                  <c:v>24.391294439178395</c:v>
                </c:pt>
                <c:pt idx="17">
                  <c:v>45.272225123967729</c:v>
                </c:pt>
                <c:pt idx="18">
                  <c:v>34.149262694715098</c:v>
                </c:pt>
                <c:pt idx="19">
                  <c:v>62.697263230936585</c:v>
                </c:pt>
                <c:pt idx="20">
                  <c:v>23.89190202090758</c:v>
                </c:pt>
                <c:pt idx="21">
                  <c:v>24.835186850385739</c:v>
                </c:pt>
                <c:pt idx="28">
                  <c:v>77.759122950136231</c:v>
                </c:pt>
                <c:pt idx="29">
                  <c:v>63.237605906884276</c:v>
                </c:pt>
                <c:pt idx="30">
                  <c:v>63.945163528149095</c:v>
                </c:pt>
                <c:pt idx="31" formatCode="General">
                  <c:v>56.44</c:v>
                </c:pt>
                <c:pt idx="36">
                  <c:v>43.089770169148544</c:v>
                </c:pt>
                <c:pt idx="37">
                  <c:v>45.53365734659377</c:v>
                </c:pt>
                <c:pt idx="38">
                  <c:v>39.30271569823789</c:v>
                </c:pt>
                <c:pt idx="39">
                  <c:v>43.961466033902774</c:v>
                </c:pt>
                <c:pt idx="40">
                  <c:v>92.263437672233138</c:v>
                </c:pt>
                <c:pt idx="41">
                  <c:v>48.191375217781584</c:v>
                </c:pt>
                <c:pt idx="42">
                  <c:v>61.292360577125486</c:v>
                </c:pt>
                <c:pt idx="43">
                  <c:v>38.611825766309209</c:v>
                </c:pt>
                <c:pt idx="44">
                  <c:v>41.979481751668651</c:v>
                </c:pt>
                <c:pt idx="45">
                  <c:v>50.037216244725798</c:v>
                </c:pt>
                <c:pt idx="46">
                  <c:v>57.403802699647144</c:v>
                </c:pt>
                <c:pt idx="47">
                  <c:v>45.408973482808989</c:v>
                </c:pt>
                <c:pt idx="48">
                  <c:v>56.375137663059434</c:v>
                </c:pt>
                <c:pt idx="49">
                  <c:v>54.084313157500638</c:v>
                </c:pt>
                <c:pt idx="50">
                  <c:v>37.828843487803994</c:v>
                </c:pt>
                <c:pt idx="55">
                  <c:v>27.897868418811917</c:v>
                </c:pt>
                <c:pt idx="56">
                  <c:v>36.398494847921512</c:v>
                </c:pt>
                <c:pt idx="57">
                  <c:v>20.839093118305129</c:v>
                </c:pt>
                <c:pt idx="58">
                  <c:v>40.46275021961992</c:v>
                </c:pt>
                <c:pt idx="59">
                  <c:v>17.695044220268919</c:v>
                </c:pt>
                <c:pt idx="60">
                  <c:v>28.752666230725815</c:v>
                </c:pt>
                <c:pt idx="61">
                  <c:v>22.661427170381749</c:v>
                </c:pt>
                <c:pt idx="62">
                  <c:v>25.431939674474052</c:v>
                </c:pt>
                <c:pt idx="63">
                  <c:v>40.58604379761799</c:v>
                </c:pt>
                <c:pt idx="64">
                  <c:v>19.10625769030425</c:v>
                </c:pt>
                <c:pt idx="65">
                  <c:v>44.47915570910169</c:v>
                </c:pt>
                <c:pt idx="66">
                  <c:v>14.330266567019528</c:v>
                </c:pt>
                <c:pt idx="67">
                  <c:v>53.651066510473193</c:v>
                </c:pt>
                <c:pt idx="68">
                  <c:v>54.676402087304467</c:v>
                </c:pt>
                <c:pt idx="69">
                  <c:v>57.436783240958682</c:v>
                </c:pt>
                <c:pt idx="70">
                  <c:v>54.958129666410855</c:v>
                </c:pt>
                <c:pt idx="71">
                  <c:v>59.66909297228046</c:v>
                </c:pt>
                <c:pt idx="76">
                  <c:v>30.770836804591596</c:v>
                </c:pt>
                <c:pt idx="77">
                  <c:v>32.262405560401561</c:v>
                </c:pt>
                <c:pt idx="78">
                  <c:v>29.547436785676087</c:v>
                </c:pt>
                <c:pt idx="79">
                  <c:v>42.819518342353717</c:v>
                </c:pt>
                <c:pt idx="80">
                  <c:v>14.063763700408028</c:v>
                </c:pt>
                <c:pt idx="81">
                  <c:v>23.464757139713615</c:v>
                </c:pt>
                <c:pt idx="82">
                  <c:v>29.774044433305516</c:v>
                </c:pt>
                <c:pt idx="83">
                  <c:v>36.219069206183029</c:v>
                </c:pt>
                <c:pt idx="84">
                  <c:v>34.535760404183691</c:v>
                </c:pt>
                <c:pt idx="85">
                  <c:v>23.578863300070694</c:v>
                </c:pt>
                <c:pt idx="86">
                  <c:v>43.754684943788867</c:v>
                </c:pt>
                <c:pt idx="87">
                  <c:v>41.48857288440756</c:v>
                </c:pt>
                <c:pt idx="88">
                  <c:v>47.09551839701782</c:v>
                </c:pt>
                <c:pt idx="89">
                  <c:v>49.374008222666774</c:v>
                </c:pt>
                <c:pt idx="90">
                  <c:v>37.474263596862073</c:v>
                </c:pt>
                <c:pt idx="91">
                  <c:v>37.628241206272904</c:v>
                </c:pt>
                <c:pt idx="92">
                  <c:v>36.351952469929216</c:v>
                </c:pt>
                <c:pt idx="93">
                  <c:v>38.34133451866245</c:v>
                </c:pt>
                <c:pt idx="94">
                  <c:v>32.902029726916609</c:v>
                </c:pt>
                <c:pt idx="95">
                  <c:v>37.42538015852562</c:v>
                </c:pt>
                <c:pt idx="96">
                  <c:v>32.152574366841364</c:v>
                </c:pt>
                <c:pt idx="97">
                  <c:v>29.323974924454326</c:v>
                </c:pt>
                <c:pt idx="98">
                  <c:v>37.366722423061972</c:v>
                </c:pt>
                <c:pt idx="99">
                  <c:v>40.766781353492334</c:v>
                </c:pt>
                <c:pt idx="100">
                  <c:v>50.938635524936117</c:v>
                </c:pt>
                <c:pt idx="101">
                  <c:v>36.794284889613991</c:v>
                </c:pt>
                <c:pt idx="102">
                  <c:v>40.901653808370206</c:v>
                </c:pt>
                <c:pt idx="103">
                  <c:v>42.27260520571555</c:v>
                </c:pt>
                <c:pt idx="104">
                  <c:v>36.398494847921512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57488"/>
        <c:axId val="1920276528"/>
      </c:scatterChart>
      <c:valAx>
        <c:axId val="192025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76528"/>
        <c:crosses val="autoZero"/>
        <c:crossBetween val="midCat"/>
      </c:valAx>
      <c:valAx>
        <c:axId val="192027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57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Пористость - кварц</a:t>
            </a:r>
            <a:endParaRPr lang="en-US"/>
          </a:p>
        </c:rich>
      </c:tx>
      <c:overlay val="0"/>
      <c:spPr>
        <a:solidFill>
          <a:schemeClr val="bg1">
            <a:lumMod val="6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2abc'!$CK$7:$CK$111</c:f>
              <c:numCache>
                <c:formatCode>General</c:formatCode>
                <c:ptCount val="105"/>
                <c:pt idx="0" formatCode="0.0">
                  <c:v>22.223046489798264</c:v>
                </c:pt>
                <c:pt idx="3" formatCode="0.0">
                  <c:v>6.7413036808295672</c:v>
                </c:pt>
                <c:pt idx="4" formatCode="0.0">
                  <c:v>17.709805972704078</c:v>
                </c:pt>
                <c:pt idx="8" formatCode="0.0">
                  <c:v>4.5322777608357079</c:v>
                </c:pt>
                <c:pt idx="16" formatCode="0.0">
                  <c:v>12.298125668259861</c:v>
                </c:pt>
                <c:pt idx="17" formatCode="0.0">
                  <c:v>22</c:v>
                </c:pt>
                <c:pt idx="19" formatCode="0.0">
                  <c:v>18.743988984780987</c:v>
                </c:pt>
                <c:pt idx="21" formatCode="0.0">
                  <c:v>23.624550160518361</c:v>
                </c:pt>
                <c:pt idx="29" formatCode="0.0">
                  <c:v>13.468741432990491</c:v>
                </c:pt>
                <c:pt idx="31" formatCode="0.0">
                  <c:v>7.3588639489444994</c:v>
                </c:pt>
                <c:pt idx="36" formatCode="0.0">
                  <c:v>12.101778330423366</c:v>
                </c:pt>
                <c:pt idx="37" formatCode="0.0">
                  <c:v>12.617472441949692</c:v>
                </c:pt>
                <c:pt idx="39" formatCode="0.0">
                  <c:v>14</c:v>
                </c:pt>
                <c:pt idx="40" formatCode="0.0">
                  <c:v>10.698802694457903</c:v>
                </c:pt>
                <c:pt idx="41" formatCode="0.0">
                  <c:v>10.649467744902926</c:v>
                </c:pt>
                <c:pt idx="44" formatCode="0.0">
                  <c:v>13.37430762594648</c:v>
                </c:pt>
                <c:pt idx="45" formatCode="0.0">
                  <c:v>16.899999999999999</c:v>
                </c:pt>
                <c:pt idx="46" formatCode="0.0">
                  <c:v>10.768873763842542</c:v>
                </c:pt>
                <c:pt idx="47" formatCode="0.0">
                  <c:v>13.401907222048917</c:v>
                </c:pt>
                <c:pt idx="48" formatCode="0.0">
                  <c:v>6.6252319511363549</c:v>
                </c:pt>
                <c:pt idx="49" formatCode="0.0">
                  <c:v>8.3033019635007204</c:v>
                </c:pt>
                <c:pt idx="50" formatCode="0.0">
                  <c:v>10.655597788206688</c:v>
                </c:pt>
                <c:pt idx="55" formatCode="0.0">
                  <c:v>13.602021634776065</c:v>
                </c:pt>
                <c:pt idx="58" formatCode="0.0">
                  <c:v>17.683782386196111</c:v>
                </c:pt>
                <c:pt idx="59" formatCode="0.0">
                  <c:v>15.5286522603582</c:v>
                </c:pt>
                <c:pt idx="60" formatCode="0.0">
                  <c:v>14.846331019064172</c:v>
                </c:pt>
                <c:pt idx="61" formatCode="0.0">
                  <c:v>14.718362673195648</c:v>
                </c:pt>
                <c:pt idx="62" formatCode="0.0">
                  <c:v>17.877762545540815</c:v>
                </c:pt>
                <c:pt idx="64" formatCode="0.0">
                  <c:v>16.9971818203379</c:v>
                </c:pt>
                <c:pt idx="65" formatCode="0.0">
                  <c:v>13.282227616492156</c:v>
                </c:pt>
                <c:pt idx="69" formatCode="0.0">
                  <c:v>14.347560680785406</c:v>
                </c:pt>
                <c:pt idx="70" formatCode="0.0">
                  <c:v>13.134754459060094</c:v>
                </c:pt>
                <c:pt idx="71" formatCode="0.0">
                  <c:v>13.4</c:v>
                </c:pt>
                <c:pt idx="76" formatCode="0.0">
                  <c:v>17.10417886211992</c:v>
                </c:pt>
                <c:pt idx="77" formatCode="0.0">
                  <c:v>16.260331648685909</c:v>
                </c:pt>
                <c:pt idx="80" formatCode="0.0">
                  <c:v>15.178454875499339</c:v>
                </c:pt>
                <c:pt idx="81" formatCode="0.0">
                  <c:v>15.492049605537952</c:v>
                </c:pt>
                <c:pt idx="82" formatCode="0.0">
                  <c:v>13.988907563701906</c:v>
                </c:pt>
                <c:pt idx="83" formatCode="0.0">
                  <c:v>10.476897002076466</c:v>
                </c:pt>
                <c:pt idx="84" formatCode="0.0">
                  <c:v>11.387339110875953</c:v>
                </c:pt>
                <c:pt idx="85" formatCode="0.0">
                  <c:v>15.761028796024974</c:v>
                </c:pt>
                <c:pt idx="86" formatCode="0.0">
                  <c:v>16.975423452258578</c:v>
                </c:pt>
                <c:pt idx="87" formatCode="0.0">
                  <c:v>15.894718022018326</c:v>
                </c:pt>
                <c:pt idx="88" formatCode="0.0">
                  <c:v>17.393572868322835</c:v>
                </c:pt>
                <c:pt idx="89" formatCode="0.0">
                  <c:v>8.5928977824198558</c:v>
                </c:pt>
                <c:pt idx="90" formatCode="0.0">
                  <c:v>15.084091638808342</c:v>
                </c:pt>
                <c:pt idx="92" formatCode="0.0">
                  <c:v>13.339210318749128</c:v>
                </c:pt>
                <c:pt idx="93" formatCode="0.0">
                  <c:v>16.592733632256337</c:v>
                </c:pt>
                <c:pt idx="94" formatCode="0.0">
                  <c:v>16.711773283538186</c:v>
                </c:pt>
                <c:pt idx="95" formatCode="0.0">
                  <c:v>14.96579208594423</c:v>
                </c:pt>
                <c:pt idx="96" formatCode="0.0">
                  <c:v>18.710164266667164</c:v>
                </c:pt>
                <c:pt idx="97" formatCode="0.0">
                  <c:v>19.069492677616935</c:v>
                </c:pt>
                <c:pt idx="98" formatCode="0.0">
                  <c:v>17.719876494182067</c:v>
                </c:pt>
                <c:pt idx="99" formatCode="0.0">
                  <c:v>15.80351893749174</c:v>
                </c:pt>
                <c:pt idx="100" formatCode="0.0">
                  <c:v>12.932508623133495</c:v>
                </c:pt>
                <c:pt idx="101" formatCode="0.0">
                  <c:v>12.753226244074337</c:v>
                </c:pt>
                <c:pt idx="102" formatCode="0.0">
                  <c:v>15.342919678462577</c:v>
                </c:pt>
                <c:pt idx="103" formatCode="0.0">
                  <c:v>13.974724440942786</c:v>
                </c:pt>
              </c:numCache>
            </c:numRef>
          </c:xVal>
          <c:yVal>
            <c:numRef>
              <c:f>'Run DATA fig 2abc'!$CN$7:$CN$111</c:f>
              <c:numCache>
                <c:formatCode>0.00</c:formatCode>
                <c:ptCount val="105"/>
                <c:pt idx="0">
                  <c:v>17.484320164564672</c:v>
                </c:pt>
                <c:pt idx="1">
                  <c:v>25.948154582432039</c:v>
                </c:pt>
                <c:pt idx="2">
                  <c:v>0.1</c:v>
                </c:pt>
                <c:pt idx="3">
                  <c:v>49.739750903236903</c:v>
                </c:pt>
                <c:pt idx="4">
                  <c:v>78.480649918918189</c:v>
                </c:pt>
                <c:pt idx="5">
                  <c:v>18.418798050024378</c:v>
                </c:pt>
                <c:pt idx="6">
                  <c:v>15.487617464341223</c:v>
                </c:pt>
                <c:pt idx="7">
                  <c:v>0.3</c:v>
                </c:pt>
                <c:pt idx="8">
                  <c:v>48.544685538994287</c:v>
                </c:pt>
                <c:pt idx="15">
                  <c:v>59.508335820304758</c:v>
                </c:pt>
                <c:pt idx="16">
                  <c:v>0</c:v>
                </c:pt>
                <c:pt idx="17">
                  <c:v>48.638221013983539</c:v>
                </c:pt>
                <c:pt idx="18">
                  <c:v>58.417633298810287</c:v>
                </c:pt>
                <c:pt idx="19">
                  <c:v>23.09694387155718</c:v>
                </c:pt>
                <c:pt idx="20">
                  <c:v>59.74673718940786</c:v>
                </c:pt>
                <c:pt idx="21">
                  <c:v>59.058609992124609</c:v>
                </c:pt>
                <c:pt idx="28">
                  <c:v>10.925924737633153</c:v>
                </c:pt>
                <c:pt idx="29">
                  <c:v>27.438410733661524</c:v>
                </c:pt>
                <c:pt idx="30">
                  <c:v>24.726188119078358</c:v>
                </c:pt>
                <c:pt idx="31">
                  <c:v>0.2</c:v>
                </c:pt>
                <c:pt idx="36">
                  <c:v>45.213691430021157</c:v>
                </c:pt>
                <c:pt idx="37">
                  <c:v>43.04563817464097</c:v>
                </c:pt>
                <c:pt idx="38">
                  <c:v>49.101072527240554</c:v>
                </c:pt>
                <c:pt idx="39">
                  <c:v>45.141719049062303</c:v>
                </c:pt>
                <c:pt idx="40">
                  <c:v>0.1</c:v>
                </c:pt>
                <c:pt idx="41">
                  <c:v>32.526977729203388</c:v>
                </c:pt>
                <c:pt idx="42">
                  <c:v>19.010510755534252</c:v>
                </c:pt>
                <c:pt idx="43">
                  <c:v>54.793649238915364</c:v>
                </c:pt>
                <c:pt idx="44">
                  <c:v>38.534497357921111</c:v>
                </c:pt>
                <c:pt idx="45">
                  <c:v>42.032866242926183</c:v>
                </c:pt>
                <c:pt idx="46">
                  <c:v>20.088366360315284</c:v>
                </c:pt>
                <c:pt idx="47">
                  <c:v>45.538932404782102</c:v>
                </c:pt>
                <c:pt idx="48">
                  <c:v>28.829229933838491</c:v>
                </c:pt>
                <c:pt idx="49">
                  <c:v>31.937578114107186</c:v>
                </c:pt>
                <c:pt idx="50">
                  <c:v>53.740885135490259</c:v>
                </c:pt>
                <c:pt idx="55">
                  <c:v>54.432011794200648</c:v>
                </c:pt>
                <c:pt idx="56">
                  <c:v>44.584747706440837</c:v>
                </c:pt>
                <c:pt idx="57">
                  <c:v>72.784191352639851</c:v>
                </c:pt>
                <c:pt idx="58">
                  <c:v>50.620354111629069</c:v>
                </c:pt>
                <c:pt idx="59">
                  <c:v>64.510711873773147</c:v>
                </c:pt>
                <c:pt idx="60">
                  <c:v>64.405370061903326</c:v>
                </c:pt>
                <c:pt idx="61">
                  <c:v>62.976219068311735</c:v>
                </c:pt>
                <c:pt idx="62">
                  <c:v>57.445107243401281</c:v>
                </c:pt>
                <c:pt idx="63">
                  <c:v>39.090803858358157</c:v>
                </c:pt>
                <c:pt idx="64">
                  <c:v>64.759108537131382</c:v>
                </c:pt>
                <c:pt idx="65">
                  <c:v>35.754063999277406</c:v>
                </c:pt>
                <c:pt idx="66">
                  <c:v>79.777254346069228</c:v>
                </c:pt>
                <c:pt idx="67">
                  <c:v>27.893411280791174</c:v>
                </c:pt>
                <c:pt idx="68">
                  <c:v>12.831798956347768</c:v>
                </c:pt>
                <c:pt idx="69">
                  <c:v>33.031162881827782</c:v>
                </c:pt>
                <c:pt idx="70">
                  <c:v>34.651344722211384</c:v>
                </c:pt>
                <c:pt idx="71">
                  <c:v>20.144273747431615</c:v>
                </c:pt>
                <c:pt idx="76">
                  <c:v>61.714362235486675</c:v>
                </c:pt>
                <c:pt idx="77">
                  <c:v>58.470099214767927</c:v>
                </c:pt>
                <c:pt idx="78">
                  <c:v>60.254802073937434</c:v>
                </c:pt>
                <c:pt idx="79">
                  <c:v>42.127932590686292</c:v>
                </c:pt>
                <c:pt idx="80">
                  <c:v>78.567325775759798</c:v>
                </c:pt>
                <c:pt idx="81">
                  <c:v>68.588558834186642</c:v>
                </c:pt>
                <c:pt idx="82">
                  <c:v>59.832969651530512</c:v>
                </c:pt>
                <c:pt idx="83">
                  <c:v>51.124100260794663</c:v>
                </c:pt>
                <c:pt idx="84">
                  <c:v>52.395398317214344</c:v>
                </c:pt>
                <c:pt idx="85">
                  <c:v>69.574030042729845</c:v>
                </c:pt>
                <c:pt idx="86">
                  <c:v>46.331918478351966</c:v>
                </c:pt>
                <c:pt idx="87">
                  <c:v>48.718290471170071</c:v>
                </c:pt>
                <c:pt idx="88">
                  <c:v>43.403861486679858</c:v>
                </c:pt>
                <c:pt idx="89">
                  <c:v>27.924534282734783</c:v>
                </c:pt>
                <c:pt idx="90">
                  <c:v>51.864613069368005</c:v>
                </c:pt>
                <c:pt idx="91">
                  <c:v>48.626875490790233</c:v>
                </c:pt>
                <c:pt idx="92">
                  <c:v>52.166891798272019</c:v>
                </c:pt>
                <c:pt idx="93">
                  <c:v>52.342979921855346</c:v>
                </c:pt>
                <c:pt idx="94">
                  <c:v>57.108462255843115</c:v>
                </c:pt>
                <c:pt idx="95">
                  <c:v>51.863484334864779</c:v>
                </c:pt>
                <c:pt idx="96">
                  <c:v>58.708507465556885</c:v>
                </c:pt>
                <c:pt idx="97">
                  <c:v>61.788499520956492</c:v>
                </c:pt>
                <c:pt idx="98">
                  <c:v>53.530492475560614</c:v>
                </c:pt>
                <c:pt idx="99">
                  <c:v>50.487525349420558</c:v>
                </c:pt>
                <c:pt idx="100">
                  <c:v>40.120347158672182</c:v>
                </c:pt>
                <c:pt idx="101">
                  <c:v>55.192682049294852</c:v>
                </c:pt>
                <c:pt idx="102">
                  <c:v>48.648195601451746</c:v>
                </c:pt>
                <c:pt idx="103">
                  <c:v>46.581107557278237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84688"/>
        <c:axId val="1920280880"/>
      </c:scatterChart>
      <c:valAx>
        <c:axId val="1920284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80880"/>
        <c:crosses val="autoZero"/>
        <c:crossBetween val="midCat"/>
      </c:valAx>
      <c:valAx>
        <c:axId val="192028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84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Проницаемость</a:t>
            </a:r>
            <a:r>
              <a:rPr lang="ru-RU" baseline="0"/>
              <a:t> - </a:t>
            </a:r>
            <a:r>
              <a:rPr lang="en-US" baseline="0"/>
              <a:t>Qtz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-0.51339676290463687"/>
                  <c:y val="4.22477398658500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2abc'!$CL$7:$CL$111</c:f>
              <c:numCache>
                <c:formatCode>General</c:formatCode>
                <c:ptCount val="105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xVal>
          <c:yVal>
            <c:numRef>
              <c:f>'Run DATA fig 2abc'!$CN$7:$CN$111</c:f>
              <c:numCache>
                <c:formatCode>0.00</c:formatCode>
                <c:ptCount val="105"/>
                <c:pt idx="0">
                  <c:v>17.484320164564672</c:v>
                </c:pt>
                <c:pt idx="1">
                  <c:v>25.948154582432039</c:v>
                </c:pt>
                <c:pt idx="2">
                  <c:v>0.1</c:v>
                </c:pt>
                <c:pt idx="3">
                  <c:v>49.739750903236903</c:v>
                </c:pt>
                <c:pt idx="4">
                  <c:v>78.480649918918189</c:v>
                </c:pt>
                <c:pt idx="5">
                  <c:v>18.418798050024378</c:v>
                </c:pt>
                <c:pt idx="6">
                  <c:v>15.487617464341223</c:v>
                </c:pt>
                <c:pt idx="7">
                  <c:v>0.3</c:v>
                </c:pt>
                <c:pt idx="8">
                  <c:v>48.544685538994287</c:v>
                </c:pt>
                <c:pt idx="15">
                  <c:v>59.508335820304758</c:v>
                </c:pt>
                <c:pt idx="16">
                  <c:v>0</c:v>
                </c:pt>
                <c:pt idx="17">
                  <c:v>48.638221013983539</c:v>
                </c:pt>
                <c:pt idx="18">
                  <c:v>58.417633298810287</c:v>
                </c:pt>
                <c:pt idx="19">
                  <c:v>23.09694387155718</c:v>
                </c:pt>
                <c:pt idx="20">
                  <c:v>59.74673718940786</c:v>
                </c:pt>
                <c:pt idx="21">
                  <c:v>59.058609992124609</c:v>
                </c:pt>
                <c:pt idx="28">
                  <c:v>10.925924737633153</c:v>
                </c:pt>
                <c:pt idx="29">
                  <c:v>27.438410733661524</c:v>
                </c:pt>
                <c:pt idx="30">
                  <c:v>24.726188119078358</c:v>
                </c:pt>
                <c:pt idx="31">
                  <c:v>0.2</c:v>
                </c:pt>
                <c:pt idx="36">
                  <c:v>45.213691430021157</c:v>
                </c:pt>
                <c:pt idx="37">
                  <c:v>43.04563817464097</c:v>
                </c:pt>
                <c:pt idx="38">
                  <c:v>49.101072527240554</c:v>
                </c:pt>
                <c:pt idx="39">
                  <c:v>45.141719049062303</c:v>
                </c:pt>
                <c:pt idx="40">
                  <c:v>0.1</c:v>
                </c:pt>
                <c:pt idx="41">
                  <c:v>32.526977729203388</c:v>
                </c:pt>
                <c:pt idx="42">
                  <c:v>19.010510755534252</c:v>
                </c:pt>
                <c:pt idx="43">
                  <c:v>54.793649238915364</c:v>
                </c:pt>
                <c:pt idx="44">
                  <c:v>38.534497357921111</c:v>
                </c:pt>
                <c:pt idx="45">
                  <c:v>42.032866242926183</c:v>
                </c:pt>
                <c:pt idx="46">
                  <c:v>20.088366360315284</c:v>
                </c:pt>
                <c:pt idx="47">
                  <c:v>45.538932404782102</c:v>
                </c:pt>
                <c:pt idx="48">
                  <c:v>28.829229933838491</c:v>
                </c:pt>
                <c:pt idx="49">
                  <c:v>31.937578114107186</c:v>
                </c:pt>
                <c:pt idx="50">
                  <c:v>53.740885135490259</c:v>
                </c:pt>
                <c:pt idx="55">
                  <c:v>54.432011794200648</c:v>
                </c:pt>
                <c:pt idx="56">
                  <c:v>44.584747706440837</c:v>
                </c:pt>
                <c:pt idx="57">
                  <c:v>72.784191352639851</c:v>
                </c:pt>
                <c:pt idx="58">
                  <c:v>50.620354111629069</c:v>
                </c:pt>
                <c:pt idx="59">
                  <c:v>64.510711873773147</c:v>
                </c:pt>
                <c:pt idx="60">
                  <c:v>64.405370061903326</c:v>
                </c:pt>
                <c:pt idx="61">
                  <c:v>62.976219068311735</c:v>
                </c:pt>
                <c:pt idx="62">
                  <c:v>57.445107243401281</c:v>
                </c:pt>
                <c:pt idx="63">
                  <c:v>39.090803858358157</c:v>
                </c:pt>
                <c:pt idx="64">
                  <c:v>64.759108537131382</c:v>
                </c:pt>
                <c:pt idx="65">
                  <c:v>35.754063999277406</c:v>
                </c:pt>
                <c:pt idx="66">
                  <c:v>79.777254346069228</c:v>
                </c:pt>
                <c:pt idx="67">
                  <c:v>27.893411280791174</c:v>
                </c:pt>
                <c:pt idx="68">
                  <c:v>12.831798956347768</c:v>
                </c:pt>
                <c:pt idx="69">
                  <c:v>33.031162881827782</c:v>
                </c:pt>
                <c:pt idx="70">
                  <c:v>34.651344722211384</c:v>
                </c:pt>
                <c:pt idx="71">
                  <c:v>20.144273747431615</c:v>
                </c:pt>
                <c:pt idx="76">
                  <c:v>61.714362235486675</c:v>
                </c:pt>
                <c:pt idx="77">
                  <c:v>58.470099214767927</c:v>
                </c:pt>
                <c:pt idx="78">
                  <c:v>60.254802073937434</c:v>
                </c:pt>
                <c:pt idx="79">
                  <c:v>42.127932590686292</c:v>
                </c:pt>
                <c:pt idx="80">
                  <c:v>78.567325775759798</c:v>
                </c:pt>
                <c:pt idx="81">
                  <c:v>68.588558834186642</c:v>
                </c:pt>
                <c:pt idx="82">
                  <c:v>59.832969651530512</c:v>
                </c:pt>
                <c:pt idx="83">
                  <c:v>51.124100260794663</c:v>
                </c:pt>
                <c:pt idx="84">
                  <c:v>52.395398317214344</c:v>
                </c:pt>
                <c:pt idx="85">
                  <c:v>69.574030042729845</c:v>
                </c:pt>
                <c:pt idx="86">
                  <c:v>46.331918478351966</c:v>
                </c:pt>
                <c:pt idx="87">
                  <c:v>48.718290471170071</c:v>
                </c:pt>
                <c:pt idx="88">
                  <c:v>43.403861486679858</c:v>
                </c:pt>
                <c:pt idx="89">
                  <c:v>27.924534282734783</c:v>
                </c:pt>
                <c:pt idx="90">
                  <c:v>51.864613069368005</c:v>
                </c:pt>
                <c:pt idx="91">
                  <c:v>48.626875490790233</c:v>
                </c:pt>
                <c:pt idx="92">
                  <c:v>52.166891798272019</c:v>
                </c:pt>
                <c:pt idx="93">
                  <c:v>52.342979921855346</c:v>
                </c:pt>
                <c:pt idx="94">
                  <c:v>57.108462255843115</c:v>
                </c:pt>
                <c:pt idx="95">
                  <c:v>51.863484334864779</c:v>
                </c:pt>
                <c:pt idx="96">
                  <c:v>58.708507465556885</c:v>
                </c:pt>
                <c:pt idx="97">
                  <c:v>61.788499520956492</c:v>
                </c:pt>
                <c:pt idx="98">
                  <c:v>53.530492475560614</c:v>
                </c:pt>
                <c:pt idx="99">
                  <c:v>50.487525349420558</c:v>
                </c:pt>
                <c:pt idx="100">
                  <c:v>40.120347158672182</c:v>
                </c:pt>
                <c:pt idx="101">
                  <c:v>55.192682049294852</c:v>
                </c:pt>
                <c:pt idx="102">
                  <c:v>48.648195601451746</c:v>
                </c:pt>
                <c:pt idx="103">
                  <c:v>46.581107557278237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72176"/>
        <c:axId val="1920254224"/>
      </c:scatterChart>
      <c:valAx>
        <c:axId val="1920272176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54224"/>
        <c:crosses val="autoZero"/>
        <c:crossBetween val="midCat"/>
      </c:valAx>
      <c:valAx>
        <c:axId val="1920254224"/>
        <c:scaling>
          <c:logBase val="10"/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72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Проницаемость</a:t>
            </a:r>
            <a:r>
              <a:rPr lang="ru-RU" baseline="0"/>
              <a:t> - </a:t>
            </a:r>
            <a:r>
              <a:rPr lang="en-US" baseline="0"/>
              <a:t>CLAY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51339676290463687"/>
                  <c:y val="4.22477398658500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(preliminary)'!$CH$7:$CH$111</c:f>
              <c:numCache>
                <c:formatCode>General</c:formatCode>
                <c:ptCount val="105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xVal>
          <c:yVal>
            <c:numRef>
              <c:f>'Run DATA (preliminary)'!$CI$7:$CI$111</c:f>
              <c:numCache>
                <c:formatCode>0.00</c:formatCode>
                <c:ptCount val="105"/>
                <c:pt idx="0">
                  <c:v>74.480764529661059</c:v>
                </c:pt>
                <c:pt idx="1">
                  <c:v>66.819554461387298</c:v>
                </c:pt>
                <c:pt idx="2">
                  <c:v>91.121991923328778</c:v>
                </c:pt>
                <c:pt idx="3">
                  <c:v>44.421127277386134</c:v>
                </c:pt>
                <c:pt idx="4">
                  <c:v>19.550956869048683</c:v>
                </c:pt>
                <c:pt idx="5">
                  <c:v>68.263898311970578</c:v>
                </c:pt>
                <c:pt idx="6">
                  <c:v>60.997520577852789</c:v>
                </c:pt>
                <c:pt idx="7">
                  <c:v>28.940654455177366</c:v>
                </c:pt>
                <c:pt idx="8">
                  <c:v>44.846466665397422</c:v>
                </c:pt>
                <c:pt idx="15">
                  <c:v>26.851901419759219</c:v>
                </c:pt>
                <c:pt idx="16">
                  <c:v>24.391294439178395</c:v>
                </c:pt>
                <c:pt idx="17">
                  <c:v>45.272225123967729</c:v>
                </c:pt>
                <c:pt idx="18">
                  <c:v>34.149262694715098</c:v>
                </c:pt>
                <c:pt idx="19">
                  <c:v>62.697263230936585</c:v>
                </c:pt>
                <c:pt idx="20">
                  <c:v>23.89190202090758</c:v>
                </c:pt>
                <c:pt idx="21">
                  <c:v>24.835186850385739</c:v>
                </c:pt>
                <c:pt idx="28">
                  <c:v>77.759122950136231</c:v>
                </c:pt>
                <c:pt idx="29">
                  <c:v>63.237605906884276</c:v>
                </c:pt>
                <c:pt idx="30">
                  <c:v>63.945163528149095</c:v>
                </c:pt>
                <c:pt idx="31">
                  <c:v>56.44</c:v>
                </c:pt>
                <c:pt idx="36">
                  <c:v>43.089770169148544</c:v>
                </c:pt>
                <c:pt idx="37">
                  <c:v>45.53365734659377</c:v>
                </c:pt>
                <c:pt idx="38">
                  <c:v>39.30271569823789</c:v>
                </c:pt>
                <c:pt idx="39">
                  <c:v>43.961466033902774</c:v>
                </c:pt>
                <c:pt idx="40">
                  <c:v>92.263437672233138</c:v>
                </c:pt>
                <c:pt idx="41">
                  <c:v>48.191375217781584</c:v>
                </c:pt>
                <c:pt idx="42">
                  <c:v>61.292360577125486</c:v>
                </c:pt>
                <c:pt idx="43">
                  <c:v>38.611825766309209</c:v>
                </c:pt>
                <c:pt idx="44">
                  <c:v>41.979481751668651</c:v>
                </c:pt>
                <c:pt idx="45">
                  <c:v>50.037216244725798</c:v>
                </c:pt>
                <c:pt idx="46">
                  <c:v>57.403802699647144</c:v>
                </c:pt>
                <c:pt idx="47">
                  <c:v>45.408973482808989</c:v>
                </c:pt>
                <c:pt idx="48">
                  <c:v>56.375137663059434</c:v>
                </c:pt>
                <c:pt idx="49">
                  <c:v>54.084313157500638</c:v>
                </c:pt>
                <c:pt idx="50">
                  <c:v>37.828843487803994</c:v>
                </c:pt>
                <c:pt idx="55">
                  <c:v>27.897868418811917</c:v>
                </c:pt>
                <c:pt idx="56">
                  <c:v>36.398494847921512</c:v>
                </c:pt>
                <c:pt idx="57">
                  <c:v>20.839093118305129</c:v>
                </c:pt>
                <c:pt idx="58">
                  <c:v>40.46275021961992</c:v>
                </c:pt>
                <c:pt idx="59">
                  <c:v>17.695044220268919</c:v>
                </c:pt>
                <c:pt idx="60">
                  <c:v>28.752666230725815</c:v>
                </c:pt>
                <c:pt idx="61">
                  <c:v>22.661427170381749</c:v>
                </c:pt>
                <c:pt idx="62">
                  <c:v>25.431939674474052</c:v>
                </c:pt>
                <c:pt idx="63">
                  <c:v>40.58604379761799</c:v>
                </c:pt>
                <c:pt idx="64">
                  <c:v>19.10625769030425</c:v>
                </c:pt>
                <c:pt idx="65">
                  <c:v>44.47915570910169</c:v>
                </c:pt>
                <c:pt idx="66">
                  <c:v>14.330266567019528</c:v>
                </c:pt>
                <c:pt idx="67">
                  <c:v>53.651066510473193</c:v>
                </c:pt>
                <c:pt idx="68">
                  <c:v>54.676402087304467</c:v>
                </c:pt>
                <c:pt idx="69">
                  <c:v>57.436783240958682</c:v>
                </c:pt>
                <c:pt idx="70">
                  <c:v>54.958129666410855</c:v>
                </c:pt>
                <c:pt idx="71">
                  <c:v>59.66909297228046</c:v>
                </c:pt>
                <c:pt idx="76">
                  <c:v>30.770836804591596</c:v>
                </c:pt>
                <c:pt idx="77">
                  <c:v>32.262405560401561</c:v>
                </c:pt>
                <c:pt idx="78">
                  <c:v>29.547436785676087</c:v>
                </c:pt>
                <c:pt idx="79">
                  <c:v>42.819518342353717</c:v>
                </c:pt>
                <c:pt idx="80">
                  <c:v>14.063763700408028</c:v>
                </c:pt>
                <c:pt idx="81">
                  <c:v>23.464757139713615</c:v>
                </c:pt>
                <c:pt idx="82">
                  <c:v>29.774044433305516</c:v>
                </c:pt>
                <c:pt idx="83">
                  <c:v>36.219069206183029</c:v>
                </c:pt>
                <c:pt idx="84">
                  <c:v>34.535760404183691</c:v>
                </c:pt>
                <c:pt idx="85">
                  <c:v>23.578863300070694</c:v>
                </c:pt>
                <c:pt idx="86">
                  <c:v>43.754684943788867</c:v>
                </c:pt>
                <c:pt idx="87">
                  <c:v>41.48857288440756</c:v>
                </c:pt>
                <c:pt idx="88">
                  <c:v>47.09551839701782</c:v>
                </c:pt>
                <c:pt idx="89">
                  <c:v>49.374008222666774</c:v>
                </c:pt>
                <c:pt idx="90">
                  <c:v>37.474263596862073</c:v>
                </c:pt>
                <c:pt idx="91">
                  <c:v>37.628241206272904</c:v>
                </c:pt>
                <c:pt idx="92">
                  <c:v>36.351952469929216</c:v>
                </c:pt>
                <c:pt idx="93">
                  <c:v>38.34133451866245</c:v>
                </c:pt>
                <c:pt idx="94">
                  <c:v>32.902029726916609</c:v>
                </c:pt>
                <c:pt idx="95">
                  <c:v>37.42538015852562</c:v>
                </c:pt>
                <c:pt idx="96">
                  <c:v>32.152574366841364</c:v>
                </c:pt>
                <c:pt idx="97">
                  <c:v>29.323974924454326</c:v>
                </c:pt>
                <c:pt idx="98">
                  <c:v>37.366722423061972</c:v>
                </c:pt>
                <c:pt idx="99">
                  <c:v>40.766781353492334</c:v>
                </c:pt>
                <c:pt idx="100">
                  <c:v>50.938635524936117</c:v>
                </c:pt>
                <c:pt idx="101">
                  <c:v>36.794284889613991</c:v>
                </c:pt>
                <c:pt idx="102">
                  <c:v>40.901653808370206</c:v>
                </c:pt>
                <c:pt idx="103">
                  <c:v>42.27260520571555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640976"/>
        <c:axId val="1915645872"/>
      </c:scatterChart>
      <c:valAx>
        <c:axId val="1915640976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45872"/>
        <c:crosses val="autoZero"/>
        <c:crossBetween val="midCat"/>
      </c:valAx>
      <c:valAx>
        <c:axId val="1915645872"/>
        <c:scaling>
          <c:logBase val="10"/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40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Проницаемость</a:t>
            </a:r>
            <a:r>
              <a:rPr lang="ru-RU" baseline="0"/>
              <a:t> - </a:t>
            </a:r>
            <a:r>
              <a:rPr lang="en-US" baseline="0"/>
              <a:t>CLAY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51339676290463687"/>
                  <c:y val="4.22477398658500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2abc'!$CL$7:$CL$111</c:f>
              <c:numCache>
                <c:formatCode>General</c:formatCode>
                <c:ptCount val="105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xVal>
          <c:yVal>
            <c:numRef>
              <c:f>'Run DATA fig 2abc'!$CM$7:$CM$111</c:f>
              <c:numCache>
                <c:formatCode>0.00</c:formatCode>
                <c:ptCount val="105"/>
                <c:pt idx="0">
                  <c:v>74.480764529661059</c:v>
                </c:pt>
                <c:pt idx="1">
                  <c:v>66.819554461387298</c:v>
                </c:pt>
                <c:pt idx="2">
                  <c:v>91.121991923328778</c:v>
                </c:pt>
                <c:pt idx="3">
                  <c:v>44.421127277386134</c:v>
                </c:pt>
                <c:pt idx="4">
                  <c:v>19.550956869048683</c:v>
                </c:pt>
                <c:pt idx="5">
                  <c:v>68.263898311970578</c:v>
                </c:pt>
                <c:pt idx="6">
                  <c:v>60.997520577852789</c:v>
                </c:pt>
                <c:pt idx="7">
                  <c:v>28.940654455177366</c:v>
                </c:pt>
                <c:pt idx="8">
                  <c:v>44.846466665397422</c:v>
                </c:pt>
                <c:pt idx="15">
                  <c:v>26.851901419759219</c:v>
                </c:pt>
                <c:pt idx="16">
                  <c:v>24.391294439178395</c:v>
                </c:pt>
                <c:pt idx="17">
                  <c:v>45.272225123967729</c:v>
                </c:pt>
                <c:pt idx="18">
                  <c:v>34.149262694715098</c:v>
                </c:pt>
                <c:pt idx="19">
                  <c:v>62.697263230936585</c:v>
                </c:pt>
                <c:pt idx="20">
                  <c:v>23.89190202090758</c:v>
                </c:pt>
                <c:pt idx="21">
                  <c:v>24.835186850385739</c:v>
                </c:pt>
                <c:pt idx="28">
                  <c:v>77.759122950136231</c:v>
                </c:pt>
                <c:pt idx="29">
                  <c:v>63.237605906884276</c:v>
                </c:pt>
                <c:pt idx="30">
                  <c:v>63.945163528149095</c:v>
                </c:pt>
                <c:pt idx="31">
                  <c:v>56.44</c:v>
                </c:pt>
                <c:pt idx="36">
                  <c:v>43.089770169148544</c:v>
                </c:pt>
                <c:pt idx="37">
                  <c:v>45.53365734659377</c:v>
                </c:pt>
                <c:pt idx="38">
                  <c:v>39.30271569823789</c:v>
                </c:pt>
                <c:pt idx="39">
                  <c:v>43.961466033902774</c:v>
                </c:pt>
                <c:pt idx="40">
                  <c:v>92.263437672233138</c:v>
                </c:pt>
                <c:pt idx="41">
                  <c:v>48.191375217781584</c:v>
                </c:pt>
                <c:pt idx="42">
                  <c:v>61.292360577125486</c:v>
                </c:pt>
                <c:pt idx="43">
                  <c:v>38.611825766309209</c:v>
                </c:pt>
                <c:pt idx="44">
                  <c:v>41.979481751668651</c:v>
                </c:pt>
                <c:pt idx="45">
                  <c:v>50.037216244725798</c:v>
                </c:pt>
                <c:pt idx="46">
                  <c:v>57.403802699647144</c:v>
                </c:pt>
                <c:pt idx="47">
                  <c:v>45.408973482808989</c:v>
                </c:pt>
                <c:pt idx="48">
                  <c:v>56.375137663059434</c:v>
                </c:pt>
                <c:pt idx="49">
                  <c:v>54.084313157500638</c:v>
                </c:pt>
                <c:pt idx="50">
                  <c:v>37.828843487803994</c:v>
                </c:pt>
                <c:pt idx="55">
                  <c:v>27.897868418811917</c:v>
                </c:pt>
                <c:pt idx="56">
                  <c:v>36.398494847921512</c:v>
                </c:pt>
                <c:pt idx="57">
                  <c:v>20.839093118305129</c:v>
                </c:pt>
                <c:pt idx="58">
                  <c:v>40.46275021961992</c:v>
                </c:pt>
                <c:pt idx="59">
                  <c:v>17.695044220268919</c:v>
                </c:pt>
                <c:pt idx="60">
                  <c:v>28.752666230725815</c:v>
                </c:pt>
                <c:pt idx="61">
                  <c:v>22.661427170381749</c:v>
                </c:pt>
                <c:pt idx="62">
                  <c:v>25.431939674474052</c:v>
                </c:pt>
                <c:pt idx="63">
                  <c:v>40.58604379761799</c:v>
                </c:pt>
                <c:pt idx="64">
                  <c:v>19.10625769030425</c:v>
                </c:pt>
                <c:pt idx="65">
                  <c:v>44.47915570910169</c:v>
                </c:pt>
                <c:pt idx="66">
                  <c:v>14.330266567019528</c:v>
                </c:pt>
                <c:pt idx="67">
                  <c:v>53.651066510473193</c:v>
                </c:pt>
                <c:pt idx="68">
                  <c:v>54.676402087304467</c:v>
                </c:pt>
                <c:pt idx="69">
                  <c:v>57.436783240958682</c:v>
                </c:pt>
                <c:pt idx="70">
                  <c:v>54.958129666410855</c:v>
                </c:pt>
                <c:pt idx="71">
                  <c:v>59.66909297228046</c:v>
                </c:pt>
                <c:pt idx="76">
                  <c:v>30.770836804591596</c:v>
                </c:pt>
                <c:pt idx="77">
                  <c:v>32.262405560401561</c:v>
                </c:pt>
                <c:pt idx="78">
                  <c:v>29.547436785676087</c:v>
                </c:pt>
                <c:pt idx="79">
                  <c:v>42.819518342353717</c:v>
                </c:pt>
                <c:pt idx="80">
                  <c:v>14.063763700408028</c:v>
                </c:pt>
                <c:pt idx="81">
                  <c:v>23.464757139713615</c:v>
                </c:pt>
                <c:pt idx="82">
                  <c:v>29.774044433305516</c:v>
                </c:pt>
                <c:pt idx="83">
                  <c:v>36.219069206183029</c:v>
                </c:pt>
                <c:pt idx="84">
                  <c:v>34.535760404183691</c:v>
                </c:pt>
                <c:pt idx="85">
                  <c:v>23.578863300070694</c:v>
                </c:pt>
                <c:pt idx="86">
                  <c:v>43.754684943788867</c:v>
                </c:pt>
                <c:pt idx="87">
                  <c:v>41.48857288440756</c:v>
                </c:pt>
                <c:pt idx="88">
                  <c:v>47.09551839701782</c:v>
                </c:pt>
                <c:pt idx="89">
                  <c:v>49.374008222666774</c:v>
                </c:pt>
                <c:pt idx="90">
                  <c:v>37.474263596862073</c:v>
                </c:pt>
                <c:pt idx="91">
                  <c:v>37.628241206272904</c:v>
                </c:pt>
                <c:pt idx="92">
                  <c:v>36.351952469929216</c:v>
                </c:pt>
                <c:pt idx="93">
                  <c:v>38.34133451866245</c:v>
                </c:pt>
                <c:pt idx="94">
                  <c:v>32.902029726916609</c:v>
                </c:pt>
                <c:pt idx="95">
                  <c:v>37.42538015852562</c:v>
                </c:pt>
                <c:pt idx="96">
                  <c:v>32.152574366841364</c:v>
                </c:pt>
                <c:pt idx="97">
                  <c:v>29.323974924454326</c:v>
                </c:pt>
                <c:pt idx="98">
                  <c:v>37.366722423061972</c:v>
                </c:pt>
                <c:pt idx="99">
                  <c:v>40.766781353492334</c:v>
                </c:pt>
                <c:pt idx="100">
                  <c:v>50.938635524936117</c:v>
                </c:pt>
                <c:pt idx="101">
                  <c:v>36.794284889613991</c:v>
                </c:pt>
                <c:pt idx="102">
                  <c:v>40.901653808370206</c:v>
                </c:pt>
                <c:pt idx="103">
                  <c:v>42.27260520571555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58032"/>
        <c:axId val="1920259120"/>
      </c:scatterChart>
      <c:valAx>
        <c:axId val="192025803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59120"/>
        <c:crosses val="autoZero"/>
        <c:crossBetween val="midCat"/>
      </c:valAx>
      <c:valAx>
        <c:axId val="1920259120"/>
        <c:scaling>
          <c:logBase val="10"/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58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Проницаемость</a:t>
            </a:r>
            <a:r>
              <a:rPr lang="ru-RU" baseline="0"/>
              <a:t> - </a:t>
            </a:r>
            <a:r>
              <a:rPr lang="en-US" baseline="0"/>
              <a:t>SiO2/Al2O3</a:t>
            </a:r>
            <a:endParaRPr lang="ru-RU"/>
          </a:p>
        </c:rich>
      </c:tx>
      <c:layout>
        <c:manualLayout>
          <c:xMode val="edge"/>
          <c:yMode val="edge"/>
          <c:x val="0.19001260335418843"/>
          <c:y val="2.8469750889679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51339676290463687"/>
                  <c:y val="4.22477398658500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2abc'!$CL$7:$CL$111</c:f>
              <c:numCache>
                <c:formatCode>General</c:formatCode>
                <c:ptCount val="105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xVal>
          <c:yVal>
            <c:numRef>
              <c:f>'Run DATA fig 2abc'!$CS$7:$CS$111</c:f>
              <c:numCache>
                <c:formatCode>General</c:formatCode>
                <c:ptCount val="105"/>
                <c:pt idx="0">
                  <c:v>2.7212072949028956</c:v>
                </c:pt>
                <c:pt idx="1">
                  <c:v>2.9447715600063882</c:v>
                </c:pt>
                <c:pt idx="2">
                  <c:v>2.8228864077536242</c:v>
                </c:pt>
                <c:pt idx="3">
                  <c:v>5.0111189751574781</c:v>
                </c:pt>
                <c:pt idx="4">
                  <c:v>88.110941475826976</c:v>
                </c:pt>
                <c:pt idx="5">
                  <c:v>3.0233148589652297</c:v>
                </c:pt>
                <c:pt idx="6">
                  <c:v>3.6558542977401673</c:v>
                </c:pt>
                <c:pt idx="7">
                  <c:v>3.6273062730627306</c:v>
                </c:pt>
                <c:pt idx="8">
                  <c:v>4.5235243180834166</c:v>
                </c:pt>
                <c:pt idx="15">
                  <c:v>9.656707495099198</c:v>
                </c:pt>
                <c:pt idx="16">
                  <c:v>4.3148479427549198</c:v>
                </c:pt>
                <c:pt idx="17">
                  <c:v>4.9682075315732339</c:v>
                </c:pt>
                <c:pt idx="18">
                  <c:v>7.2728017831619143</c:v>
                </c:pt>
                <c:pt idx="19">
                  <c:v>3.6346023188024636</c:v>
                </c:pt>
                <c:pt idx="20">
                  <c:v>9.552546663328604</c:v>
                </c:pt>
                <c:pt idx="21">
                  <c:v>9.140345260012273</c:v>
                </c:pt>
                <c:pt idx="28">
                  <c:v>2.5686999248701681</c:v>
                </c:pt>
                <c:pt idx="29">
                  <c:v>3.8664420383648701</c:v>
                </c:pt>
                <c:pt idx="30">
                  <c:v>3.5524644410642332</c:v>
                </c:pt>
                <c:pt idx="31">
                  <c:v>2.6382428940568476</c:v>
                </c:pt>
                <c:pt idx="36">
                  <c:v>6.0949197478470696</c:v>
                </c:pt>
                <c:pt idx="37">
                  <c:v>5.3452321369493481</c:v>
                </c:pt>
                <c:pt idx="38">
                  <c:v>6.7499129829446582</c:v>
                </c:pt>
                <c:pt idx="39">
                  <c:v>5.6133081469745898</c:v>
                </c:pt>
                <c:pt idx="40">
                  <c:v>1.0306673735244007</c:v>
                </c:pt>
                <c:pt idx="41">
                  <c:v>6.4876816475796355</c:v>
                </c:pt>
                <c:pt idx="42">
                  <c:v>3.029130117877699</c:v>
                </c:pt>
                <c:pt idx="43">
                  <c:v>5.7047405369064554</c:v>
                </c:pt>
                <c:pt idx="44">
                  <c:v>4.624969283817526</c:v>
                </c:pt>
                <c:pt idx="45">
                  <c:v>4.2601281825130828</c:v>
                </c:pt>
                <c:pt idx="46">
                  <c:v>5.4846595710803836</c:v>
                </c:pt>
                <c:pt idx="47">
                  <c:v>5.5342918763479521</c:v>
                </c:pt>
                <c:pt idx="48">
                  <c:v>5.0657330944219376</c:v>
                </c:pt>
                <c:pt idx="49">
                  <c:v>5.3887886430928438</c:v>
                </c:pt>
                <c:pt idx="50">
                  <c:v>7.080625132507496</c:v>
                </c:pt>
                <c:pt idx="55">
                  <c:v>6.7123743830647555</c:v>
                </c:pt>
                <c:pt idx="56">
                  <c:v>6.1067419647214667</c:v>
                </c:pt>
                <c:pt idx="57">
                  <c:v>11.029875096953651</c:v>
                </c:pt>
                <c:pt idx="58">
                  <c:v>5.6136799350121853</c:v>
                </c:pt>
                <c:pt idx="59">
                  <c:v>12.999390812011754</c:v>
                </c:pt>
                <c:pt idx="60">
                  <c:v>7.6820512313908331</c:v>
                </c:pt>
                <c:pt idx="61">
                  <c:v>8.3718316242705786</c:v>
                </c:pt>
                <c:pt idx="62">
                  <c:v>7.3393935561387433</c:v>
                </c:pt>
                <c:pt idx="63">
                  <c:v>4.6264122720473564</c:v>
                </c:pt>
                <c:pt idx="64">
                  <c:v>10.562672540801877</c:v>
                </c:pt>
                <c:pt idx="65">
                  <c:v>4.7395716561449053</c:v>
                </c:pt>
                <c:pt idx="66">
                  <c:v>17.87684688231759</c:v>
                </c:pt>
                <c:pt idx="67">
                  <c:v>3.153661187980763</c:v>
                </c:pt>
                <c:pt idx="68">
                  <c:v>5.2236671001300392</c:v>
                </c:pt>
                <c:pt idx="69">
                  <c:v>3.6100544464609801</c:v>
                </c:pt>
                <c:pt idx="70">
                  <c:v>3.8390290580842716</c:v>
                </c:pt>
                <c:pt idx="71">
                  <c:v>2.8294461833130895</c:v>
                </c:pt>
                <c:pt idx="76">
                  <c:v>8.1062044933911235</c:v>
                </c:pt>
                <c:pt idx="77">
                  <c:v>8.05083163894537</c:v>
                </c:pt>
                <c:pt idx="78">
                  <c:v>11.027931516847097</c:v>
                </c:pt>
                <c:pt idx="79">
                  <c:v>12.546631064407071</c:v>
                </c:pt>
                <c:pt idx="80">
                  <c:v>29.981990995497746</c:v>
                </c:pt>
                <c:pt idx="81">
                  <c:v>12.044316375198727</c:v>
                </c:pt>
                <c:pt idx="82">
                  <c:v>7.0388738044105557</c:v>
                </c:pt>
                <c:pt idx="83">
                  <c:v>9.0350220173669697</c:v>
                </c:pt>
                <c:pt idx="84">
                  <c:v>9.7508952914302558</c:v>
                </c:pt>
                <c:pt idx="85">
                  <c:v>13.21074674303498</c:v>
                </c:pt>
                <c:pt idx="86">
                  <c:v>5.0510152265027557</c:v>
                </c:pt>
                <c:pt idx="87">
                  <c:v>5.5691436461817911</c:v>
                </c:pt>
                <c:pt idx="88">
                  <c:v>4.7782178072328101</c:v>
                </c:pt>
                <c:pt idx="89">
                  <c:v>5.56833744817627</c:v>
                </c:pt>
                <c:pt idx="90">
                  <c:v>6.6155614109320293</c:v>
                </c:pt>
                <c:pt idx="91">
                  <c:v>7.5885173665111454</c:v>
                </c:pt>
                <c:pt idx="92">
                  <c:v>7.0254634638967017</c:v>
                </c:pt>
                <c:pt idx="93">
                  <c:v>6.2375021175295782</c:v>
                </c:pt>
                <c:pt idx="94">
                  <c:v>7.5948381507775524</c:v>
                </c:pt>
                <c:pt idx="95">
                  <c:v>6.5385749900089447</c:v>
                </c:pt>
                <c:pt idx="96">
                  <c:v>7.2777629114262776</c:v>
                </c:pt>
                <c:pt idx="97">
                  <c:v>8.3219259980957041</c:v>
                </c:pt>
                <c:pt idx="98">
                  <c:v>6.0895564675378191</c:v>
                </c:pt>
                <c:pt idx="99">
                  <c:v>5.3681074983000565</c:v>
                </c:pt>
                <c:pt idx="100">
                  <c:v>4.033086450880897</c:v>
                </c:pt>
                <c:pt idx="101">
                  <c:v>5.3263690345282608</c:v>
                </c:pt>
                <c:pt idx="102">
                  <c:v>5.793081506831645</c:v>
                </c:pt>
                <c:pt idx="103">
                  <c:v>5.8821113844777448</c:v>
                </c:pt>
                <c:pt idx="104">
                  <c:v>6.1067419647214667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60208"/>
        <c:axId val="1920262928"/>
      </c:scatterChart>
      <c:valAx>
        <c:axId val="192026020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62928"/>
        <c:crosses val="autoZero"/>
        <c:crossBetween val="midCat"/>
      </c:valAx>
      <c:valAx>
        <c:axId val="192026292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6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CaO-Sr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2abc'!$N$7:$N$111</c:f>
              <c:numCache>
                <c:formatCode>0.00</c:formatCode>
                <c:ptCount val="105"/>
                <c:pt idx="0">
                  <c:v>0.55430090099449947</c:v>
                </c:pt>
                <c:pt idx="1">
                  <c:v>0.30995522803114567</c:v>
                </c:pt>
                <c:pt idx="2">
                  <c:v>1.9476248116544332</c:v>
                </c:pt>
                <c:pt idx="3">
                  <c:v>0.24785538446990585</c:v>
                </c:pt>
                <c:pt idx="4">
                  <c:v>0.22357389998625313</c:v>
                </c:pt>
                <c:pt idx="5">
                  <c:v>2.9066412222995477</c:v>
                </c:pt>
                <c:pt idx="6">
                  <c:v>10.006613244744441</c:v>
                </c:pt>
                <c:pt idx="7">
                  <c:v>9.6199999999999992</c:v>
                </c:pt>
                <c:pt idx="8">
                  <c:v>0.79555716623598483</c:v>
                </c:pt>
                <c:pt idx="15">
                  <c:v>6.9122808578863362</c:v>
                </c:pt>
                <c:pt idx="16">
                  <c:v>35.54</c:v>
                </c:pt>
                <c:pt idx="17">
                  <c:v>1.2873436813493075</c:v>
                </c:pt>
                <c:pt idx="18">
                  <c:v>2.717265848315658</c:v>
                </c:pt>
                <c:pt idx="19">
                  <c:v>6.3156946359289234</c:v>
                </c:pt>
                <c:pt idx="20">
                  <c:v>9.8846512151088586</c:v>
                </c:pt>
                <c:pt idx="21">
                  <c:v>9.3786553549728993</c:v>
                </c:pt>
                <c:pt idx="28">
                  <c:v>0.49549762652232138</c:v>
                </c:pt>
                <c:pt idx="29">
                  <c:v>0.36067773718437873</c:v>
                </c:pt>
                <c:pt idx="30">
                  <c:v>0.41388528249722117</c:v>
                </c:pt>
                <c:pt idx="31">
                  <c:v>16.8</c:v>
                </c:pt>
                <c:pt idx="36">
                  <c:v>4.1442661335796069</c:v>
                </c:pt>
                <c:pt idx="37">
                  <c:v>3.7163856510958762</c:v>
                </c:pt>
                <c:pt idx="38">
                  <c:v>3.831541991187208</c:v>
                </c:pt>
                <c:pt idx="39">
                  <c:v>3.3508139297454362</c:v>
                </c:pt>
                <c:pt idx="40">
                  <c:v>7.4215585614547015</c:v>
                </c:pt>
                <c:pt idx="41">
                  <c:v>3.7981664304458587</c:v>
                </c:pt>
                <c:pt idx="42">
                  <c:v>1.182910388214425</c:v>
                </c:pt>
                <c:pt idx="43">
                  <c:v>0.76106144540022458</c:v>
                </c:pt>
                <c:pt idx="44">
                  <c:v>1.6997364583745658</c:v>
                </c:pt>
                <c:pt idx="45">
                  <c:v>0.62386330102720711</c:v>
                </c:pt>
                <c:pt idx="46">
                  <c:v>5.7833887896139853</c:v>
                </c:pt>
                <c:pt idx="47">
                  <c:v>1.8744473074903858</c:v>
                </c:pt>
                <c:pt idx="48">
                  <c:v>5.222146447215831</c:v>
                </c:pt>
                <c:pt idx="49">
                  <c:v>4.6373610736242314</c:v>
                </c:pt>
                <c:pt idx="50">
                  <c:v>1.6775064188250239</c:v>
                </c:pt>
                <c:pt idx="55">
                  <c:v>1.2868652483153054</c:v>
                </c:pt>
                <c:pt idx="56">
                  <c:v>2.7054166151738066</c:v>
                </c:pt>
                <c:pt idx="57">
                  <c:v>0.33108307043048751</c:v>
                </c:pt>
                <c:pt idx="58">
                  <c:v>0.82884068022602486</c:v>
                </c:pt>
                <c:pt idx="59">
                  <c:v>1.311914850192277</c:v>
                </c:pt>
                <c:pt idx="60">
                  <c:v>0.23068259641736924</c:v>
                </c:pt>
                <c:pt idx="61">
                  <c:v>1.1128098165420686</c:v>
                </c:pt>
                <c:pt idx="62">
                  <c:v>1.2874183700543769</c:v>
                </c:pt>
                <c:pt idx="63">
                  <c:v>2.5349133726110313</c:v>
                </c:pt>
                <c:pt idx="64">
                  <c:v>1.2452344249057496</c:v>
                </c:pt>
                <c:pt idx="65">
                  <c:v>3.109161417789895</c:v>
                </c:pt>
                <c:pt idx="66">
                  <c:v>0.37006924603337971</c:v>
                </c:pt>
                <c:pt idx="67">
                  <c:v>2.6276205383939524</c:v>
                </c:pt>
                <c:pt idx="68">
                  <c:v>12.11</c:v>
                </c:pt>
                <c:pt idx="69">
                  <c:v>1.0186355485632173</c:v>
                </c:pt>
                <c:pt idx="70">
                  <c:v>1.4264079124634441</c:v>
                </c:pt>
                <c:pt idx="71">
                  <c:v>2.3375305170362739</c:v>
                </c:pt>
                <c:pt idx="76">
                  <c:v>1.1071055624449828</c:v>
                </c:pt>
                <c:pt idx="77">
                  <c:v>1.3612748775218793</c:v>
                </c:pt>
                <c:pt idx="78">
                  <c:v>2.4070036112989128</c:v>
                </c:pt>
                <c:pt idx="79">
                  <c:v>5.5518996091669939</c:v>
                </c:pt>
                <c:pt idx="80">
                  <c:v>1.6877533035910279</c:v>
                </c:pt>
                <c:pt idx="81">
                  <c:v>1.1067065069385176</c:v>
                </c:pt>
                <c:pt idx="82">
                  <c:v>2.3750202787180195</c:v>
                </c:pt>
                <c:pt idx="83">
                  <c:v>3.7352731007481199</c:v>
                </c:pt>
                <c:pt idx="84">
                  <c:v>4.1684445933524241</c:v>
                </c:pt>
                <c:pt idx="85">
                  <c:v>1.1078223048658558</c:v>
                </c:pt>
                <c:pt idx="86">
                  <c:v>0.42024624339278144</c:v>
                </c:pt>
                <c:pt idx="87">
                  <c:v>0.46203750422248546</c:v>
                </c:pt>
                <c:pt idx="88">
                  <c:v>0.33170817952205162</c:v>
                </c:pt>
                <c:pt idx="89">
                  <c:v>8.746216296266164</c:v>
                </c:pt>
                <c:pt idx="90">
                  <c:v>1.2604760457922983</c:v>
                </c:pt>
                <c:pt idx="91">
                  <c:v>3.6938034681950178</c:v>
                </c:pt>
                <c:pt idx="92">
                  <c:v>2.0191029434820096</c:v>
                </c:pt>
                <c:pt idx="93">
                  <c:v>0.44323430539174974</c:v>
                </c:pt>
                <c:pt idx="94">
                  <c:v>1.2903914829961876</c:v>
                </c:pt>
                <c:pt idx="95">
                  <c:v>1.677091167344509</c:v>
                </c:pt>
                <c:pt idx="96">
                  <c:v>0.61971088238085703</c:v>
                </c:pt>
                <c:pt idx="97">
                  <c:v>0.44070862498803937</c:v>
                </c:pt>
                <c:pt idx="98">
                  <c:v>0.38505910210366989</c:v>
                </c:pt>
                <c:pt idx="99">
                  <c:v>0.51751594097864562</c:v>
                </c:pt>
                <c:pt idx="100">
                  <c:v>0.3967185032951191</c:v>
                </c:pt>
                <c:pt idx="101">
                  <c:v>0.5998031031477643</c:v>
                </c:pt>
                <c:pt idx="102">
                  <c:v>1.2304569166923334</c:v>
                </c:pt>
                <c:pt idx="103">
                  <c:v>1.8240678080103803</c:v>
                </c:pt>
                <c:pt idx="104">
                  <c:v>2.7054166151738066</c:v>
                </c:pt>
              </c:numCache>
            </c:numRef>
          </c:xVal>
          <c:yVal>
            <c:numRef>
              <c:f>'Run DATA fig 2abc'!$BP$7:$BP$111</c:f>
              <c:numCache>
                <c:formatCode>0</c:formatCode>
                <c:ptCount val="105"/>
                <c:pt idx="0">
                  <c:v>130.55579064542962</c:v>
                </c:pt>
                <c:pt idx="1">
                  <c:v>113.12925366800171</c:v>
                </c:pt>
                <c:pt idx="2">
                  <c:v>123.57826441780078</c:v>
                </c:pt>
                <c:pt idx="3">
                  <c:v>104.85327762205009</c:v>
                </c:pt>
                <c:pt idx="4">
                  <c:v>18.794312867656242</c:v>
                </c:pt>
                <c:pt idx="5">
                  <c:v>171.54138589398556</c:v>
                </c:pt>
                <c:pt idx="6">
                  <c:v>304.31143953585098</c:v>
                </c:pt>
                <c:pt idx="7">
                  <c:v>275.85822366446706</c:v>
                </c:pt>
                <c:pt idx="8">
                  <c:v>95.568520576983303</c:v>
                </c:pt>
                <c:pt idx="15">
                  <c:v>64.786462763625224</c:v>
                </c:pt>
                <c:pt idx="16">
                  <c:v>117.0548293195255</c:v>
                </c:pt>
                <c:pt idx="17">
                  <c:v>85.994215835635387</c:v>
                </c:pt>
                <c:pt idx="18">
                  <c:v>60.552690751463587</c:v>
                </c:pt>
                <c:pt idx="19">
                  <c:v>100.22798191779866</c:v>
                </c:pt>
                <c:pt idx="20">
                  <c:v>52.238967359197595</c:v>
                </c:pt>
                <c:pt idx="21">
                  <c:v>51.288194397877497</c:v>
                </c:pt>
                <c:pt idx="28">
                  <c:v>121.24303095887846</c:v>
                </c:pt>
                <c:pt idx="29">
                  <c:v>110.3599542792133</c:v>
                </c:pt>
                <c:pt idx="30">
                  <c:v>125.23369387133533</c:v>
                </c:pt>
                <c:pt idx="31">
                  <c:v>194.81727642702791</c:v>
                </c:pt>
                <c:pt idx="36">
                  <c:v>288.90727087077397</c:v>
                </c:pt>
                <c:pt idx="37">
                  <c:v>189.133538982472</c:v>
                </c:pt>
                <c:pt idx="38">
                  <c:v>259.2509263250825</c:v>
                </c:pt>
                <c:pt idx="39">
                  <c:v>247.95564303389278</c:v>
                </c:pt>
                <c:pt idx="40">
                  <c:v>187.68000417258585</c:v>
                </c:pt>
                <c:pt idx="41">
                  <c:v>143.49798107457966</c:v>
                </c:pt>
                <c:pt idx="42">
                  <c:v>127.91340343404079</c:v>
                </c:pt>
                <c:pt idx="43">
                  <c:v>219.67121382665104</c:v>
                </c:pt>
                <c:pt idx="44">
                  <c:v>205.55932039937147</c:v>
                </c:pt>
                <c:pt idx="45">
                  <c:v>190.70104058964714</c:v>
                </c:pt>
                <c:pt idx="46">
                  <c:v>139.0498792089065</c:v>
                </c:pt>
                <c:pt idx="47">
                  <c:v>217.48163236044047</c:v>
                </c:pt>
                <c:pt idx="48">
                  <c:v>139.11736764352676</c:v>
                </c:pt>
                <c:pt idx="49">
                  <c:v>147.43508266392249</c:v>
                </c:pt>
                <c:pt idx="50">
                  <c:v>306.74404153153591</c:v>
                </c:pt>
                <c:pt idx="55">
                  <c:v>127.64722391416946</c:v>
                </c:pt>
                <c:pt idx="56">
                  <c:v>131.46476060604411</c:v>
                </c:pt>
                <c:pt idx="57">
                  <c:v>148.46375752150706</c:v>
                </c:pt>
                <c:pt idx="58">
                  <c:v>135.82076392099623</c:v>
                </c:pt>
                <c:pt idx="59">
                  <c:v>124.88821010347677</c:v>
                </c:pt>
                <c:pt idx="60">
                  <c:v>124.48087700227865</c:v>
                </c:pt>
                <c:pt idx="61">
                  <c:v>117.20159846817415</c:v>
                </c:pt>
                <c:pt idx="62">
                  <c:v>115.58209663545166</c:v>
                </c:pt>
                <c:pt idx="63">
                  <c:v>131.35176662904448</c:v>
                </c:pt>
                <c:pt idx="64">
                  <c:v>103.66845841128675</c:v>
                </c:pt>
                <c:pt idx="65">
                  <c:v>130.77405967824041</c:v>
                </c:pt>
                <c:pt idx="66">
                  <c:v>100.03652162938363</c:v>
                </c:pt>
                <c:pt idx="67">
                  <c:v>131.48922361734972</c:v>
                </c:pt>
                <c:pt idx="68">
                  <c:v>108.37626999893369</c:v>
                </c:pt>
                <c:pt idx="69">
                  <c:v>128.56831094610621</c:v>
                </c:pt>
                <c:pt idx="70">
                  <c:v>127.80262189190877</c:v>
                </c:pt>
                <c:pt idx="71">
                  <c:v>116.80962087474579</c:v>
                </c:pt>
                <c:pt idx="76">
                  <c:v>124.7592039940143</c:v>
                </c:pt>
                <c:pt idx="77">
                  <c:v>122.28317940035744</c:v>
                </c:pt>
                <c:pt idx="78">
                  <c:v>132.25005253669244</c:v>
                </c:pt>
                <c:pt idx="79">
                  <c:v>158.51468922976065</c:v>
                </c:pt>
                <c:pt idx="80">
                  <c:v>145.5376579193256</c:v>
                </c:pt>
                <c:pt idx="81">
                  <c:v>115.04939636461648</c:v>
                </c:pt>
                <c:pt idx="82">
                  <c:v>127.67988095551247</c:v>
                </c:pt>
                <c:pt idx="83">
                  <c:v>109.68781583648492</c:v>
                </c:pt>
                <c:pt idx="84">
                  <c:v>106.48070404991961</c:v>
                </c:pt>
                <c:pt idx="85">
                  <c:v>100.03502039652723</c:v>
                </c:pt>
                <c:pt idx="86">
                  <c:v>135.27738779867516</c:v>
                </c:pt>
                <c:pt idx="87">
                  <c:v>133.35831777420034</c:v>
                </c:pt>
                <c:pt idx="88">
                  <c:v>105.44042987768648</c:v>
                </c:pt>
                <c:pt idx="89">
                  <c:v>113.41074961031281</c:v>
                </c:pt>
                <c:pt idx="90">
                  <c:v>136.50632992178825</c:v>
                </c:pt>
                <c:pt idx="91">
                  <c:v>127.87121166731373</c:v>
                </c:pt>
                <c:pt idx="92">
                  <c:v>135.85004109897139</c:v>
                </c:pt>
                <c:pt idx="93">
                  <c:v>147.84710540191534</c:v>
                </c:pt>
                <c:pt idx="94">
                  <c:v>133.11437658244631</c:v>
                </c:pt>
                <c:pt idx="95">
                  <c:v>131.05819384140827</c:v>
                </c:pt>
                <c:pt idx="96">
                  <c:v>129.24961839930756</c:v>
                </c:pt>
                <c:pt idx="97">
                  <c:v>138.96152786046119</c:v>
                </c:pt>
                <c:pt idx="98">
                  <c:v>143.5976429566737</c:v>
                </c:pt>
                <c:pt idx="99">
                  <c:v>131.55711047880288</c:v>
                </c:pt>
                <c:pt idx="100">
                  <c:v>140.26806188168743</c:v>
                </c:pt>
                <c:pt idx="101">
                  <c:v>129.6319846793333</c:v>
                </c:pt>
                <c:pt idx="102">
                  <c:v>141.76118954249412</c:v>
                </c:pt>
                <c:pt idx="103">
                  <c:v>172.54907333376173</c:v>
                </c:pt>
                <c:pt idx="104">
                  <c:v>131.46476060604411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265104"/>
        <c:axId val="1922250368"/>
      </c:scatterChart>
      <c:valAx>
        <c:axId val="1920265104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50368"/>
        <c:crosses val="autoZero"/>
        <c:crossBetween val="midCat"/>
      </c:valAx>
      <c:valAx>
        <c:axId val="192225036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0265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0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Qtz/CLAY - K/Rb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2abc'!$CQ$7:$CQ$111</c:f>
              <c:numCache>
                <c:formatCode>General</c:formatCode>
                <c:ptCount val="105"/>
                <c:pt idx="0">
                  <c:v>0.23474947222919218</c:v>
                </c:pt>
                <c:pt idx="1">
                  <c:v>0.38833175096111389</c:v>
                </c:pt>
                <c:pt idx="2">
                  <c:v>1.0974299166346287E-3</c:v>
                </c:pt>
                <c:pt idx="3">
                  <c:v>1.1197318472500442</c:v>
                </c:pt>
                <c:pt idx="4">
                  <c:v>4.0141590227310919</c:v>
                </c:pt>
                <c:pt idx="5">
                  <c:v>0.26981755372143035</c:v>
                </c:pt>
                <c:pt idx="6">
                  <c:v>0.2539056885857181</c:v>
                </c:pt>
                <c:pt idx="7">
                  <c:v>1.0366040632033157E-2</c:v>
                </c:pt>
                <c:pt idx="8">
                  <c:v>1.0824639965772449</c:v>
                </c:pt>
                <c:pt idx="15">
                  <c:v>2.2161684154148951</c:v>
                </c:pt>
                <c:pt idx="16">
                  <c:v>0</c:v>
                </c:pt>
                <c:pt idx="17">
                  <c:v>1.074350131472416</c:v>
                </c:pt>
                <c:pt idx="18">
                  <c:v>1.7106557708448251</c:v>
                </c:pt>
                <c:pt idx="19">
                  <c:v>0.36838839019947045</c:v>
                </c:pt>
                <c:pt idx="20">
                  <c:v>2.5007107905065094</c:v>
                </c:pt>
                <c:pt idx="21">
                  <c:v>2.3780215686682991</c:v>
                </c:pt>
                <c:pt idx="28">
                  <c:v>0.14050987618056732</c:v>
                </c:pt>
                <c:pt idx="29">
                  <c:v>0.43389388861532596</c:v>
                </c:pt>
                <c:pt idx="30">
                  <c:v>0.38667800275768666</c:v>
                </c:pt>
                <c:pt idx="31">
                  <c:v>3.5435861091424525E-3</c:v>
                </c:pt>
                <c:pt idx="36">
                  <c:v>1.0492906147453369</c:v>
                </c:pt>
                <c:pt idx="37">
                  <c:v>0.94535867933879203</c:v>
                </c:pt>
                <c:pt idx="38">
                  <c:v>1.2493048293210427</c:v>
                </c:pt>
                <c:pt idx="39">
                  <c:v>1.026847444401634</c:v>
                </c:pt>
                <c:pt idx="40">
                  <c:v>1.0838529597742834E-3</c:v>
                </c:pt>
                <c:pt idx="41">
                  <c:v>0.6749543374143353</c:v>
                </c:pt>
                <c:pt idx="42">
                  <c:v>0.31016117794342285</c:v>
                </c:pt>
                <c:pt idx="43">
                  <c:v>1.4190898293839713</c:v>
                </c:pt>
                <c:pt idx="44">
                  <c:v>0.91793647158089076</c:v>
                </c:pt>
                <c:pt idx="45">
                  <c:v>0.84003206807806141</c:v>
                </c:pt>
                <c:pt idx="46">
                  <c:v>0.34994835560674042</c:v>
                </c:pt>
                <c:pt idx="47">
                  <c:v>1.0028619656425908</c:v>
                </c:pt>
                <c:pt idx="48">
                  <c:v>0.5113819873246932</c:v>
                </c:pt>
                <c:pt idx="49">
                  <c:v>0.5905146289109886</c:v>
                </c:pt>
                <c:pt idx="50">
                  <c:v>1.4206325168998704</c:v>
                </c:pt>
                <c:pt idx="55">
                  <c:v>1.9511172315049128</c:v>
                </c:pt>
                <c:pt idx="56">
                  <c:v>1.2249063565052001</c:v>
                </c:pt>
                <c:pt idx="57">
                  <c:v>3.4926755660353557</c:v>
                </c:pt>
                <c:pt idx="58">
                  <c:v>1.2510359240752706</c:v>
                </c:pt>
                <c:pt idx="59">
                  <c:v>3.6456937360958315</c:v>
                </c:pt>
                <c:pt idx="60">
                  <c:v>2.2399790525540251</c:v>
                </c:pt>
                <c:pt idx="61">
                  <c:v>2.7790049847619924</c:v>
                </c:pt>
                <c:pt idx="62">
                  <c:v>2.2587780554174062</c:v>
                </c:pt>
                <c:pt idx="63">
                  <c:v>0.96315876593649197</c:v>
                </c:pt>
                <c:pt idx="64">
                  <c:v>3.3894187750851041</c:v>
                </c:pt>
                <c:pt idx="65">
                  <c:v>0.80383863922941134</c:v>
                </c:pt>
                <c:pt idx="66">
                  <c:v>5.5670460820089023</c:v>
                </c:pt>
                <c:pt idx="67">
                  <c:v>0.5199041341581927</c:v>
                </c:pt>
                <c:pt idx="68">
                  <c:v>0.23468623513044276</c:v>
                </c:pt>
                <c:pt idx="69">
                  <c:v>0.5750872701776405</c:v>
                </c:pt>
                <c:pt idx="70">
                  <c:v>0.63050443915287546</c:v>
                </c:pt>
                <c:pt idx="71">
                  <c:v>0.33759979822032365</c:v>
                </c:pt>
                <c:pt idx="76">
                  <c:v>2.0056120874255106</c:v>
                </c:pt>
                <c:pt idx="77">
                  <c:v>1.8123291862195587</c:v>
                </c:pt>
                <c:pt idx="78">
                  <c:v>2.0392564847840733</c:v>
                </c:pt>
                <c:pt idx="79">
                  <c:v>0.98384881992043893</c:v>
                </c:pt>
                <c:pt idx="80">
                  <c:v>5.5865078118086089</c:v>
                </c:pt>
                <c:pt idx="81">
                  <c:v>2.92304575861567</c:v>
                </c:pt>
                <c:pt idx="82">
                  <c:v>2.0095680916160927</c:v>
                </c:pt>
                <c:pt idx="83">
                  <c:v>1.411524409138244</c:v>
                </c:pt>
                <c:pt idx="84">
                  <c:v>1.5171346367942464</c:v>
                </c:pt>
                <c:pt idx="85">
                  <c:v>2.9506948302516878</c:v>
                </c:pt>
                <c:pt idx="86">
                  <c:v>1.0589018876007001</c:v>
                </c:pt>
                <c:pt idx="87">
                  <c:v>1.1742580446646218</c:v>
                </c:pt>
                <c:pt idx="88">
                  <c:v>0.92161341384509055</c:v>
                </c:pt>
                <c:pt idx="89">
                  <c:v>0.56557154843092328</c:v>
                </c:pt>
                <c:pt idx="90">
                  <c:v>1.3840061976217437</c:v>
                </c:pt>
                <c:pt idx="91">
                  <c:v>1.292297325942616</c:v>
                </c:pt>
                <c:pt idx="92">
                  <c:v>1.435050616371297</c:v>
                </c:pt>
                <c:pt idx="93">
                  <c:v>1.3651840912417295</c:v>
                </c:pt>
                <c:pt idx="94">
                  <c:v>1.735712438710844</c:v>
                </c:pt>
                <c:pt idx="95">
                  <c:v>1.3857837679986829</c:v>
                </c:pt>
                <c:pt idx="96">
                  <c:v>1.825934893913266</c:v>
                </c:pt>
                <c:pt idx="97">
                  <c:v>2.1070983616695438</c:v>
                </c:pt>
                <c:pt idx="98">
                  <c:v>1.4325712560361648</c:v>
                </c:pt>
                <c:pt idx="99">
                  <c:v>1.2384476692343898</c:v>
                </c:pt>
                <c:pt idx="100">
                  <c:v>0.78762115916968312</c:v>
                </c:pt>
                <c:pt idx="101">
                  <c:v>1.5000341008087976</c:v>
                </c:pt>
                <c:pt idx="102">
                  <c:v>1.1893943415925219</c:v>
                </c:pt>
                <c:pt idx="103">
                  <c:v>1.1019218553149439</c:v>
                </c:pt>
              </c:numCache>
            </c:numRef>
          </c:xVal>
          <c:yVal>
            <c:numRef>
              <c:f>'Run DATA fig 2abc'!$CV$7:$CV$111</c:f>
              <c:numCache>
                <c:formatCode>General</c:formatCode>
                <c:ptCount val="105"/>
                <c:pt idx="0">
                  <c:v>2.0800916720043685</c:v>
                </c:pt>
                <c:pt idx="1">
                  <c:v>2.1647836594915408</c:v>
                </c:pt>
                <c:pt idx="2">
                  <c:v>2.3601012102287315</c:v>
                </c:pt>
                <c:pt idx="3">
                  <c:v>2.6821230989604259</c:v>
                </c:pt>
                <c:pt idx="4">
                  <c:v>6.5290128297641008</c:v>
                </c:pt>
                <c:pt idx="5">
                  <c:v>2.5622484041130118</c:v>
                </c:pt>
                <c:pt idx="6">
                  <c:v>2.5403249673901027</c:v>
                </c:pt>
                <c:pt idx="7">
                  <c:v>2.2811011551479718</c:v>
                </c:pt>
                <c:pt idx="8">
                  <c:v>2.0457368393037743</c:v>
                </c:pt>
                <c:pt idx="15">
                  <c:v>4.0506368710698366</c:v>
                </c:pt>
                <c:pt idx="16">
                  <c:v>3.7660522141398949</c:v>
                </c:pt>
                <c:pt idx="17">
                  <c:v>3.2496734880826392</c:v>
                </c:pt>
                <c:pt idx="18">
                  <c:v>4.3857742214603324</c:v>
                </c:pt>
                <c:pt idx="19">
                  <c:v>2.2852676737313358</c:v>
                </c:pt>
                <c:pt idx="20">
                  <c:v>3.6389312024900908</c:v>
                </c:pt>
                <c:pt idx="21">
                  <c:v>3.7082859130346963</c:v>
                </c:pt>
                <c:pt idx="28">
                  <c:v>3.1189200649361233</c:v>
                </c:pt>
                <c:pt idx="29">
                  <c:v>2.7056260128344647</c:v>
                </c:pt>
                <c:pt idx="30">
                  <c:v>3.1093030455069033</c:v>
                </c:pt>
                <c:pt idx="31">
                  <c:v>3.2013686493723479</c:v>
                </c:pt>
                <c:pt idx="36">
                  <c:v>3.560456488792259</c:v>
                </c:pt>
                <c:pt idx="37">
                  <c:v>3.3437391830054217</c:v>
                </c:pt>
                <c:pt idx="38">
                  <c:v>3.829177675805258</c:v>
                </c:pt>
                <c:pt idx="39">
                  <c:v>3.4038939374199835</c:v>
                </c:pt>
                <c:pt idx="40">
                  <c:v>8.8320099329337705</c:v>
                </c:pt>
                <c:pt idx="41">
                  <c:v>7.2408138749179667</c:v>
                </c:pt>
                <c:pt idx="42">
                  <c:v>3.6082181787439258</c:v>
                </c:pt>
                <c:pt idx="43">
                  <c:v>3.5329806809640862</c:v>
                </c:pt>
                <c:pt idx="44">
                  <c:v>6.1068614984041654</c:v>
                </c:pt>
                <c:pt idx="45">
                  <c:v>3.1079583541111857</c:v>
                </c:pt>
                <c:pt idx="46">
                  <c:v>6.8222627334810753</c:v>
                </c:pt>
                <c:pt idx="47">
                  <c:v>3.546298856677371</c:v>
                </c:pt>
                <c:pt idx="48">
                  <c:v>3.5891197359415115</c:v>
                </c:pt>
                <c:pt idx="49">
                  <c:v>3.7667882358848157</c:v>
                </c:pt>
                <c:pt idx="50">
                  <c:v>3.6164497362160568</c:v>
                </c:pt>
                <c:pt idx="55">
                  <c:v>7.399530981025527</c:v>
                </c:pt>
                <c:pt idx="56">
                  <c:v>6.1511625259469414</c:v>
                </c:pt>
                <c:pt idx="57">
                  <c:v>6.3696439774219495</c:v>
                </c:pt>
                <c:pt idx="58">
                  <c:v>4.1262205459157686</c:v>
                </c:pt>
                <c:pt idx="59">
                  <c:v>14.090264022425766</c:v>
                </c:pt>
                <c:pt idx="60">
                  <c:v>4.5475530793884893</c:v>
                </c:pt>
                <c:pt idx="61">
                  <c:v>7.4195879236820739</c:v>
                </c:pt>
                <c:pt idx="62">
                  <c:v>7.0654940003964191</c:v>
                </c:pt>
                <c:pt idx="63">
                  <c:v>5.7905848139326155</c:v>
                </c:pt>
                <c:pt idx="64">
                  <c:v>7.5679517323508945</c:v>
                </c:pt>
                <c:pt idx="65">
                  <c:v>5.655529256827502</c:v>
                </c:pt>
                <c:pt idx="66">
                  <c:v>5.4288760255984405</c:v>
                </c:pt>
                <c:pt idx="67">
                  <c:v>5.3574811009390491</c:v>
                </c:pt>
                <c:pt idx="68">
                  <c:v>3.8460280017630613</c:v>
                </c:pt>
                <c:pt idx="69">
                  <c:v>2.990947235382778</c:v>
                </c:pt>
                <c:pt idx="70">
                  <c:v>3.3341104151855658</c:v>
                </c:pt>
                <c:pt idx="71">
                  <c:v>3.75520063679773</c:v>
                </c:pt>
                <c:pt idx="76">
                  <c:v>4.0338717980421315</c:v>
                </c:pt>
                <c:pt idx="77">
                  <c:v>3.8364566856758411</c:v>
                </c:pt>
                <c:pt idx="78">
                  <c:v>4.0729803346419047</c:v>
                </c:pt>
                <c:pt idx="79">
                  <c:v>4.2304197263818439</c:v>
                </c:pt>
                <c:pt idx="80">
                  <c:v>4.5295908739554562</c:v>
                </c:pt>
                <c:pt idx="81">
                  <c:v>4.0187110139466675</c:v>
                </c:pt>
                <c:pt idx="82">
                  <c:v>4.1814574192965965</c:v>
                </c:pt>
                <c:pt idx="83">
                  <c:v>4.0114819325004332</c:v>
                </c:pt>
                <c:pt idx="84">
                  <c:v>4.1616738833828899</c:v>
                </c:pt>
                <c:pt idx="85">
                  <c:v>4.2602221110646674</c:v>
                </c:pt>
                <c:pt idx="86">
                  <c:v>3.8270577803874199</c:v>
                </c:pt>
                <c:pt idx="87">
                  <c:v>3.681203621011703</c:v>
                </c:pt>
                <c:pt idx="88">
                  <c:v>3.2686794683457014</c:v>
                </c:pt>
                <c:pt idx="89">
                  <c:v>3.2540516798350518</c:v>
                </c:pt>
                <c:pt idx="90">
                  <c:v>3.6676987407252017</c:v>
                </c:pt>
                <c:pt idx="91">
                  <c:v>3.5823040566444475</c:v>
                </c:pt>
                <c:pt idx="92">
                  <c:v>3.6730088178775313</c:v>
                </c:pt>
                <c:pt idx="93">
                  <c:v>3.3792541757234482</c:v>
                </c:pt>
                <c:pt idx="94">
                  <c:v>3.9470383948124033</c:v>
                </c:pt>
                <c:pt idx="95">
                  <c:v>3.9184565316156434</c:v>
                </c:pt>
                <c:pt idx="96">
                  <c:v>4.1359335893573395</c:v>
                </c:pt>
                <c:pt idx="97">
                  <c:v>4.0816343685763679</c:v>
                </c:pt>
                <c:pt idx="98">
                  <c:v>3.6838564775674079</c:v>
                </c:pt>
                <c:pt idx="99">
                  <c:v>3.5342795367751618</c:v>
                </c:pt>
                <c:pt idx="100">
                  <c:v>3.2620341882652339</c:v>
                </c:pt>
                <c:pt idx="101">
                  <c:v>3.7864612910194246</c:v>
                </c:pt>
                <c:pt idx="102">
                  <c:v>3.7429802715063096</c:v>
                </c:pt>
                <c:pt idx="103">
                  <c:v>3.3909500882721959</c:v>
                </c:pt>
                <c:pt idx="104">
                  <c:v>6.1511625259469414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63424"/>
        <c:axId val="1922243840"/>
      </c:scatterChart>
      <c:valAx>
        <c:axId val="192226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Qtz/CLAT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3840"/>
        <c:crosses val="autoZero"/>
        <c:crossBetween val="midCat"/>
      </c:valAx>
      <c:valAx>
        <c:axId val="192224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K2O/Rb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63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2957743750666"/>
          <c:y val="3.2323229385124191E-2"/>
          <c:w val="0.84498358369410465"/>
          <c:h val="0.744169456620699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intercept val="0"/>
            <c:dispRSqr val="1"/>
            <c:dispEq val="1"/>
            <c:trendlineLbl>
              <c:layout>
                <c:manualLayout>
                  <c:x val="-0.35846916736883905"/>
                  <c:y val="-0.13229654181440578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2abc'!$CR$7:$CR$111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fig 2abc'!$CU$7:$CU$111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7">
                  <c:v>21.610845295055825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1">
                  <c:v>27.48579545454545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0">
                  <c:v>49.244894217432204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63968"/>
        <c:axId val="1922249824"/>
      </c:scatterChart>
      <c:valAx>
        <c:axId val="1922263968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9824"/>
        <c:crosses val="autoZero"/>
        <c:crossBetween val="midCat"/>
        <c:majorUnit val="10"/>
        <c:minorUnit val="5"/>
      </c:valAx>
      <c:valAx>
        <c:axId val="1922249824"/>
        <c:scaling>
          <c:orientation val="minMax"/>
          <c:max val="54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100×Al2O3/(Al2O3+SiO2), wt%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6960784313725492E-2"/>
              <c:y val="0.119957349081364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63968"/>
        <c:crosses val="autoZero"/>
        <c:crossBetween val="midCat"/>
        <c:minorUnit val="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dispRSqr val="1"/>
            <c:dispEq val="1"/>
            <c:trendlineLbl>
              <c:layout>
                <c:manualLayout>
                  <c:x val="-0.22526169522927281"/>
                  <c:y val="-0.4209601924759405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2abc'!$CR$7:$CR$111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fig 2abc'!$CV$7:$CV$111</c:f>
              <c:numCache>
                <c:formatCode>General</c:formatCode>
                <c:ptCount val="105"/>
                <c:pt idx="0">
                  <c:v>2.0800916720043685</c:v>
                </c:pt>
                <c:pt idx="1">
                  <c:v>2.1647836594915408</c:v>
                </c:pt>
                <c:pt idx="2">
                  <c:v>2.3601012102287315</c:v>
                </c:pt>
                <c:pt idx="3">
                  <c:v>2.6821230989604259</c:v>
                </c:pt>
                <c:pt idx="4">
                  <c:v>6.5290128297641008</c:v>
                </c:pt>
                <c:pt idx="5">
                  <c:v>2.5622484041130118</c:v>
                </c:pt>
                <c:pt idx="6">
                  <c:v>2.5403249673901027</c:v>
                </c:pt>
                <c:pt idx="7">
                  <c:v>2.2811011551479718</c:v>
                </c:pt>
                <c:pt idx="8">
                  <c:v>2.0457368393037743</c:v>
                </c:pt>
                <c:pt idx="15">
                  <c:v>4.0506368710698366</c:v>
                </c:pt>
                <c:pt idx="16">
                  <c:v>3.7660522141398949</c:v>
                </c:pt>
                <c:pt idx="17">
                  <c:v>3.2496734880826392</c:v>
                </c:pt>
                <c:pt idx="18">
                  <c:v>4.3857742214603324</c:v>
                </c:pt>
                <c:pt idx="19">
                  <c:v>2.2852676737313358</c:v>
                </c:pt>
                <c:pt idx="20">
                  <c:v>3.6389312024900908</c:v>
                </c:pt>
                <c:pt idx="21">
                  <c:v>3.7082859130346963</c:v>
                </c:pt>
                <c:pt idx="28">
                  <c:v>3.1189200649361233</c:v>
                </c:pt>
                <c:pt idx="29">
                  <c:v>2.7056260128344647</c:v>
                </c:pt>
                <c:pt idx="30">
                  <c:v>3.1093030455069033</c:v>
                </c:pt>
                <c:pt idx="31">
                  <c:v>3.2013686493723479</c:v>
                </c:pt>
                <c:pt idx="36">
                  <c:v>3.560456488792259</c:v>
                </c:pt>
                <c:pt idx="37">
                  <c:v>3.3437391830054217</c:v>
                </c:pt>
                <c:pt idx="38">
                  <c:v>3.829177675805258</c:v>
                </c:pt>
                <c:pt idx="39">
                  <c:v>3.4038939374199835</c:v>
                </c:pt>
                <c:pt idx="40">
                  <c:v>8.8320099329337705</c:v>
                </c:pt>
                <c:pt idx="41">
                  <c:v>7.2408138749179667</c:v>
                </c:pt>
                <c:pt idx="42">
                  <c:v>3.6082181787439258</c:v>
                </c:pt>
                <c:pt idx="43">
                  <c:v>3.5329806809640862</c:v>
                </c:pt>
                <c:pt idx="44">
                  <c:v>6.1068614984041654</c:v>
                </c:pt>
                <c:pt idx="45">
                  <c:v>3.1079583541111857</c:v>
                </c:pt>
                <c:pt idx="46">
                  <c:v>6.8222627334810753</c:v>
                </c:pt>
                <c:pt idx="47">
                  <c:v>3.546298856677371</c:v>
                </c:pt>
                <c:pt idx="48">
                  <c:v>3.5891197359415115</c:v>
                </c:pt>
                <c:pt idx="49">
                  <c:v>3.7667882358848157</c:v>
                </c:pt>
                <c:pt idx="50">
                  <c:v>3.6164497362160568</c:v>
                </c:pt>
                <c:pt idx="55">
                  <c:v>7.399530981025527</c:v>
                </c:pt>
                <c:pt idx="56">
                  <c:v>6.1511625259469414</c:v>
                </c:pt>
                <c:pt idx="57">
                  <c:v>6.3696439774219495</c:v>
                </c:pt>
                <c:pt idx="58">
                  <c:v>4.1262205459157686</c:v>
                </c:pt>
                <c:pt idx="59">
                  <c:v>14.090264022425766</c:v>
                </c:pt>
                <c:pt idx="60">
                  <c:v>4.5475530793884893</c:v>
                </c:pt>
                <c:pt idx="61">
                  <c:v>7.4195879236820739</c:v>
                </c:pt>
                <c:pt idx="62">
                  <c:v>7.0654940003964191</c:v>
                </c:pt>
                <c:pt idx="63">
                  <c:v>5.7905848139326155</c:v>
                </c:pt>
                <c:pt idx="64">
                  <c:v>7.5679517323508945</c:v>
                </c:pt>
                <c:pt idx="65">
                  <c:v>5.655529256827502</c:v>
                </c:pt>
                <c:pt idx="66">
                  <c:v>5.4288760255984405</c:v>
                </c:pt>
                <c:pt idx="67">
                  <c:v>5.3574811009390491</c:v>
                </c:pt>
                <c:pt idx="68">
                  <c:v>3.8460280017630613</c:v>
                </c:pt>
                <c:pt idx="69">
                  <c:v>2.990947235382778</c:v>
                </c:pt>
                <c:pt idx="70">
                  <c:v>3.3341104151855658</c:v>
                </c:pt>
                <c:pt idx="71">
                  <c:v>3.75520063679773</c:v>
                </c:pt>
                <c:pt idx="76">
                  <c:v>4.0338717980421315</c:v>
                </c:pt>
                <c:pt idx="77">
                  <c:v>3.8364566856758411</c:v>
                </c:pt>
                <c:pt idx="78">
                  <c:v>4.0729803346419047</c:v>
                </c:pt>
                <c:pt idx="79">
                  <c:v>4.2304197263818439</c:v>
                </c:pt>
                <c:pt idx="80">
                  <c:v>4.5295908739554562</c:v>
                </c:pt>
                <c:pt idx="81">
                  <c:v>4.0187110139466675</c:v>
                </c:pt>
                <c:pt idx="82">
                  <c:v>4.1814574192965965</c:v>
                </c:pt>
                <c:pt idx="83">
                  <c:v>4.0114819325004332</c:v>
                </c:pt>
                <c:pt idx="84">
                  <c:v>4.1616738833828899</c:v>
                </c:pt>
                <c:pt idx="85">
                  <c:v>4.2602221110646674</c:v>
                </c:pt>
                <c:pt idx="86">
                  <c:v>3.8270577803874199</c:v>
                </c:pt>
                <c:pt idx="87">
                  <c:v>3.681203621011703</c:v>
                </c:pt>
                <c:pt idx="88">
                  <c:v>3.2686794683457014</c:v>
                </c:pt>
                <c:pt idx="89">
                  <c:v>3.2540516798350518</c:v>
                </c:pt>
                <c:pt idx="90">
                  <c:v>3.6676987407252017</c:v>
                </c:pt>
                <c:pt idx="91">
                  <c:v>3.5823040566444475</c:v>
                </c:pt>
                <c:pt idx="92">
                  <c:v>3.6730088178775313</c:v>
                </c:pt>
                <c:pt idx="93">
                  <c:v>3.3792541757234482</c:v>
                </c:pt>
                <c:pt idx="94">
                  <c:v>3.9470383948124033</c:v>
                </c:pt>
                <c:pt idx="95">
                  <c:v>3.9184565316156434</c:v>
                </c:pt>
                <c:pt idx="96">
                  <c:v>4.1359335893573395</c:v>
                </c:pt>
                <c:pt idx="97">
                  <c:v>4.0816343685763679</c:v>
                </c:pt>
                <c:pt idx="98">
                  <c:v>3.6838564775674079</c:v>
                </c:pt>
                <c:pt idx="99">
                  <c:v>3.5342795367751618</c:v>
                </c:pt>
                <c:pt idx="100">
                  <c:v>3.2620341882652339</c:v>
                </c:pt>
                <c:pt idx="101">
                  <c:v>3.7864612910194246</c:v>
                </c:pt>
                <c:pt idx="102">
                  <c:v>3.7429802715063096</c:v>
                </c:pt>
                <c:pt idx="103">
                  <c:v>3.3909500882721959</c:v>
                </c:pt>
                <c:pt idx="104">
                  <c:v>6.1511625259469414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50912"/>
        <c:axId val="1922248192"/>
      </c:scatterChart>
      <c:valAx>
        <c:axId val="1922250912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8192"/>
        <c:crosses val="autoZero"/>
        <c:crossBetween val="midCat"/>
        <c:majorUnit val="10"/>
        <c:minorUnit val="5"/>
      </c:valAx>
      <c:valAx>
        <c:axId val="1922248192"/>
        <c:scaling>
          <c:orientation val="minMax"/>
          <c:max val="15.9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100×K2O/Rb,</a:t>
                </a:r>
                <a:r>
                  <a:rPr lang="en-US" baseline="0"/>
                  <a:t> </a:t>
                </a:r>
                <a:r>
                  <a:rPr lang="en-US"/>
                  <a:t>wt%/ppm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50912"/>
        <c:crosses val="autoZero"/>
        <c:crossBetween val="midCat"/>
        <c:majorUnit val="2"/>
        <c:minorUnit val="0.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intercept val="0"/>
            <c:dispRSqr val="1"/>
            <c:dispEq val="1"/>
            <c:trendlineLbl>
              <c:layout>
                <c:manualLayout>
                  <c:x val="-0.30656244010612832"/>
                  <c:y val="-9.5660397390290114E-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2abc'!$CR$7:$CR$111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fig 2abc'!$CX$7:$CX$111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48736"/>
        <c:axId val="1922234592"/>
      </c:scatterChart>
      <c:valAx>
        <c:axId val="1922248736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34592"/>
        <c:crosses val="autoZero"/>
        <c:crossBetween val="midCat"/>
        <c:majorUnit val="10"/>
        <c:minorUnit val="5"/>
      </c:valAx>
      <c:valAx>
        <c:axId val="1922234592"/>
        <c:scaling>
          <c:orientation val="minMax"/>
          <c:max val="34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Al2O3, wt%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6960784313725492E-2"/>
              <c:y val="0.323661052785068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8736"/>
        <c:crosses val="autoZero"/>
        <c:crossBetween val="midCat"/>
        <c:minorUnit val="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2101281457465"/>
          <c:y val="6.4814814814814811E-2"/>
          <c:w val="0.8455534969893469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dispRSqr val="1"/>
            <c:dispEq val="1"/>
            <c:trendlineLbl>
              <c:layout>
                <c:manualLayout>
                  <c:x val="-0.39628934633730017"/>
                  <c:y val="5.8874089932023047E-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2abc'!$CR$7:$CR$111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fig 2abc'!$CW$7:$CW$111</c:f>
              <c:numCache>
                <c:formatCode>0.00</c:formatCode>
                <c:ptCount val="105"/>
                <c:pt idx="0">
                  <c:v>54.724702429395201</c:v>
                </c:pt>
                <c:pt idx="1">
                  <c:v>59.357931813125688</c:v>
                </c:pt>
                <c:pt idx="2">
                  <c:v>45.476590232932288</c:v>
                </c:pt>
                <c:pt idx="3">
                  <c:v>71.95031454192997</c:v>
                </c:pt>
                <c:pt idx="4">
                  <c:v>88.256128353442534</c:v>
                </c:pt>
                <c:pt idx="5">
                  <c:v>52.550747206009667</c:v>
                </c:pt>
                <c:pt idx="6">
                  <c:v>45.986377753267618</c:v>
                </c:pt>
                <c:pt idx="7">
                  <c:v>9.83</c:v>
                </c:pt>
                <c:pt idx="8">
                  <c:v>70.967918871693001</c:v>
                </c:pt>
                <c:pt idx="15">
                  <c:v>72.934286530184366</c:v>
                </c:pt>
                <c:pt idx="16">
                  <c:v>24.12</c:v>
                </c:pt>
                <c:pt idx="17">
                  <c:v>71.274333575967404</c:v>
                </c:pt>
                <c:pt idx="18">
                  <c:v>75.49226464616784</c:v>
                </c:pt>
                <c:pt idx="19">
                  <c:v>54.445575487025472</c:v>
                </c:pt>
                <c:pt idx="20">
                  <c:v>71.692688199861649</c:v>
                </c:pt>
                <c:pt idx="21">
                  <c:v>71.476203417317478</c:v>
                </c:pt>
                <c:pt idx="28">
                  <c:v>49.805486212701268</c:v>
                </c:pt>
                <c:pt idx="29">
                  <c:v>59.057213687103662</c:v>
                </c:pt>
                <c:pt idx="30">
                  <c:v>56.698769883152906</c:v>
                </c:pt>
                <c:pt idx="31">
                  <c:v>20.420000000000002</c:v>
                </c:pt>
                <c:pt idx="36">
                  <c:v>66.758576514595433</c:v>
                </c:pt>
                <c:pt idx="37">
                  <c:v>65.812466847937856</c:v>
                </c:pt>
                <c:pt idx="38">
                  <c:v>68.752430376359499</c:v>
                </c:pt>
                <c:pt idx="39">
                  <c:v>67.122452066013693</c:v>
                </c:pt>
                <c:pt idx="40">
                  <c:v>28.172630546419711</c:v>
                </c:pt>
                <c:pt idx="41">
                  <c:v>56.62266533809418</c:v>
                </c:pt>
                <c:pt idx="42">
                  <c:v>49.656691044096995</c:v>
                </c:pt>
                <c:pt idx="43">
                  <c:v>74.099562122069969</c:v>
                </c:pt>
                <c:pt idx="44">
                  <c:v>59.52423823375544</c:v>
                </c:pt>
                <c:pt idx="45">
                  <c:v>67.051474365289081</c:v>
                </c:pt>
                <c:pt idx="46">
                  <c:v>48.790267710138856</c:v>
                </c:pt>
                <c:pt idx="47">
                  <c:v>68.243419146186596</c:v>
                </c:pt>
                <c:pt idx="48">
                  <c:v>57.016798765368208</c:v>
                </c:pt>
                <c:pt idx="49">
                  <c:v>58.979734692857505</c:v>
                </c:pt>
                <c:pt idx="50">
                  <c:v>72.655306879392256</c:v>
                </c:pt>
                <c:pt idx="55">
                  <c:v>68.38094600360661</c:v>
                </c:pt>
                <c:pt idx="56">
                  <c:v>62.783995130401593</c:v>
                </c:pt>
                <c:pt idx="57">
                  <c:v>83.203737911792416</c:v>
                </c:pt>
                <c:pt idx="58">
                  <c:v>70.85172922143903</c:v>
                </c:pt>
                <c:pt idx="59">
                  <c:v>73.35823398390761</c:v>
                </c:pt>
                <c:pt idx="60">
                  <c:v>78.781703177266238</c:v>
                </c:pt>
                <c:pt idx="61">
                  <c:v>74.306932653502614</c:v>
                </c:pt>
                <c:pt idx="62">
                  <c:v>70.161077080638307</c:v>
                </c:pt>
                <c:pt idx="63">
                  <c:v>59.383825757167152</c:v>
                </c:pt>
                <c:pt idx="64">
                  <c:v>74.312237382283513</c:v>
                </c:pt>
                <c:pt idx="65">
                  <c:v>57.993641853828251</c:v>
                </c:pt>
                <c:pt idx="66">
                  <c:v>86.942387629578988</c:v>
                </c:pt>
                <c:pt idx="67">
                  <c:v>54.71894453602777</c:v>
                </c:pt>
                <c:pt idx="68">
                  <c:v>40.17</c:v>
                </c:pt>
                <c:pt idx="69">
                  <c:v>61.749554502307127</c:v>
                </c:pt>
                <c:pt idx="70">
                  <c:v>62.130409555416811</c:v>
                </c:pt>
                <c:pt idx="71">
                  <c:v>49.978820233571845</c:v>
                </c:pt>
                <c:pt idx="76">
                  <c:v>77.099780637782473</c:v>
                </c:pt>
                <c:pt idx="77">
                  <c:v>74.601301994968708</c:v>
                </c:pt>
                <c:pt idx="78">
                  <c:v>75.028520466775475</c:v>
                </c:pt>
                <c:pt idx="79">
                  <c:v>63.537691761863151</c:v>
                </c:pt>
                <c:pt idx="80">
                  <c:v>85.599207625963814</c:v>
                </c:pt>
                <c:pt idx="81">
                  <c:v>80.320937404043448</c:v>
                </c:pt>
                <c:pt idx="82">
                  <c:v>74.719991868183271</c:v>
                </c:pt>
                <c:pt idx="83">
                  <c:v>69.233634863886181</c:v>
                </c:pt>
                <c:pt idx="84">
                  <c:v>69.663278519306189</c:v>
                </c:pt>
                <c:pt idx="85">
                  <c:v>81.363461692765185</c:v>
                </c:pt>
                <c:pt idx="86">
                  <c:v>68.209260950246403</c:v>
                </c:pt>
                <c:pt idx="87">
                  <c:v>69.462576913373852</c:v>
                </c:pt>
                <c:pt idx="88">
                  <c:v>66.951620685188772</c:v>
                </c:pt>
                <c:pt idx="89">
                  <c:v>52.61153839406817</c:v>
                </c:pt>
                <c:pt idx="90">
                  <c:v>70.601744867799042</c:v>
                </c:pt>
                <c:pt idx="91">
                  <c:v>67.440996093926685</c:v>
                </c:pt>
                <c:pt idx="92">
                  <c:v>70.342868033236627</c:v>
                </c:pt>
                <c:pt idx="93">
                  <c:v>71.51364718118657</c:v>
                </c:pt>
                <c:pt idx="94">
                  <c:v>73.55947711930142</c:v>
                </c:pt>
                <c:pt idx="95">
                  <c:v>70.576174414127593</c:v>
                </c:pt>
                <c:pt idx="96">
                  <c:v>74.784794648977567</c:v>
                </c:pt>
                <c:pt idx="97">
                  <c:v>76.450486983183652</c:v>
                </c:pt>
                <c:pt idx="98">
                  <c:v>72.2138536870916</c:v>
                </c:pt>
                <c:pt idx="99">
                  <c:v>70.870916026166725</c:v>
                </c:pt>
                <c:pt idx="100">
                  <c:v>65.58966492114024</c:v>
                </c:pt>
                <c:pt idx="101">
                  <c:v>73.589824494101848</c:v>
                </c:pt>
                <c:pt idx="102">
                  <c:v>69.099022505636853</c:v>
                </c:pt>
                <c:pt idx="103">
                  <c:v>67.717410160136012</c:v>
                </c:pt>
                <c:pt idx="104">
                  <c:v>62.783995130401593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43296"/>
        <c:axId val="1922256352"/>
      </c:scatterChart>
      <c:valAx>
        <c:axId val="1922243296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56352"/>
        <c:crosses val="autoZero"/>
        <c:crossBetween val="midCat"/>
        <c:majorUnit val="10"/>
        <c:minorUnit val="5"/>
      </c:valAx>
      <c:valAx>
        <c:axId val="1922256352"/>
        <c:scaling>
          <c:orientation val="minMax"/>
          <c:max val="119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SiO2, wt%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6960784313725492E-2"/>
              <c:y val="0.3560684601924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3296"/>
        <c:crosses val="autoZero"/>
        <c:crossBetween val="midCat"/>
        <c:minorUnit val="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dispRSqr val="1"/>
            <c:dispEq val="1"/>
            <c:trendlineLbl>
              <c:layout>
                <c:manualLayout>
                  <c:x val="-0.38349867998509352"/>
                  <c:y val="-0.31291066332949063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2abc'!$CR$7:$CR$111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fig 2abc'!$CY$7:$CY$111</c:f>
              <c:numCache>
                <c:formatCode>0.00</c:formatCode>
                <c:ptCount val="105"/>
                <c:pt idx="0">
                  <c:v>2.9139517237796748</c:v>
                </c:pt>
                <c:pt idx="1">
                  <c:v>2.8582337041156838</c:v>
                </c:pt>
                <c:pt idx="2">
                  <c:v>2.0767049961767676</c:v>
                </c:pt>
                <c:pt idx="3">
                  <c:v>2.2310033254007022</c:v>
                </c:pt>
                <c:pt idx="4">
                  <c:v>0.22877329300918925</c:v>
                </c:pt>
                <c:pt idx="5">
                  <c:v>2.6337803313748935</c:v>
                </c:pt>
                <c:pt idx="6">
                  <c:v>2.1637540469318619</c:v>
                </c:pt>
                <c:pt idx="7">
                  <c:v>0.53</c:v>
                </c:pt>
                <c:pt idx="8">
                  <c:v>2.7317559978527481</c:v>
                </c:pt>
                <c:pt idx="15">
                  <c:v>1.6736775322636315</c:v>
                </c:pt>
                <c:pt idx="16">
                  <c:v>0.73</c:v>
                </c:pt>
                <c:pt idx="17">
                  <c:v>2.111990222502016</c:v>
                </c:pt>
                <c:pt idx="18">
                  <c:v>1.783912523709027</c:v>
                </c:pt>
                <c:pt idx="19">
                  <c:v>1.6237105805353822</c:v>
                </c:pt>
                <c:pt idx="20">
                  <c:v>1.084875283319179</c:v>
                </c:pt>
                <c:pt idx="21">
                  <c:v>1.0005637765244166</c:v>
                </c:pt>
                <c:pt idx="28">
                  <c:v>5.5834926751745959</c:v>
                </c:pt>
                <c:pt idx="29">
                  <c:v>4.3594097149533013</c:v>
                </c:pt>
                <c:pt idx="30">
                  <c:v>5.3276949086052126</c:v>
                </c:pt>
                <c:pt idx="31">
                  <c:v>2.0299999999999998</c:v>
                </c:pt>
                <c:pt idx="36">
                  <c:v>2.3410079225601796</c:v>
                </c:pt>
                <c:pt idx="37">
                  <c:v>2.4994892084867466</c:v>
                </c:pt>
                <c:pt idx="38">
                  <c:v>2.562216622872556</c:v>
                </c:pt>
                <c:pt idx="39">
                  <c:v>2.5983354761984896</c:v>
                </c:pt>
                <c:pt idx="40">
                  <c:v>7.2668021794142623</c:v>
                </c:pt>
                <c:pt idx="41">
                  <c:v>4.9193688660587327</c:v>
                </c:pt>
                <c:pt idx="42">
                  <c:v>6.2518935921869128</c:v>
                </c:pt>
                <c:pt idx="43">
                  <c:v>2.7623636505227096</c:v>
                </c:pt>
                <c:pt idx="44">
                  <c:v>5.7626381122228993</c:v>
                </c:pt>
                <c:pt idx="45">
                  <c:v>3.1558207859774163</c:v>
                </c:pt>
                <c:pt idx="46">
                  <c:v>4.2192447557092292</c:v>
                </c:pt>
                <c:pt idx="47">
                  <c:v>2.7765765685926973</c:v>
                </c:pt>
                <c:pt idx="48">
                  <c:v>2.3528376214410005</c:v>
                </c:pt>
                <c:pt idx="49">
                  <c:v>2.5345582546108867</c:v>
                </c:pt>
                <c:pt idx="50">
                  <c:v>2.5099921584457174</c:v>
                </c:pt>
                <c:pt idx="55">
                  <c:v>4.8272086342736058</c:v>
                </c:pt>
                <c:pt idx="56">
                  <c:v>4.7522967332930062</c:v>
                </c:pt>
                <c:pt idx="57">
                  <c:v>3.2868216333839566</c:v>
                </c:pt>
                <c:pt idx="58">
                  <c:v>3.3935919934192471</c:v>
                </c:pt>
                <c:pt idx="59">
                  <c:v>5.5754611691177294</c:v>
                </c:pt>
                <c:pt idx="60">
                  <c:v>3.4458529433219058</c:v>
                </c:pt>
                <c:pt idx="61">
                  <c:v>4.5888193682043834</c:v>
                </c:pt>
                <c:pt idx="62">
                  <c:v>4.5425375357858533</c:v>
                </c:pt>
                <c:pt idx="63">
                  <c:v>4.9878181461242557</c:v>
                </c:pt>
                <c:pt idx="64">
                  <c:v>4.0968755998333588</c:v>
                </c:pt>
                <c:pt idx="65">
                  <c:v>4.7074191048396843</c:v>
                </c:pt>
                <c:pt idx="66">
                  <c:v>2.7913420227087462</c:v>
                </c:pt>
                <c:pt idx="67">
                  <c:v>5.2456052038659289</c:v>
                </c:pt>
                <c:pt idx="68">
                  <c:v>2.02</c:v>
                </c:pt>
                <c:pt idx="69">
                  <c:v>3.9575087926452905</c:v>
                </c:pt>
                <c:pt idx="70">
                  <c:v>3.7197488910064731</c:v>
                </c:pt>
                <c:pt idx="71">
                  <c:v>5.4880702801796835</c:v>
                </c:pt>
                <c:pt idx="76">
                  <c:v>3.0370474128237581</c:v>
                </c:pt>
                <c:pt idx="77">
                  <c:v>2.9732458922972582</c:v>
                </c:pt>
                <c:pt idx="78">
                  <c:v>2.6332420889467865</c:v>
                </c:pt>
                <c:pt idx="79">
                  <c:v>2.2909001215701643</c:v>
                </c:pt>
                <c:pt idx="80">
                  <c:v>2.0336896824883426</c:v>
                </c:pt>
                <c:pt idx="81">
                  <c:v>2.7138572145551105</c:v>
                </c:pt>
                <c:pt idx="82">
                  <c:v>3.1375696032689908</c:v>
                </c:pt>
                <c:pt idx="83">
                  <c:v>2.6582311637225886</c:v>
                </c:pt>
                <c:pt idx="84">
                  <c:v>2.5344850660801583</c:v>
                </c:pt>
                <c:pt idx="85">
                  <c:v>2.3206562951736247</c:v>
                </c:pt>
                <c:pt idx="86">
                  <c:v>3.994795695534255</c:v>
                </c:pt>
                <c:pt idx="87">
                  <c:v>4.1510589352067635</c:v>
                </c:pt>
                <c:pt idx="88">
                  <c:v>4.1636480150249326</c:v>
                </c:pt>
                <c:pt idx="89">
                  <c:v>2.9538437288269175</c:v>
                </c:pt>
                <c:pt idx="90">
                  <c:v>3.6413410340951424</c:v>
                </c:pt>
                <c:pt idx="91">
                  <c:v>3.073719443514606</c:v>
                </c:pt>
                <c:pt idx="92">
                  <c:v>3.2284598651720615</c:v>
                </c:pt>
                <c:pt idx="93">
                  <c:v>3.6652696619295617</c:v>
                </c:pt>
                <c:pt idx="94">
                  <c:v>3.5625692065243246</c:v>
                </c:pt>
                <c:pt idx="95">
                  <c:v>3.4972522101321499</c:v>
                </c:pt>
                <c:pt idx="96">
                  <c:v>3.4004152262636702</c:v>
                </c:pt>
                <c:pt idx="97">
                  <c:v>3.4309771628713435</c:v>
                </c:pt>
                <c:pt idx="98">
                  <c:v>3.5901517869856181</c:v>
                </c:pt>
                <c:pt idx="99">
                  <c:v>3.208639639582366</c:v>
                </c:pt>
                <c:pt idx="100">
                  <c:v>3.9277182051040018</c:v>
                </c:pt>
                <c:pt idx="101">
                  <c:v>3.2132309097201657</c:v>
                </c:pt>
                <c:pt idx="102">
                  <c:v>3.207885386628833</c:v>
                </c:pt>
                <c:pt idx="103">
                  <c:v>3.6249614061504984</c:v>
                </c:pt>
                <c:pt idx="104">
                  <c:v>4.7522967332930062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60704"/>
        <c:axId val="1922252000"/>
      </c:scatterChart>
      <c:valAx>
        <c:axId val="1922260704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52000"/>
        <c:crosses val="autoZero"/>
        <c:crossBetween val="midCat"/>
        <c:majorUnit val="10"/>
        <c:minorUnit val="5"/>
      </c:valAx>
      <c:valAx>
        <c:axId val="1922252000"/>
        <c:scaling>
          <c:orientation val="minMax"/>
          <c:max val="7.99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K2O,</a:t>
                </a:r>
                <a:r>
                  <a:rPr lang="en-US" baseline="0"/>
                  <a:t> </a:t>
                </a:r>
                <a:r>
                  <a:rPr lang="en-US"/>
                  <a:t>wt%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6960784313725492E-2"/>
              <c:y val="0.317717904033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60704"/>
        <c:crosses val="autoZero"/>
        <c:crossBetween val="midCat"/>
        <c:majorUnit val="2"/>
        <c:minorUnit val="0.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dispRSqr val="1"/>
            <c:dispEq val="1"/>
            <c:trendlineLbl>
              <c:layout>
                <c:manualLayout>
                  <c:x val="-0.38595983968742109"/>
                  <c:y val="-0.16317132541703741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2abc'!$CR$7:$CR$111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fig 2abc'!$CZ$7:$CZ$111</c:f>
              <c:numCache>
                <c:formatCode>0</c:formatCode>
                <c:ptCount val="105"/>
                <c:pt idx="0">
                  <c:v>140.08765877956725</c:v>
                </c:pt>
                <c:pt idx="1">
                  <c:v>132.03322611863297</c:v>
                </c:pt>
                <c:pt idx="2">
                  <c:v>87.992200808011191</c:v>
                </c:pt>
                <c:pt idx="3">
                  <c:v>83.180497057179252</c:v>
                </c:pt>
                <c:pt idx="4">
                  <c:v>3.5039492029525543</c:v>
                </c:pt>
                <c:pt idx="5">
                  <c:v>102.79176395024994</c:v>
                </c:pt>
                <c:pt idx="6">
                  <c:v>85.17626975712777</c:v>
                </c:pt>
                <c:pt idx="7">
                  <c:v>23.234392688105917</c:v>
                </c:pt>
                <c:pt idx="8">
                  <c:v>133.53408636774839</c:v>
                </c:pt>
                <c:pt idx="15">
                  <c:v>41.318873686684903</c:v>
                </c:pt>
                <c:pt idx="16">
                  <c:v>19.383693015703983</c:v>
                </c:pt>
                <c:pt idx="17">
                  <c:v>64.990843856997003</c:v>
                </c:pt>
                <c:pt idx="18">
                  <c:v>40.674973987033859</c:v>
                </c:pt>
                <c:pt idx="19">
                  <c:v>71.051220791314236</c:v>
                </c:pt>
                <c:pt idx="20">
                  <c:v>29.813019893775614</c:v>
                </c:pt>
                <c:pt idx="21">
                  <c:v>26.981840127467404</c:v>
                </c:pt>
                <c:pt idx="28">
                  <c:v>179.02006332082601</c:v>
                </c:pt>
                <c:pt idx="29">
                  <c:v>161.12388387286023</c:v>
                </c:pt>
                <c:pt idx="30">
                  <c:v>171.3469169981355</c:v>
                </c:pt>
                <c:pt idx="31">
                  <c:v>63.410379195098209</c:v>
                </c:pt>
                <c:pt idx="36">
                  <c:v>65.750218544428051</c:v>
                </c:pt>
                <c:pt idx="37">
                  <c:v>74.75132095201738</c:v>
                </c:pt>
                <c:pt idx="38">
                  <c:v>66.912972961844446</c:v>
                </c:pt>
                <c:pt idx="39">
                  <c:v>76.334207938568284</c:v>
                </c:pt>
                <c:pt idx="40">
                  <c:v>82.278011852285303</c:v>
                </c:pt>
                <c:pt idx="41">
                  <c:v>67.939446463322682</c:v>
                </c:pt>
                <c:pt idx="42">
                  <c:v>173.26816956405028</c:v>
                </c:pt>
                <c:pt idx="43">
                  <c:v>78.187907038566394</c:v>
                </c:pt>
                <c:pt idx="44">
                  <c:v>94.363333992899342</c:v>
                </c:pt>
                <c:pt idx="45">
                  <c:v>101.53999592056691</c:v>
                </c:pt>
                <c:pt idx="46">
                  <c:v>61.845239923153031</c:v>
                </c:pt>
                <c:pt idx="47">
                  <c:v>78.295052977970144</c:v>
                </c:pt>
                <c:pt idx="48">
                  <c:v>65.554726354756042</c:v>
                </c:pt>
                <c:pt idx="49">
                  <c:v>67.286985513681813</c:v>
                </c:pt>
                <c:pt idx="50">
                  <c:v>69.40486779921234</c:v>
                </c:pt>
                <c:pt idx="55">
                  <c:v>65.236683874314778</c:v>
                </c:pt>
                <c:pt idx="56">
                  <c:v>77.258513545151587</c:v>
                </c:pt>
                <c:pt idx="57">
                  <c:v>51.601339808543976</c:v>
                </c:pt>
                <c:pt idx="58">
                  <c:v>82.244561473533096</c:v>
                </c:pt>
                <c:pt idx="59">
                  <c:v>39.569600400985699</c:v>
                </c:pt>
                <c:pt idx="60">
                  <c:v>75.773781705595198</c:v>
                </c:pt>
                <c:pt idx="61">
                  <c:v>61.847361543592541</c:v>
                </c:pt>
                <c:pt idx="62">
                  <c:v>64.291860350189069</c:v>
                </c:pt>
                <c:pt idx="63">
                  <c:v>86.136690962943192</c:v>
                </c:pt>
                <c:pt idx="64">
                  <c:v>54.134536592250605</c:v>
                </c:pt>
                <c:pt idx="65">
                  <c:v>83.235695388840313</c:v>
                </c:pt>
                <c:pt idx="66">
                  <c:v>51.416573330223514</c:v>
                </c:pt>
                <c:pt idx="67">
                  <c:v>97.911781768982621</c:v>
                </c:pt>
                <c:pt idx="68">
                  <c:v>52.521718486553141</c:v>
                </c:pt>
                <c:pt idx="69">
                  <c:v>132.31623566701981</c:v>
                </c:pt>
                <c:pt idx="70">
                  <c:v>111.56645784928044</c:v>
                </c:pt>
                <c:pt idx="71">
                  <c:v>146.14586039428426</c:v>
                </c:pt>
                <c:pt idx="76">
                  <c:v>75.288644877058587</c:v>
                </c:pt>
                <c:pt idx="77">
                  <c:v>77.499790455042827</c:v>
                </c:pt>
                <c:pt idx="78">
                  <c:v>64.651480552220747</c:v>
                </c:pt>
                <c:pt idx="79">
                  <c:v>54.153021916090232</c:v>
                </c:pt>
                <c:pt idx="80">
                  <c:v>44.897866917336557</c:v>
                </c:pt>
                <c:pt idx="81">
                  <c:v>67.530539148917413</c:v>
                </c:pt>
                <c:pt idx="82">
                  <c:v>75.035311582744569</c:v>
                </c:pt>
                <c:pt idx="83">
                  <c:v>66.265564907222767</c:v>
                </c:pt>
                <c:pt idx="84">
                  <c:v>60.900616845545755</c:v>
                </c:pt>
                <c:pt idx="85">
                  <c:v>54.472659750448372</c:v>
                </c:pt>
                <c:pt idx="86">
                  <c:v>104.38294702542628</c:v>
                </c:pt>
                <c:pt idx="87">
                  <c:v>112.76363283772743</c:v>
                </c:pt>
                <c:pt idx="88">
                  <c:v>127.38012568519544</c:v>
                </c:pt>
                <c:pt idx="89">
                  <c:v>90.774333644776291</c:v>
                </c:pt>
                <c:pt idx="90">
                  <c:v>99.281355735753593</c:v>
                </c:pt>
                <c:pt idx="91">
                  <c:v>85.802863043227163</c:v>
                </c:pt>
                <c:pt idx="92">
                  <c:v>87.896872162633272</c:v>
                </c:pt>
                <c:pt idx="93">
                  <c:v>108.46386425326772</c:v>
                </c:pt>
                <c:pt idx="94">
                  <c:v>90.25929950938945</c:v>
                </c:pt>
                <c:pt idx="95">
                  <c:v>89.250759372088169</c:v>
                </c:pt>
                <c:pt idx="96">
                  <c:v>82.216388459758662</c:v>
                </c:pt>
                <c:pt idx="97">
                  <c:v>84.058905160288347</c:v>
                </c:pt>
                <c:pt idx="98">
                  <c:v>97.456342527120739</c:v>
                </c:pt>
                <c:pt idx="99">
                  <c:v>90.786243877870376</c:v>
                </c:pt>
                <c:pt idx="100">
                  <c:v>120.4070214602129</c:v>
                </c:pt>
                <c:pt idx="101">
                  <c:v>84.861052649374145</c:v>
                </c:pt>
                <c:pt idx="102">
                  <c:v>85.704042071743672</c:v>
                </c:pt>
                <c:pt idx="103">
                  <c:v>106.9010546244147</c:v>
                </c:pt>
                <c:pt idx="104">
                  <c:v>77.258513545151587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37312"/>
        <c:axId val="1922237856"/>
      </c:scatterChart>
      <c:valAx>
        <c:axId val="1922237312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37856"/>
        <c:crosses val="autoZero"/>
        <c:crossBetween val="midCat"/>
        <c:majorUnit val="10"/>
        <c:minorUnit val="5"/>
      </c:valAx>
      <c:valAx>
        <c:axId val="192223785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Rb,</a:t>
                </a:r>
                <a:r>
                  <a:rPr lang="en-US" baseline="0"/>
                  <a:t> ppm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2193786676366607E-2"/>
              <c:y val="0.317718081678991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37312"/>
        <c:crosses val="autoZero"/>
        <c:crossBetween val="midCat"/>
        <c:majorUnit val="50"/>
        <c:minorUnit val="10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Проницаемость</a:t>
            </a:r>
            <a:r>
              <a:rPr lang="ru-RU" baseline="0"/>
              <a:t> - </a:t>
            </a:r>
            <a:r>
              <a:rPr lang="en-US" baseline="0"/>
              <a:t>SiO2/Al2O3</a:t>
            </a:r>
            <a:endParaRPr lang="ru-RU"/>
          </a:p>
        </c:rich>
      </c:tx>
      <c:layout>
        <c:manualLayout>
          <c:xMode val="edge"/>
          <c:yMode val="edge"/>
          <c:x val="0.19001260335418843"/>
          <c:y val="2.8469750889679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51339676290463687"/>
                  <c:y val="4.22477398658500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(preliminary)'!$CH$7:$CH$111</c:f>
              <c:numCache>
                <c:formatCode>General</c:formatCode>
                <c:ptCount val="105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xVal>
          <c:yVal>
            <c:numRef>
              <c:f>'Run DATA (preliminary)'!$CO$7:$CO$111</c:f>
              <c:numCache>
                <c:formatCode>General</c:formatCode>
                <c:ptCount val="105"/>
                <c:pt idx="0">
                  <c:v>2.7212072949028956</c:v>
                </c:pt>
                <c:pt idx="1">
                  <c:v>2.9447715600063882</c:v>
                </c:pt>
                <c:pt idx="2">
                  <c:v>2.8228864077536242</c:v>
                </c:pt>
                <c:pt idx="3">
                  <c:v>5.0111189751574781</c:v>
                </c:pt>
                <c:pt idx="4">
                  <c:v>88.110941475826976</c:v>
                </c:pt>
                <c:pt idx="5">
                  <c:v>3.0233148589652297</c:v>
                </c:pt>
                <c:pt idx="6">
                  <c:v>3.6558542977401673</c:v>
                </c:pt>
                <c:pt idx="7">
                  <c:v>3.6273062730627306</c:v>
                </c:pt>
                <c:pt idx="8">
                  <c:v>4.5235243180834166</c:v>
                </c:pt>
                <c:pt idx="15">
                  <c:v>9.656707495099198</c:v>
                </c:pt>
                <c:pt idx="16">
                  <c:v>4.3148479427549198</c:v>
                </c:pt>
                <c:pt idx="17">
                  <c:v>4.9682075315732339</c:v>
                </c:pt>
                <c:pt idx="18">
                  <c:v>7.2728017831619143</c:v>
                </c:pt>
                <c:pt idx="19">
                  <c:v>3.6346023188024636</c:v>
                </c:pt>
                <c:pt idx="20">
                  <c:v>9.552546663328604</c:v>
                </c:pt>
                <c:pt idx="21">
                  <c:v>9.140345260012273</c:v>
                </c:pt>
                <c:pt idx="28">
                  <c:v>2.5686999248701681</c:v>
                </c:pt>
                <c:pt idx="29">
                  <c:v>3.8664420383648701</c:v>
                </c:pt>
                <c:pt idx="30">
                  <c:v>3.5524644410642332</c:v>
                </c:pt>
                <c:pt idx="31">
                  <c:v>2.6382428940568476</c:v>
                </c:pt>
                <c:pt idx="36">
                  <c:v>6.0949197478470696</c:v>
                </c:pt>
                <c:pt idx="37">
                  <c:v>5.3452321369493481</c:v>
                </c:pt>
                <c:pt idx="38">
                  <c:v>6.7499129829446582</c:v>
                </c:pt>
                <c:pt idx="39">
                  <c:v>5.6133081469745898</c:v>
                </c:pt>
                <c:pt idx="40">
                  <c:v>1.0306673735244007</c:v>
                </c:pt>
                <c:pt idx="41">
                  <c:v>6.4876816475796355</c:v>
                </c:pt>
                <c:pt idx="42">
                  <c:v>3.029130117877699</c:v>
                </c:pt>
                <c:pt idx="43">
                  <c:v>5.7047405369064554</c:v>
                </c:pt>
                <c:pt idx="44">
                  <c:v>4.624969283817526</c:v>
                </c:pt>
                <c:pt idx="45">
                  <c:v>4.2601281825130828</c:v>
                </c:pt>
                <c:pt idx="46">
                  <c:v>5.4846595710803836</c:v>
                </c:pt>
                <c:pt idx="47">
                  <c:v>5.5342918763479521</c:v>
                </c:pt>
                <c:pt idx="48">
                  <c:v>5.0657330944219376</c:v>
                </c:pt>
                <c:pt idx="49">
                  <c:v>5.3887886430928438</c:v>
                </c:pt>
                <c:pt idx="50">
                  <c:v>7.080625132507496</c:v>
                </c:pt>
                <c:pt idx="55">
                  <c:v>6.7123743830647555</c:v>
                </c:pt>
                <c:pt idx="56">
                  <c:v>6.1067419647214667</c:v>
                </c:pt>
                <c:pt idx="57">
                  <c:v>11.029875096953651</c:v>
                </c:pt>
                <c:pt idx="58">
                  <c:v>5.6136799350121853</c:v>
                </c:pt>
                <c:pt idx="59">
                  <c:v>12.999390812011754</c:v>
                </c:pt>
                <c:pt idx="60">
                  <c:v>7.6820512313908331</c:v>
                </c:pt>
                <c:pt idx="61">
                  <c:v>8.3718316242705786</c:v>
                </c:pt>
                <c:pt idx="62">
                  <c:v>7.3393935561387433</c:v>
                </c:pt>
                <c:pt idx="63">
                  <c:v>4.6264122720473564</c:v>
                </c:pt>
                <c:pt idx="64">
                  <c:v>10.562672540801877</c:v>
                </c:pt>
                <c:pt idx="65">
                  <c:v>4.7395716561449053</c:v>
                </c:pt>
                <c:pt idx="66">
                  <c:v>17.87684688231759</c:v>
                </c:pt>
                <c:pt idx="67">
                  <c:v>3.153661187980763</c:v>
                </c:pt>
                <c:pt idx="68">
                  <c:v>5.2236671001300392</c:v>
                </c:pt>
                <c:pt idx="69">
                  <c:v>3.6100544464609801</c:v>
                </c:pt>
                <c:pt idx="70">
                  <c:v>3.8390290580842716</c:v>
                </c:pt>
                <c:pt idx="71">
                  <c:v>2.8294461833130895</c:v>
                </c:pt>
                <c:pt idx="76">
                  <c:v>8.1062044933911235</c:v>
                </c:pt>
                <c:pt idx="77">
                  <c:v>8.05083163894537</c:v>
                </c:pt>
                <c:pt idx="78">
                  <c:v>11.027931516847097</c:v>
                </c:pt>
                <c:pt idx="79">
                  <c:v>12.546631064407071</c:v>
                </c:pt>
                <c:pt idx="80">
                  <c:v>29.981990995497746</c:v>
                </c:pt>
                <c:pt idx="81">
                  <c:v>12.044316375198727</c:v>
                </c:pt>
                <c:pt idx="82">
                  <c:v>7.0388738044105557</c:v>
                </c:pt>
                <c:pt idx="83">
                  <c:v>9.0350220173669697</c:v>
                </c:pt>
                <c:pt idx="84">
                  <c:v>9.7508952914302558</c:v>
                </c:pt>
                <c:pt idx="85">
                  <c:v>13.21074674303498</c:v>
                </c:pt>
                <c:pt idx="86">
                  <c:v>5.0510152265027557</c:v>
                </c:pt>
                <c:pt idx="87">
                  <c:v>5.5691436461817911</c:v>
                </c:pt>
                <c:pt idx="88">
                  <c:v>4.7782178072328101</c:v>
                </c:pt>
                <c:pt idx="89">
                  <c:v>5.56833744817627</c:v>
                </c:pt>
                <c:pt idx="90">
                  <c:v>6.6155614109320293</c:v>
                </c:pt>
                <c:pt idx="91">
                  <c:v>7.5885173665111454</c:v>
                </c:pt>
                <c:pt idx="92">
                  <c:v>7.0254634638967017</c:v>
                </c:pt>
                <c:pt idx="93">
                  <c:v>6.2375021175295782</c:v>
                </c:pt>
                <c:pt idx="94">
                  <c:v>7.5948381507775524</c:v>
                </c:pt>
                <c:pt idx="95">
                  <c:v>6.5385749900089447</c:v>
                </c:pt>
                <c:pt idx="96">
                  <c:v>7.2777629114262776</c:v>
                </c:pt>
                <c:pt idx="97">
                  <c:v>8.3219259980957041</c:v>
                </c:pt>
                <c:pt idx="98">
                  <c:v>6.0895564675378191</c:v>
                </c:pt>
                <c:pt idx="99">
                  <c:v>5.3681074983000565</c:v>
                </c:pt>
                <c:pt idx="100">
                  <c:v>4.033086450880897</c:v>
                </c:pt>
                <c:pt idx="101">
                  <c:v>5.3263690345282608</c:v>
                </c:pt>
                <c:pt idx="102">
                  <c:v>5.793081506831645</c:v>
                </c:pt>
                <c:pt idx="103">
                  <c:v>5.8821113844777448</c:v>
                </c:pt>
                <c:pt idx="104">
                  <c:v>6.1067419647214667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642608"/>
        <c:axId val="1915638256"/>
      </c:scatterChart>
      <c:valAx>
        <c:axId val="191564260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38256"/>
        <c:crosses val="autoZero"/>
        <c:crossBetween val="midCat"/>
      </c:valAx>
      <c:valAx>
        <c:axId val="191563825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42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38595983968742109"/>
                  <c:y val="-0.16317132541703741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2abc'!$CY$7:$CY$111</c:f>
              <c:numCache>
                <c:formatCode>0.00</c:formatCode>
                <c:ptCount val="105"/>
                <c:pt idx="0">
                  <c:v>2.9139517237796748</c:v>
                </c:pt>
                <c:pt idx="1">
                  <c:v>2.8582337041156838</c:v>
                </c:pt>
                <c:pt idx="2">
                  <c:v>2.0767049961767676</c:v>
                </c:pt>
                <c:pt idx="3">
                  <c:v>2.2310033254007022</c:v>
                </c:pt>
                <c:pt idx="4">
                  <c:v>0.22877329300918925</c:v>
                </c:pt>
                <c:pt idx="5">
                  <c:v>2.6337803313748935</c:v>
                </c:pt>
                <c:pt idx="6">
                  <c:v>2.1637540469318619</c:v>
                </c:pt>
                <c:pt idx="7">
                  <c:v>0.53</c:v>
                </c:pt>
                <c:pt idx="8">
                  <c:v>2.7317559978527481</c:v>
                </c:pt>
                <c:pt idx="15">
                  <c:v>1.6736775322636315</c:v>
                </c:pt>
                <c:pt idx="16">
                  <c:v>0.73</c:v>
                </c:pt>
                <c:pt idx="17">
                  <c:v>2.111990222502016</c:v>
                </c:pt>
                <c:pt idx="18">
                  <c:v>1.783912523709027</c:v>
                </c:pt>
                <c:pt idx="19">
                  <c:v>1.6237105805353822</c:v>
                </c:pt>
                <c:pt idx="20">
                  <c:v>1.084875283319179</c:v>
                </c:pt>
                <c:pt idx="21">
                  <c:v>1.0005637765244166</c:v>
                </c:pt>
                <c:pt idx="28">
                  <c:v>5.5834926751745959</c:v>
                </c:pt>
                <c:pt idx="29">
                  <c:v>4.3594097149533013</c:v>
                </c:pt>
                <c:pt idx="30">
                  <c:v>5.3276949086052126</c:v>
                </c:pt>
                <c:pt idx="31">
                  <c:v>2.0299999999999998</c:v>
                </c:pt>
                <c:pt idx="36">
                  <c:v>2.3410079225601796</c:v>
                </c:pt>
                <c:pt idx="37">
                  <c:v>2.4994892084867466</c:v>
                </c:pt>
                <c:pt idx="38">
                  <c:v>2.562216622872556</c:v>
                </c:pt>
                <c:pt idx="39">
                  <c:v>2.5983354761984896</c:v>
                </c:pt>
                <c:pt idx="40">
                  <c:v>7.2668021794142623</c:v>
                </c:pt>
                <c:pt idx="41">
                  <c:v>4.9193688660587327</c:v>
                </c:pt>
                <c:pt idx="42">
                  <c:v>6.2518935921869128</c:v>
                </c:pt>
                <c:pt idx="43">
                  <c:v>2.7623636505227096</c:v>
                </c:pt>
                <c:pt idx="44">
                  <c:v>5.7626381122228993</c:v>
                </c:pt>
                <c:pt idx="45">
                  <c:v>3.1558207859774163</c:v>
                </c:pt>
                <c:pt idx="46">
                  <c:v>4.2192447557092292</c:v>
                </c:pt>
                <c:pt idx="47">
                  <c:v>2.7765765685926973</c:v>
                </c:pt>
                <c:pt idx="48">
                  <c:v>2.3528376214410005</c:v>
                </c:pt>
                <c:pt idx="49">
                  <c:v>2.5345582546108867</c:v>
                </c:pt>
                <c:pt idx="50">
                  <c:v>2.5099921584457174</c:v>
                </c:pt>
                <c:pt idx="55">
                  <c:v>4.8272086342736058</c:v>
                </c:pt>
                <c:pt idx="56">
                  <c:v>4.7522967332930062</c:v>
                </c:pt>
                <c:pt idx="57">
                  <c:v>3.2868216333839566</c:v>
                </c:pt>
                <c:pt idx="58">
                  <c:v>3.3935919934192471</c:v>
                </c:pt>
                <c:pt idx="59">
                  <c:v>5.5754611691177294</c:v>
                </c:pt>
                <c:pt idx="60">
                  <c:v>3.4458529433219058</c:v>
                </c:pt>
                <c:pt idx="61">
                  <c:v>4.5888193682043834</c:v>
                </c:pt>
                <c:pt idx="62">
                  <c:v>4.5425375357858533</c:v>
                </c:pt>
                <c:pt idx="63">
                  <c:v>4.9878181461242557</c:v>
                </c:pt>
                <c:pt idx="64">
                  <c:v>4.0968755998333588</c:v>
                </c:pt>
                <c:pt idx="65">
                  <c:v>4.7074191048396843</c:v>
                </c:pt>
                <c:pt idx="66">
                  <c:v>2.7913420227087462</c:v>
                </c:pt>
                <c:pt idx="67">
                  <c:v>5.2456052038659289</c:v>
                </c:pt>
                <c:pt idx="68">
                  <c:v>2.02</c:v>
                </c:pt>
                <c:pt idx="69">
                  <c:v>3.9575087926452905</c:v>
                </c:pt>
                <c:pt idx="70">
                  <c:v>3.7197488910064731</c:v>
                </c:pt>
                <c:pt idx="71">
                  <c:v>5.4880702801796835</c:v>
                </c:pt>
                <c:pt idx="76">
                  <c:v>3.0370474128237581</c:v>
                </c:pt>
                <c:pt idx="77">
                  <c:v>2.9732458922972582</c:v>
                </c:pt>
                <c:pt idx="78">
                  <c:v>2.6332420889467865</c:v>
                </c:pt>
                <c:pt idx="79">
                  <c:v>2.2909001215701643</c:v>
                </c:pt>
                <c:pt idx="80">
                  <c:v>2.0336896824883426</c:v>
                </c:pt>
                <c:pt idx="81">
                  <c:v>2.7138572145551105</c:v>
                </c:pt>
                <c:pt idx="82">
                  <c:v>3.1375696032689908</c:v>
                </c:pt>
                <c:pt idx="83">
                  <c:v>2.6582311637225886</c:v>
                </c:pt>
                <c:pt idx="84">
                  <c:v>2.5344850660801583</c:v>
                </c:pt>
                <c:pt idx="85">
                  <c:v>2.3206562951736247</c:v>
                </c:pt>
                <c:pt idx="86">
                  <c:v>3.994795695534255</c:v>
                </c:pt>
                <c:pt idx="87">
                  <c:v>4.1510589352067635</c:v>
                </c:pt>
                <c:pt idx="88">
                  <c:v>4.1636480150249326</c:v>
                </c:pt>
                <c:pt idx="89">
                  <c:v>2.9538437288269175</c:v>
                </c:pt>
                <c:pt idx="90">
                  <c:v>3.6413410340951424</c:v>
                </c:pt>
                <c:pt idx="91">
                  <c:v>3.073719443514606</c:v>
                </c:pt>
                <c:pt idx="92">
                  <c:v>3.2284598651720615</c:v>
                </c:pt>
                <c:pt idx="93">
                  <c:v>3.6652696619295617</c:v>
                </c:pt>
                <c:pt idx="94">
                  <c:v>3.5625692065243246</c:v>
                </c:pt>
                <c:pt idx="95">
                  <c:v>3.4972522101321499</c:v>
                </c:pt>
                <c:pt idx="96">
                  <c:v>3.4004152262636702</c:v>
                </c:pt>
                <c:pt idx="97">
                  <c:v>3.4309771628713435</c:v>
                </c:pt>
                <c:pt idx="98">
                  <c:v>3.5901517869856181</c:v>
                </c:pt>
                <c:pt idx="99">
                  <c:v>3.208639639582366</c:v>
                </c:pt>
                <c:pt idx="100">
                  <c:v>3.9277182051040018</c:v>
                </c:pt>
                <c:pt idx="101">
                  <c:v>3.2132309097201657</c:v>
                </c:pt>
                <c:pt idx="102">
                  <c:v>3.207885386628833</c:v>
                </c:pt>
                <c:pt idx="103">
                  <c:v>3.6249614061504984</c:v>
                </c:pt>
                <c:pt idx="104">
                  <c:v>4.7522967332930062</c:v>
                </c:pt>
              </c:numCache>
            </c:numRef>
          </c:xVal>
          <c:yVal>
            <c:numRef>
              <c:f>'Run DATA fig 2abc'!$CZ$7:$CZ$111</c:f>
              <c:numCache>
                <c:formatCode>0</c:formatCode>
                <c:ptCount val="105"/>
                <c:pt idx="0">
                  <c:v>140.08765877956725</c:v>
                </c:pt>
                <c:pt idx="1">
                  <c:v>132.03322611863297</c:v>
                </c:pt>
                <c:pt idx="2">
                  <c:v>87.992200808011191</c:v>
                </c:pt>
                <c:pt idx="3">
                  <c:v>83.180497057179252</c:v>
                </c:pt>
                <c:pt idx="4">
                  <c:v>3.5039492029525543</c:v>
                </c:pt>
                <c:pt idx="5">
                  <c:v>102.79176395024994</c:v>
                </c:pt>
                <c:pt idx="6">
                  <c:v>85.17626975712777</c:v>
                </c:pt>
                <c:pt idx="7">
                  <c:v>23.234392688105917</c:v>
                </c:pt>
                <c:pt idx="8">
                  <c:v>133.53408636774839</c:v>
                </c:pt>
                <c:pt idx="15">
                  <c:v>41.318873686684903</c:v>
                </c:pt>
                <c:pt idx="16">
                  <c:v>19.383693015703983</c:v>
                </c:pt>
                <c:pt idx="17">
                  <c:v>64.990843856997003</c:v>
                </c:pt>
                <c:pt idx="18">
                  <c:v>40.674973987033859</c:v>
                </c:pt>
                <c:pt idx="19">
                  <c:v>71.051220791314236</c:v>
                </c:pt>
                <c:pt idx="20">
                  <c:v>29.813019893775614</c:v>
                </c:pt>
                <c:pt idx="21">
                  <c:v>26.981840127467404</c:v>
                </c:pt>
                <c:pt idx="28">
                  <c:v>179.02006332082601</c:v>
                </c:pt>
                <c:pt idx="29">
                  <c:v>161.12388387286023</c:v>
                </c:pt>
                <c:pt idx="30">
                  <c:v>171.3469169981355</c:v>
                </c:pt>
                <c:pt idx="31">
                  <c:v>63.410379195098209</c:v>
                </c:pt>
                <c:pt idx="36">
                  <c:v>65.750218544428051</c:v>
                </c:pt>
                <c:pt idx="37">
                  <c:v>74.75132095201738</c:v>
                </c:pt>
                <c:pt idx="38">
                  <c:v>66.912972961844446</c:v>
                </c:pt>
                <c:pt idx="39">
                  <c:v>76.334207938568284</c:v>
                </c:pt>
                <c:pt idx="40">
                  <c:v>82.278011852285303</c:v>
                </c:pt>
                <c:pt idx="41">
                  <c:v>67.939446463322682</c:v>
                </c:pt>
                <c:pt idx="42">
                  <c:v>173.26816956405028</c:v>
                </c:pt>
                <c:pt idx="43">
                  <c:v>78.187907038566394</c:v>
                </c:pt>
                <c:pt idx="44">
                  <c:v>94.363333992899342</c:v>
                </c:pt>
                <c:pt idx="45">
                  <c:v>101.53999592056691</c:v>
                </c:pt>
                <c:pt idx="46">
                  <c:v>61.845239923153031</c:v>
                </c:pt>
                <c:pt idx="47">
                  <c:v>78.295052977970144</c:v>
                </c:pt>
                <c:pt idx="48">
                  <c:v>65.554726354756042</c:v>
                </c:pt>
                <c:pt idx="49">
                  <c:v>67.286985513681813</c:v>
                </c:pt>
                <c:pt idx="50">
                  <c:v>69.40486779921234</c:v>
                </c:pt>
                <c:pt idx="55">
                  <c:v>65.236683874314778</c:v>
                </c:pt>
                <c:pt idx="56">
                  <c:v>77.258513545151587</c:v>
                </c:pt>
                <c:pt idx="57">
                  <c:v>51.601339808543976</c:v>
                </c:pt>
                <c:pt idx="58">
                  <c:v>82.244561473533096</c:v>
                </c:pt>
                <c:pt idx="59">
                  <c:v>39.569600400985699</c:v>
                </c:pt>
                <c:pt idx="60">
                  <c:v>75.773781705595198</c:v>
                </c:pt>
                <c:pt idx="61">
                  <c:v>61.847361543592541</c:v>
                </c:pt>
                <c:pt idx="62">
                  <c:v>64.291860350189069</c:v>
                </c:pt>
                <c:pt idx="63">
                  <c:v>86.136690962943192</c:v>
                </c:pt>
                <c:pt idx="64">
                  <c:v>54.134536592250605</c:v>
                </c:pt>
                <c:pt idx="65">
                  <c:v>83.235695388840313</c:v>
                </c:pt>
                <c:pt idx="66">
                  <c:v>51.416573330223514</c:v>
                </c:pt>
                <c:pt idx="67">
                  <c:v>97.911781768982621</c:v>
                </c:pt>
                <c:pt idx="68">
                  <c:v>52.521718486553141</c:v>
                </c:pt>
                <c:pt idx="69">
                  <c:v>132.31623566701981</c:v>
                </c:pt>
                <c:pt idx="70">
                  <c:v>111.56645784928044</c:v>
                </c:pt>
                <c:pt idx="71">
                  <c:v>146.14586039428426</c:v>
                </c:pt>
                <c:pt idx="76">
                  <c:v>75.288644877058587</c:v>
                </c:pt>
                <c:pt idx="77">
                  <c:v>77.499790455042827</c:v>
                </c:pt>
                <c:pt idx="78">
                  <c:v>64.651480552220747</c:v>
                </c:pt>
                <c:pt idx="79">
                  <c:v>54.153021916090232</c:v>
                </c:pt>
                <c:pt idx="80">
                  <c:v>44.897866917336557</c:v>
                </c:pt>
                <c:pt idx="81">
                  <c:v>67.530539148917413</c:v>
                </c:pt>
                <c:pt idx="82">
                  <c:v>75.035311582744569</c:v>
                </c:pt>
                <c:pt idx="83">
                  <c:v>66.265564907222767</c:v>
                </c:pt>
                <c:pt idx="84">
                  <c:v>60.900616845545755</c:v>
                </c:pt>
                <c:pt idx="85">
                  <c:v>54.472659750448372</c:v>
                </c:pt>
                <c:pt idx="86">
                  <c:v>104.38294702542628</c:v>
                </c:pt>
                <c:pt idx="87">
                  <c:v>112.76363283772743</c:v>
                </c:pt>
                <c:pt idx="88">
                  <c:v>127.38012568519544</c:v>
                </c:pt>
                <c:pt idx="89">
                  <c:v>90.774333644776291</c:v>
                </c:pt>
                <c:pt idx="90">
                  <c:v>99.281355735753593</c:v>
                </c:pt>
                <c:pt idx="91">
                  <c:v>85.802863043227163</c:v>
                </c:pt>
                <c:pt idx="92">
                  <c:v>87.896872162633272</c:v>
                </c:pt>
                <c:pt idx="93">
                  <c:v>108.46386425326772</c:v>
                </c:pt>
                <c:pt idx="94">
                  <c:v>90.25929950938945</c:v>
                </c:pt>
                <c:pt idx="95">
                  <c:v>89.250759372088169</c:v>
                </c:pt>
                <c:pt idx="96">
                  <c:v>82.216388459758662</c:v>
                </c:pt>
                <c:pt idx="97">
                  <c:v>84.058905160288347</c:v>
                </c:pt>
                <c:pt idx="98">
                  <c:v>97.456342527120739</c:v>
                </c:pt>
                <c:pt idx="99">
                  <c:v>90.786243877870376</c:v>
                </c:pt>
                <c:pt idx="100">
                  <c:v>120.4070214602129</c:v>
                </c:pt>
                <c:pt idx="101">
                  <c:v>84.861052649374145</c:v>
                </c:pt>
                <c:pt idx="102">
                  <c:v>85.704042071743672</c:v>
                </c:pt>
                <c:pt idx="103">
                  <c:v>106.9010546244147</c:v>
                </c:pt>
                <c:pt idx="104">
                  <c:v>77.258513545151587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52544"/>
        <c:axId val="1922256896"/>
      </c:scatterChart>
      <c:valAx>
        <c:axId val="192225254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56896"/>
        <c:crosses val="autoZero"/>
        <c:crossBetween val="midCat"/>
      </c:valAx>
      <c:valAx>
        <c:axId val="19222568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Rb,</a:t>
                </a:r>
                <a:r>
                  <a:rPr lang="en-US" baseline="0"/>
                  <a:t> ppm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2193786676366607E-2"/>
              <c:y val="0.317718081678991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52544"/>
        <c:crosses val="autoZero"/>
        <c:crossBetween val="midCat"/>
        <c:majorUnit val="50"/>
        <c:minorUnit val="10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0070C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526169522927281"/>
                  <c:y val="-0.4209601924759405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2abc'!$CY$7:$CY$111</c:f>
              <c:numCache>
                <c:formatCode>0.00</c:formatCode>
                <c:ptCount val="105"/>
                <c:pt idx="0">
                  <c:v>2.9139517237796748</c:v>
                </c:pt>
                <c:pt idx="1">
                  <c:v>2.8582337041156838</c:v>
                </c:pt>
                <c:pt idx="2">
                  <c:v>2.0767049961767676</c:v>
                </c:pt>
                <c:pt idx="3">
                  <c:v>2.2310033254007022</c:v>
                </c:pt>
                <c:pt idx="4">
                  <c:v>0.22877329300918925</c:v>
                </c:pt>
                <c:pt idx="5">
                  <c:v>2.6337803313748935</c:v>
                </c:pt>
                <c:pt idx="6">
                  <c:v>2.1637540469318619</c:v>
                </c:pt>
                <c:pt idx="7">
                  <c:v>0.53</c:v>
                </c:pt>
                <c:pt idx="8">
                  <c:v>2.7317559978527481</c:v>
                </c:pt>
                <c:pt idx="15">
                  <c:v>1.6736775322636315</c:v>
                </c:pt>
                <c:pt idx="16">
                  <c:v>0.73</c:v>
                </c:pt>
                <c:pt idx="17">
                  <c:v>2.111990222502016</c:v>
                </c:pt>
                <c:pt idx="18">
                  <c:v>1.783912523709027</c:v>
                </c:pt>
                <c:pt idx="19">
                  <c:v>1.6237105805353822</c:v>
                </c:pt>
                <c:pt idx="20">
                  <c:v>1.084875283319179</c:v>
                </c:pt>
                <c:pt idx="21">
                  <c:v>1.0005637765244166</c:v>
                </c:pt>
                <c:pt idx="28">
                  <c:v>5.5834926751745959</c:v>
                </c:pt>
                <c:pt idx="29">
                  <c:v>4.3594097149533013</c:v>
                </c:pt>
                <c:pt idx="30">
                  <c:v>5.3276949086052126</c:v>
                </c:pt>
                <c:pt idx="31">
                  <c:v>2.0299999999999998</c:v>
                </c:pt>
                <c:pt idx="36">
                  <c:v>2.3410079225601796</c:v>
                </c:pt>
                <c:pt idx="37">
                  <c:v>2.4994892084867466</c:v>
                </c:pt>
                <c:pt idx="38">
                  <c:v>2.562216622872556</c:v>
                </c:pt>
                <c:pt idx="39">
                  <c:v>2.5983354761984896</c:v>
                </c:pt>
                <c:pt idx="40">
                  <c:v>7.2668021794142623</c:v>
                </c:pt>
                <c:pt idx="41">
                  <c:v>4.9193688660587327</c:v>
                </c:pt>
                <c:pt idx="42">
                  <c:v>6.2518935921869128</c:v>
                </c:pt>
                <c:pt idx="43">
                  <c:v>2.7623636505227096</c:v>
                </c:pt>
                <c:pt idx="44">
                  <c:v>5.7626381122228993</c:v>
                </c:pt>
                <c:pt idx="45">
                  <c:v>3.1558207859774163</c:v>
                </c:pt>
                <c:pt idx="46">
                  <c:v>4.2192447557092292</c:v>
                </c:pt>
                <c:pt idx="47">
                  <c:v>2.7765765685926973</c:v>
                </c:pt>
                <c:pt idx="48">
                  <c:v>2.3528376214410005</c:v>
                </c:pt>
                <c:pt idx="49">
                  <c:v>2.5345582546108867</c:v>
                </c:pt>
                <c:pt idx="50">
                  <c:v>2.5099921584457174</c:v>
                </c:pt>
                <c:pt idx="55">
                  <c:v>4.8272086342736058</c:v>
                </c:pt>
                <c:pt idx="56">
                  <c:v>4.7522967332930062</c:v>
                </c:pt>
                <c:pt idx="57">
                  <c:v>3.2868216333839566</c:v>
                </c:pt>
                <c:pt idx="58">
                  <c:v>3.3935919934192471</c:v>
                </c:pt>
                <c:pt idx="59">
                  <c:v>5.5754611691177294</c:v>
                </c:pt>
                <c:pt idx="60">
                  <c:v>3.4458529433219058</c:v>
                </c:pt>
                <c:pt idx="61">
                  <c:v>4.5888193682043834</c:v>
                </c:pt>
                <c:pt idx="62">
                  <c:v>4.5425375357858533</c:v>
                </c:pt>
                <c:pt idx="63">
                  <c:v>4.9878181461242557</c:v>
                </c:pt>
                <c:pt idx="64">
                  <c:v>4.0968755998333588</c:v>
                </c:pt>
                <c:pt idx="65">
                  <c:v>4.7074191048396843</c:v>
                </c:pt>
                <c:pt idx="66">
                  <c:v>2.7913420227087462</c:v>
                </c:pt>
                <c:pt idx="67">
                  <c:v>5.2456052038659289</c:v>
                </c:pt>
                <c:pt idx="68">
                  <c:v>2.02</c:v>
                </c:pt>
                <c:pt idx="69">
                  <c:v>3.9575087926452905</c:v>
                </c:pt>
                <c:pt idx="70">
                  <c:v>3.7197488910064731</c:v>
                </c:pt>
                <c:pt idx="71">
                  <c:v>5.4880702801796835</c:v>
                </c:pt>
                <c:pt idx="76">
                  <c:v>3.0370474128237581</c:v>
                </c:pt>
                <c:pt idx="77">
                  <c:v>2.9732458922972582</c:v>
                </c:pt>
                <c:pt idx="78">
                  <c:v>2.6332420889467865</c:v>
                </c:pt>
                <c:pt idx="79">
                  <c:v>2.2909001215701643</c:v>
                </c:pt>
                <c:pt idx="80">
                  <c:v>2.0336896824883426</c:v>
                </c:pt>
                <c:pt idx="81">
                  <c:v>2.7138572145551105</c:v>
                </c:pt>
                <c:pt idx="82">
                  <c:v>3.1375696032689908</c:v>
                </c:pt>
                <c:pt idx="83">
                  <c:v>2.6582311637225886</c:v>
                </c:pt>
                <c:pt idx="84">
                  <c:v>2.5344850660801583</c:v>
                </c:pt>
                <c:pt idx="85">
                  <c:v>2.3206562951736247</c:v>
                </c:pt>
                <c:pt idx="86">
                  <c:v>3.994795695534255</c:v>
                </c:pt>
                <c:pt idx="87">
                  <c:v>4.1510589352067635</c:v>
                </c:pt>
                <c:pt idx="88">
                  <c:v>4.1636480150249326</c:v>
                </c:pt>
                <c:pt idx="89">
                  <c:v>2.9538437288269175</c:v>
                </c:pt>
                <c:pt idx="90">
                  <c:v>3.6413410340951424</c:v>
                </c:pt>
                <c:pt idx="91">
                  <c:v>3.073719443514606</c:v>
                </c:pt>
                <c:pt idx="92">
                  <c:v>3.2284598651720615</c:v>
                </c:pt>
                <c:pt idx="93">
                  <c:v>3.6652696619295617</c:v>
                </c:pt>
                <c:pt idx="94">
                  <c:v>3.5625692065243246</c:v>
                </c:pt>
                <c:pt idx="95">
                  <c:v>3.4972522101321499</c:v>
                </c:pt>
                <c:pt idx="96">
                  <c:v>3.4004152262636702</c:v>
                </c:pt>
                <c:pt idx="97">
                  <c:v>3.4309771628713435</c:v>
                </c:pt>
                <c:pt idx="98">
                  <c:v>3.5901517869856181</c:v>
                </c:pt>
                <c:pt idx="99">
                  <c:v>3.208639639582366</c:v>
                </c:pt>
                <c:pt idx="100">
                  <c:v>3.9277182051040018</c:v>
                </c:pt>
                <c:pt idx="101">
                  <c:v>3.2132309097201657</c:v>
                </c:pt>
                <c:pt idx="102">
                  <c:v>3.207885386628833</c:v>
                </c:pt>
                <c:pt idx="103">
                  <c:v>3.6249614061504984</c:v>
                </c:pt>
                <c:pt idx="104">
                  <c:v>4.7522967332930062</c:v>
                </c:pt>
              </c:numCache>
            </c:numRef>
          </c:xVal>
          <c:yVal>
            <c:numRef>
              <c:f>'Run DATA fig 2abc'!$CV$7:$CV$111</c:f>
              <c:numCache>
                <c:formatCode>General</c:formatCode>
                <c:ptCount val="105"/>
                <c:pt idx="0">
                  <c:v>2.0800916720043685</c:v>
                </c:pt>
                <c:pt idx="1">
                  <c:v>2.1647836594915408</c:v>
                </c:pt>
                <c:pt idx="2">
                  <c:v>2.3601012102287315</c:v>
                </c:pt>
                <c:pt idx="3">
                  <c:v>2.6821230989604259</c:v>
                </c:pt>
                <c:pt idx="4">
                  <c:v>6.5290128297641008</c:v>
                </c:pt>
                <c:pt idx="5">
                  <c:v>2.5622484041130118</c:v>
                </c:pt>
                <c:pt idx="6">
                  <c:v>2.5403249673901027</c:v>
                </c:pt>
                <c:pt idx="7">
                  <c:v>2.2811011551479718</c:v>
                </c:pt>
                <c:pt idx="8">
                  <c:v>2.0457368393037743</c:v>
                </c:pt>
                <c:pt idx="15">
                  <c:v>4.0506368710698366</c:v>
                </c:pt>
                <c:pt idx="16">
                  <c:v>3.7660522141398949</c:v>
                </c:pt>
                <c:pt idx="17">
                  <c:v>3.2496734880826392</c:v>
                </c:pt>
                <c:pt idx="18">
                  <c:v>4.3857742214603324</c:v>
                </c:pt>
                <c:pt idx="19">
                  <c:v>2.2852676737313358</c:v>
                </c:pt>
                <c:pt idx="20">
                  <c:v>3.6389312024900908</c:v>
                </c:pt>
                <c:pt idx="21">
                  <c:v>3.7082859130346963</c:v>
                </c:pt>
                <c:pt idx="28">
                  <c:v>3.1189200649361233</c:v>
                </c:pt>
                <c:pt idx="29">
                  <c:v>2.7056260128344647</c:v>
                </c:pt>
                <c:pt idx="30">
                  <c:v>3.1093030455069033</c:v>
                </c:pt>
                <c:pt idx="31">
                  <c:v>3.2013686493723479</c:v>
                </c:pt>
                <c:pt idx="36">
                  <c:v>3.560456488792259</c:v>
                </c:pt>
                <c:pt idx="37">
                  <c:v>3.3437391830054217</c:v>
                </c:pt>
                <c:pt idx="38">
                  <c:v>3.829177675805258</c:v>
                </c:pt>
                <c:pt idx="39">
                  <c:v>3.4038939374199835</c:v>
                </c:pt>
                <c:pt idx="40">
                  <c:v>8.8320099329337705</c:v>
                </c:pt>
                <c:pt idx="41">
                  <c:v>7.2408138749179667</c:v>
                </c:pt>
                <c:pt idx="42">
                  <c:v>3.6082181787439258</c:v>
                </c:pt>
                <c:pt idx="43">
                  <c:v>3.5329806809640862</c:v>
                </c:pt>
                <c:pt idx="44">
                  <c:v>6.1068614984041654</c:v>
                </c:pt>
                <c:pt idx="45">
                  <c:v>3.1079583541111857</c:v>
                </c:pt>
                <c:pt idx="46">
                  <c:v>6.8222627334810753</c:v>
                </c:pt>
                <c:pt idx="47">
                  <c:v>3.546298856677371</c:v>
                </c:pt>
                <c:pt idx="48">
                  <c:v>3.5891197359415115</c:v>
                </c:pt>
                <c:pt idx="49">
                  <c:v>3.7667882358848157</c:v>
                </c:pt>
                <c:pt idx="50">
                  <c:v>3.6164497362160568</c:v>
                </c:pt>
                <c:pt idx="55">
                  <c:v>7.399530981025527</c:v>
                </c:pt>
                <c:pt idx="56">
                  <c:v>6.1511625259469414</c:v>
                </c:pt>
                <c:pt idx="57">
                  <c:v>6.3696439774219495</c:v>
                </c:pt>
                <c:pt idx="58">
                  <c:v>4.1262205459157686</c:v>
                </c:pt>
                <c:pt idx="59">
                  <c:v>14.090264022425766</c:v>
                </c:pt>
                <c:pt idx="60">
                  <c:v>4.5475530793884893</c:v>
                </c:pt>
                <c:pt idx="61">
                  <c:v>7.4195879236820739</c:v>
                </c:pt>
                <c:pt idx="62">
                  <c:v>7.0654940003964191</c:v>
                </c:pt>
                <c:pt idx="63">
                  <c:v>5.7905848139326155</c:v>
                </c:pt>
                <c:pt idx="64">
                  <c:v>7.5679517323508945</c:v>
                </c:pt>
                <c:pt idx="65">
                  <c:v>5.655529256827502</c:v>
                </c:pt>
                <c:pt idx="66">
                  <c:v>5.4288760255984405</c:v>
                </c:pt>
                <c:pt idx="67">
                  <c:v>5.3574811009390491</c:v>
                </c:pt>
                <c:pt idx="68">
                  <c:v>3.8460280017630613</c:v>
                </c:pt>
                <c:pt idx="69">
                  <c:v>2.990947235382778</c:v>
                </c:pt>
                <c:pt idx="70">
                  <c:v>3.3341104151855658</c:v>
                </c:pt>
                <c:pt idx="71">
                  <c:v>3.75520063679773</c:v>
                </c:pt>
                <c:pt idx="76">
                  <c:v>4.0338717980421315</c:v>
                </c:pt>
                <c:pt idx="77">
                  <c:v>3.8364566856758411</c:v>
                </c:pt>
                <c:pt idx="78">
                  <c:v>4.0729803346419047</c:v>
                </c:pt>
                <c:pt idx="79">
                  <c:v>4.2304197263818439</c:v>
                </c:pt>
                <c:pt idx="80">
                  <c:v>4.5295908739554562</c:v>
                </c:pt>
                <c:pt idx="81">
                  <c:v>4.0187110139466675</c:v>
                </c:pt>
                <c:pt idx="82">
                  <c:v>4.1814574192965965</c:v>
                </c:pt>
                <c:pt idx="83">
                  <c:v>4.0114819325004332</c:v>
                </c:pt>
                <c:pt idx="84">
                  <c:v>4.1616738833828899</c:v>
                </c:pt>
                <c:pt idx="85">
                  <c:v>4.2602221110646674</c:v>
                </c:pt>
                <c:pt idx="86">
                  <c:v>3.8270577803874199</c:v>
                </c:pt>
                <c:pt idx="87">
                  <c:v>3.681203621011703</c:v>
                </c:pt>
                <c:pt idx="88">
                  <c:v>3.2686794683457014</c:v>
                </c:pt>
                <c:pt idx="89">
                  <c:v>3.2540516798350518</c:v>
                </c:pt>
                <c:pt idx="90">
                  <c:v>3.6676987407252017</c:v>
                </c:pt>
                <c:pt idx="91">
                  <c:v>3.5823040566444475</c:v>
                </c:pt>
                <c:pt idx="92">
                  <c:v>3.6730088178775313</c:v>
                </c:pt>
                <c:pt idx="93">
                  <c:v>3.3792541757234482</c:v>
                </c:pt>
                <c:pt idx="94">
                  <c:v>3.9470383948124033</c:v>
                </c:pt>
                <c:pt idx="95">
                  <c:v>3.9184565316156434</c:v>
                </c:pt>
                <c:pt idx="96">
                  <c:v>4.1359335893573395</c:v>
                </c:pt>
                <c:pt idx="97">
                  <c:v>4.0816343685763679</c:v>
                </c:pt>
                <c:pt idx="98">
                  <c:v>3.6838564775674079</c:v>
                </c:pt>
                <c:pt idx="99">
                  <c:v>3.5342795367751618</c:v>
                </c:pt>
                <c:pt idx="100">
                  <c:v>3.2620341882652339</c:v>
                </c:pt>
                <c:pt idx="101">
                  <c:v>3.7864612910194246</c:v>
                </c:pt>
                <c:pt idx="102">
                  <c:v>3.7429802715063096</c:v>
                </c:pt>
                <c:pt idx="103">
                  <c:v>3.3909500882721959</c:v>
                </c:pt>
                <c:pt idx="104">
                  <c:v>6.1511625259469414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32960"/>
        <c:axId val="1922244384"/>
      </c:scatterChart>
      <c:valAx>
        <c:axId val="19222329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4384"/>
        <c:crosses val="autoZero"/>
        <c:crossBetween val="midCat"/>
      </c:valAx>
      <c:valAx>
        <c:axId val="1922244384"/>
        <c:scaling>
          <c:logBase val="10"/>
          <c:orientation val="minMax"/>
          <c:max val="2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100×K2O/Rb,</a:t>
                </a:r>
                <a:r>
                  <a:rPr lang="en-US" baseline="0"/>
                  <a:t> </a:t>
                </a:r>
                <a:r>
                  <a:rPr lang="en-US"/>
                  <a:t>wt%/ppm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32960"/>
        <c:crosses val="autoZero"/>
        <c:crossBetween val="midCat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0070C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2abc'!$DO$7:$DO$111</c:f>
              <c:numCache>
                <c:formatCode>0.00</c:formatCode>
                <c:ptCount val="105"/>
                <c:pt idx="0">
                  <c:v>1.3875960589427023</c:v>
                </c:pt>
                <c:pt idx="1">
                  <c:v>1.2777216351501666</c:v>
                </c:pt>
                <c:pt idx="2">
                  <c:v>1.0781078641977111</c:v>
                </c:pt>
                <c:pt idx="3">
                  <c:v>1.6703562749208045</c:v>
                </c:pt>
                <c:pt idx="4">
                  <c:v>0.16821565662440385</c:v>
                </c:pt>
                <c:pt idx="5">
                  <c:v>2.1312211598848703</c:v>
                </c:pt>
                <c:pt idx="6">
                  <c:v>1.0032919272708065</c:v>
                </c:pt>
                <c:pt idx="7">
                  <c:v>0.25</c:v>
                </c:pt>
                <c:pt idx="8">
                  <c:v>0.80790734216720317</c:v>
                </c:pt>
                <c:pt idx="15">
                  <c:v>0.6659428389243961</c:v>
                </c:pt>
                <c:pt idx="16">
                  <c:v>0.41</c:v>
                </c:pt>
                <c:pt idx="17">
                  <c:v>0.53137471883955323</c:v>
                </c:pt>
                <c:pt idx="18">
                  <c:v>0.48006067507279682</c:v>
                </c:pt>
                <c:pt idx="19">
                  <c:v>0.59336515250137112</c:v>
                </c:pt>
                <c:pt idx="20">
                  <c:v>0.44729054065454471</c:v>
                </c:pt>
                <c:pt idx="21">
                  <c:v>0.6036140142811256</c:v>
                </c:pt>
                <c:pt idx="28">
                  <c:v>1.1172089188562295</c:v>
                </c:pt>
                <c:pt idx="29">
                  <c:v>0.95493824325875676</c:v>
                </c:pt>
                <c:pt idx="30">
                  <c:v>0.77453088368530665</c:v>
                </c:pt>
                <c:pt idx="31">
                  <c:v>0.44</c:v>
                </c:pt>
                <c:pt idx="36">
                  <c:v>1.3415539132319123</c:v>
                </c:pt>
                <c:pt idx="37">
                  <c:v>1.4417679592976078</c:v>
                </c:pt>
                <c:pt idx="38">
                  <c:v>1.3962266229962366</c:v>
                </c:pt>
                <c:pt idx="39">
                  <c:v>1.4331336766405258</c:v>
                </c:pt>
                <c:pt idx="40">
                  <c:v>4.6798595415316901</c:v>
                </c:pt>
                <c:pt idx="41">
                  <c:v>5.0411588113074393</c:v>
                </c:pt>
                <c:pt idx="42">
                  <c:v>5.1083311461788545</c:v>
                </c:pt>
                <c:pt idx="43">
                  <c:v>1.3514298568154222</c:v>
                </c:pt>
                <c:pt idx="44">
                  <c:v>5.3142651613462286</c:v>
                </c:pt>
                <c:pt idx="45">
                  <c:v>1.5253647943691429</c:v>
                </c:pt>
                <c:pt idx="46">
                  <c:v>4.7428778169342412</c:v>
                </c:pt>
                <c:pt idx="47">
                  <c:v>1.4756331694030753</c:v>
                </c:pt>
                <c:pt idx="48">
                  <c:v>1.3431320326627234</c:v>
                </c:pt>
                <c:pt idx="49">
                  <c:v>1.40808791922827</c:v>
                </c:pt>
                <c:pt idx="50">
                  <c:v>1.3000079077277358</c:v>
                </c:pt>
                <c:pt idx="55">
                  <c:v>5.6057287919512557</c:v>
                </c:pt>
                <c:pt idx="56">
                  <c:v>5.6648884393652601</c:v>
                </c:pt>
                <c:pt idx="57">
                  <c:v>1.1930894192508765</c:v>
                </c:pt>
                <c:pt idx="58">
                  <c:v>2.228457717059952</c:v>
                </c:pt>
                <c:pt idx="59">
                  <c:v>4.7609111858307172</c:v>
                </c:pt>
                <c:pt idx="60">
                  <c:v>1.4223907130873359</c:v>
                </c:pt>
                <c:pt idx="61">
                  <c:v>4.14108061508687</c:v>
                </c:pt>
                <c:pt idx="62">
                  <c:v>5.4025628297899342</c:v>
                </c:pt>
                <c:pt idx="63">
                  <c:v>6.0407554520998312</c:v>
                </c:pt>
                <c:pt idx="64">
                  <c:v>5.1471836403005717</c:v>
                </c:pt>
                <c:pt idx="65">
                  <c:v>5.9933889764163659</c:v>
                </c:pt>
                <c:pt idx="66">
                  <c:v>1.2457587010399254</c:v>
                </c:pt>
                <c:pt idx="67">
                  <c:v>5.2231556701434503</c:v>
                </c:pt>
                <c:pt idx="68">
                  <c:v>0.64</c:v>
                </c:pt>
                <c:pt idx="69">
                  <c:v>1.598525188358856</c:v>
                </c:pt>
                <c:pt idx="70">
                  <c:v>2.089642164755364</c:v>
                </c:pt>
                <c:pt idx="71">
                  <c:v>6.245586126844338</c:v>
                </c:pt>
                <c:pt idx="76">
                  <c:v>1.5862409643199062</c:v>
                </c:pt>
                <c:pt idx="77">
                  <c:v>2.1827551564318077</c:v>
                </c:pt>
                <c:pt idx="78">
                  <c:v>1.9003204546828705</c:v>
                </c:pt>
                <c:pt idx="79">
                  <c:v>1.3657289186283672</c:v>
                </c:pt>
                <c:pt idx="80">
                  <c:v>0.86989074103727604</c:v>
                </c:pt>
                <c:pt idx="81">
                  <c:v>1.9141047691854833</c:v>
                </c:pt>
                <c:pt idx="82">
                  <c:v>2.2314083290133064</c:v>
                </c:pt>
                <c:pt idx="83">
                  <c:v>1.9019051109313823</c:v>
                </c:pt>
                <c:pt idx="84">
                  <c:v>1.7332458108097195</c:v>
                </c:pt>
                <c:pt idx="85">
                  <c:v>1.3878874504085121</c:v>
                </c:pt>
                <c:pt idx="86">
                  <c:v>2.5714239208475989</c:v>
                </c:pt>
                <c:pt idx="87">
                  <c:v>2.2355562135743821</c:v>
                </c:pt>
                <c:pt idx="88">
                  <c:v>1.9295079765990977</c:v>
                </c:pt>
                <c:pt idx="89">
                  <c:v>1.6041753668306065</c:v>
                </c:pt>
                <c:pt idx="90">
                  <c:v>2.6434898214881959</c:v>
                </c:pt>
                <c:pt idx="91">
                  <c:v>2.4316466236327603</c:v>
                </c:pt>
                <c:pt idx="92">
                  <c:v>2.726392568785764</c:v>
                </c:pt>
                <c:pt idx="93">
                  <c:v>2.4821529989673587</c:v>
                </c:pt>
                <c:pt idx="94">
                  <c:v>2.4400892629458477</c:v>
                </c:pt>
                <c:pt idx="95">
                  <c:v>2.5585166311298342</c:v>
                </c:pt>
                <c:pt idx="96">
                  <c:v>2.6340513166636783</c:v>
                </c:pt>
                <c:pt idx="97">
                  <c:v>2.7472837917267321</c:v>
                </c:pt>
                <c:pt idx="98">
                  <c:v>2.6986717504917701</c:v>
                </c:pt>
                <c:pt idx="99">
                  <c:v>2.5749299953167739</c:v>
                </c:pt>
                <c:pt idx="100">
                  <c:v>2.0092203267659778</c:v>
                </c:pt>
                <c:pt idx="101">
                  <c:v>2.1803379603954611</c:v>
                </c:pt>
                <c:pt idx="102">
                  <c:v>2.8647071884749158</c:v>
                </c:pt>
                <c:pt idx="103">
                  <c:v>2.496119894247971</c:v>
                </c:pt>
                <c:pt idx="104">
                  <c:v>5.6648884393652601</c:v>
                </c:pt>
              </c:numCache>
            </c:numRef>
          </c:xVal>
          <c:yVal>
            <c:numRef>
              <c:f>'Run DATA fig 2abc'!$DJ$7:$DJ$111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55264"/>
        <c:axId val="1922240032"/>
      </c:scatterChart>
      <c:valAx>
        <c:axId val="1922255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0032"/>
        <c:crosses val="autoZero"/>
        <c:crossBetween val="midCat"/>
      </c:valAx>
      <c:valAx>
        <c:axId val="192224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55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1669225721784777"/>
                  <c:y val="-2.901902887139107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2abc'!$FQ$7:$FQ$111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26.158245193259933</c:v>
                </c:pt>
                <c:pt idx="3">
                  <c:v>16.635837755545378</c:v>
                </c:pt>
                <c:pt idx="4">
                  <c:v>1.1221966499717311</c:v>
                </c:pt>
                <c:pt idx="5">
                  <c:v>24.8551265574376</c:v>
                </c:pt>
                <c:pt idx="6">
                  <c:v>21.478335361254207</c:v>
                </c:pt>
                <c:pt idx="7">
                  <c:v>21.610845295055817</c:v>
                </c:pt>
                <c:pt idx="8">
                  <c:v>18.104383042654653</c:v>
                </c:pt>
                <c:pt idx="15">
                  <c:v>9.3837613583733948</c:v>
                </c:pt>
                <c:pt idx="16">
                  <c:v>18.815213732749918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21.576824314419071</c:v>
                </c:pt>
                <c:pt idx="20">
                  <c:v>9.4763854821426481</c:v>
                </c:pt>
                <c:pt idx="21">
                  <c:v>9.8615971582686495</c:v>
                </c:pt>
                <c:pt idx="28">
                  <c:v>28.021408945902923</c:v>
                </c:pt>
                <c:pt idx="29">
                  <c:v>20.548893670497741</c:v>
                </c:pt>
                <c:pt idx="30">
                  <c:v>21.966124347502411</c:v>
                </c:pt>
                <c:pt idx="31">
                  <c:v>27.485795454545453</c:v>
                </c:pt>
                <c:pt idx="36">
                  <c:v>14.094592124223064</c:v>
                </c:pt>
                <c:pt idx="37">
                  <c:v>15.759864704977973</c:v>
                </c:pt>
                <c:pt idx="38">
                  <c:v>12.903370685589813</c:v>
                </c:pt>
                <c:pt idx="39">
                  <c:v>15.121025329168628</c:v>
                </c:pt>
                <c:pt idx="40">
                  <c:v>49.244894217432197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14.914820260313853</c:v>
                </c:pt>
                <c:pt idx="44">
                  <c:v>17.777874856612996</c:v>
                </c:pt>
                <c:pt idx="45">
                  <c:v>19.010943560737317</c:v>
                </c:pt>
                <c:pt idx="46">
                  <c:v>15.421009985777774</c:v>
                </c:pt>
                <c:pt idx="47">
                  <c:v>15.303877128900231</c:v>
                </c:pt>
                <c:pt idx="48">
                  <c:v>16.486053448668923</c:v>
                </c:pt>
                <c:pt idx="49">
                  <c:v>15.65241950962233</c:v>
                </c:pt>
                <c:pt idx="50">
                  <c:v>12.375280174514051</c:v>
                </c:pt>
                <c:pt idx="55">
                  <c:v>12.966175529495219</c:v>
                </c:pt>
                <c:pt idx="56">
                  <c:v>14.071145469528707</c:v>
                </c:pt>
                <c:pt idx="57">
                  <c:v>8.3126382605022382</c:v>
                </c:pt>
                <c:pt idx="58">
                  <c:v>15.120175300683908</c:v>
                </c:pt>
                <c:pt idx="59">
                  <c:v>7.1431679665802319</c:v>
                </c:pt>
                <c:pt idx="60">
                  <c:v>11.51801542456233</c:v>
                </c:pt>
                <c:pt idx="61">
                  <c:v>10.670272792889952</c:v>
                </c:pt>
                <c:pt idx="62">
                  <c:v>11.99127962085308</c:v>
                </c:pt>
                <c:pt idx="63">
                  <c:v>17.773315421056353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24.075146111908428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26.113436568387502</c:v>
                </c:pt>
                <c:pt idx="76">
                  <c:v>10.981523649350892</c:v>
                </c:pt>
                <c:pt idx="77">
                  <c:v>11.048708449034006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9.3015509210392846</c:v>
                </c:pt>
                <c:pt idx="85">
                  <c:v>7.036927883400101</c:v>
                </c:pt>
                <c:pt idx="86">
                  <c:v>16.526152431745906</c:v>
                </c:pt>
                <c:pt idx="87">
                  <c:v>15.22268432326387</c:v>
                </c:pt>
                <c:pt idx="88">
                  <c:v>17.306374272500818</c:v>
                </c:pt>
                <c:pt idx="89">
                  <c:v>15.224552756156807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11.634890412794251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14.105254744480467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15.806855315302785</c:v>
                </c:pt>
                <c:pt idx="102">
                  <c:v>14.720859730511446</c:v>
                </c:pt>
                <c:pt idx="103">
                  <c:v>14.53042451849079</c:v>
                </c:pt>
                <c:pt idx="104">
                  <c:v>14.071145469528707</c:v>
                </c:pt>
              </c:numCache>
            </c:numRef>
          </c:xVal>
          <c:y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39488"/>
        <c:axId val="1922233504"/>
      </c:scatterChart>
      <c:valAx>
        <c:axId val="1922239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33504"/>
        <c:crosses val="autoZero"/>
        <c:crossBetween val="midCat"/>
      </c:valAx>
      <c:valAx>
        <c:axId val="192223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39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Initial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fig 2abc'!$DJ$7:$DJ$111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fig 2abc'!$DH$7:$DH$111</c:f>
              <c:numCache>
                <c:formatCode>0.00</c:formatCode>
                <c:ptCount val="105"/>
                <c:pt idx="0">
                  <c:v>54.724702429395201</c:v>
                </c:pt>
                <c:pt idx="1">
                  <c:v>59.357931813125688</c:v>
                </c:pt>
                <c:pt idx="2">
                  <c:v>45.476590232932288</c:v>
                </c:pt>
                <c:pt idx="3">
                  <c:v>71.95031454192997</c:v>
                </c:pt>
                <c:pt idx="4">
                  <c:v>88.256128353442534</c:v>
                </c:pt>
                <c:pt idx="5">
                  <c:v>52.550747206009667</c:v>
                </c:pt>
                <c:pt idx="6">
                  <c:v>45.986377753267618</c:v>
                </c:pt>
                <c:pt idx="7">
                  <c:v>9.83</c:v>
                </c:pt>
                <c:pt idx="8">
                  <c:v>70.967918871693001</c:v>
                </c:pt>
                <c:pt idx="15">
                  <c:v>72.934286530184366</c:v>
                </c:pt>
                <c:pt idx="16">
                  <c:v>24.12</c:v>
                </c:pt>
                <c:pt idx="17">
                  <c:v>71.274333575967404</c:v>
                </c:pt>
                <c:pt idx="18">
                  <c:v>75.49226464616784</c:v>
                </c:pt>
                <c:pt idx="19">
                  <c:v>54.445575487025472</c:v>
                </c:pt>
                <c:pt idx="20">
                  <c:v>71.692688199861649</c:v>
                </c:pt>
                <c:pt idx="21">
                  <c:v>71.476203417317478</c:v>
                </c:pt>
                <c:pt idx="28">
                  <c:v>49.805486212701268</c:v>
                </c:pt>
                <c:pt idx="29">
                  <c:v>59.057213687103662</c:v>
                </c:pt>
                <c:pt idx="30">
                  <c:v>56.698769883152906</c:v>
                </c:pt>
                <c:pt idx="31">
                  <c:v>20.420000000000002</c:v>
                </c:pt>
                <c:pt idx="36">
                  <c:v>66.758576514595433</c:v>
                </c:pt>
                <c:pt idx="37">
                  <c:v>65.812466847937856</c:v>
                </c:pt>
                <c:pt idx="38">
                  <c:v>68.752430376359499</c:v>
                </c:pt>
                <c:pt idx="39">
                  <c:v>67.122452066013693</c:v>
                </c:pt>
                <c:pt idx="40">
                  <c:v>28.172630546419711</c:v>
                </c:pt>
                <c:pt idx="41">
                  <c:v>56.62266533809418</c:v>
                </c:pt>
                <c:pt idx="42">
                  <c:v>49.656691044096995</c:v>
                </c:pt>
                <c:pt idx="43">
                  <c:v>74.099562122069969</c:v>
                </c:pt>
                <c:pt idx="44">
                  <c:v>59.52423823375544</c:v>
                </c:pt>
                <c:pt idx="45">
                  <c:v>67.051474365289081</c:v>
                </c:pt>
                <c:pt idx="46">
                  <c:v>48.790267710138856</c:v>
                </c:pt>
                <c:pt idx="47">
                  <c:v>68.243419146186596</c:v>
                </c:pt>
                <c:pt idx="48">
                  <c:v>57.016798765368208</c:v>
                </c:pt>
                <c:pt idx="49">
                  <c:v>58.979734692857505</c:v>
                </c:pt>
                <c:pt idx="50">
                  <c:v>72.655306879392256</c:v>
                </c:pt>
                <c:pt idx="55">
                  <c:v>68.38094600360661</c:v>
                </c:pt>
                <c:pt idx="56">
                  <c:v>62.783995130401593</c:v>
                </c:pt>
                <c:pt idx="57">
                  <c:v>83.203737911792416</c:v>
                </c:pt>
                <c:pt idx="58">
                  <c:v>70.85172922143903</c:v>
                </c:pt>
                <c:pt idx="59">
                  <c:v>73.35823398390761</c:v>
                </c:pt>
                <c:pt idx="60">
                  <c:v>78.781703177266238</c:v>
                </c:pt>
                <c:pt idx="61">
                  <c:v>74.306932653502614</c:v>
                </c:pt>
                <c:pt idx="62">
                  <c:v>70.161077080638307</c:v>
                </c:pt>
                <c:pt idx="63">
                  <c:v>59.383825757167152</c:v>
                </c:pt>
                <c:pt idx="64">
                  <c:v>74.312237382283513</c:v>
                </c:pt>
                <c:pt idx="65">
                  <c:v>57.993641853828251</c:v>
                </c:pt>
                <c:pt idx="66">
                  <c:v>86.942387629578988</c:v>
                </c:pt>
                <c:pt idx="67">
                  <c:v>54.71894453602777</c:v>
                </c:pt>
                <c:pt idx="68">
                  <c:v>40.17</c:v>
                </c:pt>
                <c:pt idx="69">
                  <c:v>61.749554502307127</c:v>
                </c:pt>
                <c:pt idx="70">
                  <c:v>62.130409555416811</c:v>
                </c:pt>
                <c:pt idx="71">
                  <c:v>49.978820233571845</c:v>
                </c:pt>
                <c:pt idx="76">
                  <c:v>77.099780637782473</c:v>
                </c:pt>
                <c:pt idx="77">
                  <c:v>74.601301994968708</c:v>
                </c:pt>
                <c:pt idx="78">
                  <c:v>75.028520466775475</c:v>
                </c:pt>
                <c:pt idx="79">
                  <c:v>63.537691761863151</c:v>
                </c:pt>
                <c:pt idx="80">
                  <c:v>85.599207625963814</c:v>
                </c:pt>
                <c:pt idx="81">
                  <c:v>80.320937404043448</c:v>
                </c:pt>
                <c:pt idx="82">
                  <c:v>74.719991868183271</c:v>
                </c:pt>
                <c:pt idx="83">
                  <c:v>69.233634863886181</c:v>
                </c:pt>
                <c:pt idx="84">
                  <c:v>69.663278519306189</c:v>
                </c:pt>
                <c:pt idx="85">
                  <c:v>81.363461692765185</c:v>
                </c:pt>
                <c:pt idx="86">
                  <c:v>68.209260950246403</c:v>
                </c:pt>
                <c:pt idx="87">
                  <c:v>69.462576913373852</c:v>
                </c:pt>
                <c:pt idx="88">
                  <c:v>66.951620685188772</c:v>
                </c:pt>
                <c:pt idx="89">
                  <c:v>52.61153839406817</c:v>
                </c:pt>
                <c:pt idx="90">
                  <c:v>70.601744867799042</c:v>
                </c:pt>
                <c:pt idx="91">
                  <c:v>67.440996093926685</c:v>
                </c:pt>
                <c:pt idx="92">
                  <c:v>70.342868033236627</c:v>
                </c:pt>
                <c:pt idx="93">
                  <c:v>71.51364718118657</c:v>
                </c:pt>
                <c:pt idx="94">
                  <c:v>73.55947711930142</c:v>
                </c:pt>
                <c:pt idx="95">
                  <c:v>70.576174414127593</c:v>
                </c:pt>
                <c:pt idx="96">
                  <c:v>74.784794648977567</c:v>
                </c:pt>
                <c:pt idx="97">
                  <c:v>76.450486983183652</c:v>
                </c:pt>
                <c:pt idx="98">
                  <c:v>72.2138536870916</c:v>
                </c:pt>
                <c:pt idx="99">
                  <c:v>70.870916026166725</c:v>
                </c:pt>
                <c:pt idx="100">
                  <c:v>65.58966492114024</c:v>
                </c:pt>
                <c:pt idx="101">
                  <c:v>73.589824494101848</c:v>
                </c:pt>
                <c:pt idx="102">
                  <c:v>69.099022505636853</c:v>
                </c:pt>
                <c:pt idx="103">
                  <c:v>67.717410160136012</c:v>
                </c:pt>
                <c:pt idx="104">
                  <c:v>62.783995130401593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38944"/>
        <c:axId val="1922240576"/>
      </c:scatterChart>
      <c:valAx>
        <c:axId val="1922238944"/>
        <c:scaling>
          <c:orientation val="minMax"/>
          <c:max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0576"/>
        <c:crosses val="autoZero"/>
        <c:crossBetween val="midCat"/>
      </c:valAx>
      <c:valAx>
        <c:axId val="192224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38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Initial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fig 2abc'!$DJ$7:$DJ$111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fig 2abc'!$DH$7:$DH$111</c:f>
              <c:numCache>
                <c:formatCode>0.00</c:formatCode>
                <c:ptCount val="105"/>
                <c:pt idx="0">
                  <c:v>54.724702429395201</c:v>
                </c:pt>
                <c:pt idx="1">
                  <c:v>59.357931813125688</c:v>
                </c:pt>
                <c:pt idx="2">
                  <c:v>45.476590232932288</c:v>
                </c:pt>
                <c:pt idx="3">
                  <c:v>71.95031454192997</c:v>
                </c:pt>
                <c:pt idx="4">
                  <c:v>88.256128353442534</c:v>
                </c:pt>
                <c:pt idx="5">
                  <c:v>52.550747206009667</c:v>
                </c:pt>
                <c:pt idx="6">
                  <c:v>45.986377753267618</c:v>
                </c:pt>
                <c:pt idx="7">
                  <c:v>9.83</c:v>
                </c:pt>
                <c:pt idx="8">
                  <c:v>70.967918871693001</c:v>
                </c:pt>
                <c:pt idx="15">
                  <c:v>72.934286530184366</c:v>
                </c:pt>
                <c:pt idx="16">
                  <c:v>24.12</c:v>
                </c:pt>
                <c:pt idx="17">
                  <c:v>71.274333575967404</c:v>
                </c:pt>
                <c:pt idx="18">
                  <c:v>75.49226464616784</c:v>
                </c:pt>
                <c:pt idx="19">
                  <c:v>54.445575487025472</c:v>
                </c:pt>
                <c:pt idx="20">
                  <c:v>71.692688199861649</c:v>
                </c:pt>
                <c:pt idx="21">
                  <c:v>71.476203417317478</c:v>
                </c:pt>
                <c:pt idx="28">
                  <c:v>49.805486212701268</c:v>
                </c:pt>
                <c:pt idx="29">
                  <c:v>59.057213687103662</c:v>
                </c:pt>
                <c:pt idx="30">
                  <c:v>56.698769883152906</c:v>
                </c:pt>
                <c:pt idx="31">
                  <c:v>20.420000000000002</c:v>
                </c:pt>
                <c:pt idx="36">
                  <c:v>66.758576514595433</c:v>
                </c:pt>
                <c:pt idx="37">
                  <c:v>65.812466847937856</c:v>
                </c:pt>
                <c:pt idx="38">
                  <c:v>68.752430376359499</c:v>
                </c:pt>
                <c:pt idx="39">
                  <c:v>67.122452066013693</c:v>
                </c:pt>
                <c:pt idx="40">
                  <c:v>28.172630546419711</c:v>
                </c:pt>
                <c:pt idx="41">
                  <c:v>56.62266533809418</c:v>
                </c:pt>
                <c:pt idx="42">
                  <c:v>49.656691044096995</c:v>
                </c:pt>
                <c:pt idx="43">
                  <c:v>74.099562122069969</c:v>
                </c:pt>
                <c:pt idx="44">
                  <c:v>59.52423823375544</c:v>
                </c:pt>
                <c:pt idx="45">
                  <c:v>67.051474365289081</c:v>
                </c:pt>
                <c:pt idx="46">
                  <c:v>48.790267710138856</c:v>
                </c:pt>
                <c:pt idx="47">
                  <c:v>68.243419146186596</c:v>
                </c:pt>
                <c:pt idx="48">
                  <c:v>57.016798765368208</c:v>
                </c:pt>
                <c:pt idx="49">
                  <c:v>58.979734692857505</c:v>
                </c:pt>
                <c:pt idx="50">
                  <c:v>72.655306879392256</c:v>
                </c:pt>
                <c:pt idx="55">
                  <c:v>68.38094600360661</c:v>
                </c:pt>
                <c:pt idx="56">
                  <c:v>62.783995130401593</c:v>
                </c:pt>
                <c:pt idx="57">
                  <c:v>83.203737911792416</c:v>
                </c:pt>
                <c:pt idx="58">
                  <c:v>70.85172922143903</c:v>
                </c:pt>
                <c:pt idx="59">
                  <c:v>73.35823398390761</c:v>
                </c:pt>
                <c:pt idx="60">
                  <c:v>78.781703177266238</c:v>
                </c:pt>
                <c:pt idx="61">
                  <c:v>74.306932653502614</c:v>
                </c:pt>
                <c:pt idx="62">
                  <c:v>70.161077080638307</c:v>
                </c:pt>
                <c:pt idx="63">
                  <c:v>59.383825757167152</c:v>
                </c:pt>
                <c:pt idx="64">
                  <c:v>74.312237382283513</c:v>
                </c:pt>
                <c:pt idx="65">
                  <c:v>57.993641853828251</c:v>
                </c:pt>
                <c:pt idx="66">
                  <c:v>86.942387629578988</c:v>
                </c:pt>
                <c:pt idx="67">
                  <c:v>54.71894453602777</c:v>
                </c:pt>
                <c:pt idx="68">
                  <c:v>40.17</c:v>
                </c:pt>
                <c:pt idx="69">
                  <c:v>61.749554502307127</c:v>
                </c:pt>
                <c:pt idx="70">
                  <c:v>62.130409555416811</c:v>
                </c:pt>
                <c:pt idx="71">
                  <c:v>49.978820233571845</c:v>
                </c:pt>
                <c:pt idx="76">
                  <c:v>77.099780637782473</c:v>
                </c:pt>
                <c:pt idx="77">
                  <c:v>74.601301994968708</c:v>
                </c:pt>
                <c:pt idx="78">
                  <c:v>75.028520466775475</c:v>
                </c:pt>
                <c:pt idx="79">
                  <c:v>63.537691761863151</c:v>
                </c:pt>
                <c:pt idx="80">
                  <c:v>85.599207625963814</c:v>
                </c:pt>
                <c:pt idx="81">
                  <c:v>80.320937404043448</c:v>
                </c:pt>
                <c:pt idx="82">
                  <c:v>74.719991868183271</c:v>
                </c:pt>
                <c:pt idx="83">
                  <c:v>69.233634863886181</c:v>
                </c:pt>
                <c:pt idx="84">
                  <c:v>69.663278519306189</c:v>
                </c:pt>
                <c:pt idx="85">
                  <c:v>81.363461692765185</c:v>
                </c:pt>
                <c:pt idx="86">
                  <c:v>68.209260950246403</c:v>
                </c:pt>
                <c:pt idx="87">
                  <c:v>69.462576913373852</c:v>
                </c:pt>
                <c:pt idx="88">
                  <c:v>66.951620685188772</c:v>
                </c:pt>
                <c:pt idx="89">
                  <c:v>52.61153839406817</c:v>
                </c:pt>
                <c:pt idx="90">
                  <c:v>70.601744867799042</c:v>
                </c:pt>
                <c:pt idx="91">
                  <c:v>67.440996093926685</c:v>
                </c:pt>
                <c:pt idx="92">
                  <c:v>70.342868033236627</c:v>
                </c:pt>
                <c:pt idx="93">
                  <c:v>71.51364718118657</c:v>
                </c:pt>
                <c:pt idx="94">
                  <c:v>73.55947711930142</c:v>
                </c:pt>
                <c:pt idx="95">
                  <c:v>70.576174414127593</c:v>
                </c:pt>
                <c:pt idx="96">
                  <c:v>74.784794648977567</c:v>
                </c:pt>
                <c:pt idx="97">
                  <c:v>76.450486983183652</c:v>
                </c:pt>
                <c:pt idx="98">
                  <c:v>72.2138536870916</c:v>
                </c:pt>
                <c:pt idx="99">
                  <c:v>70.870916026166725</c:v>
                </c:pt>
                <c:pt idx="100">
                  <c:v>65.58966492114024</c:v>
                </c:pt>
                <c:pt idx="101">
                  <c:v>73.589824494101848</c:v>
                </c:pt>
                <c:pt idx="102">
                  <c:v>69.099022505636853</c:v>
                </c:pt>
                <c:pt idx="103">
                  <c:v>67.717410160136012</c:v>
                </c:pt>
                <c:pt idx="104">
                  <c:v>62.783995130401593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45472"/>
        <c:axId val="1922259072"/>
      </c:scatterChart>
      <c:valAx>
        <c:axId val="1922245472"/>
        <c:scaling>
          <c:orientation val="minMax"/>
          <c:max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59072"/>
        <c:crosses val="autoZero"/>
        <c:crossBetween val="midCat"/>
      </c:valAx>
      <c:valAx>
        <c:axId val="192225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5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-LOI+H2O</a:t>
            </a:r>
            <a:r>
              <a:rPr lang="ru-RU" sz="1400" b="0" i="0" baseline="0">
                <a:effectLst/>
              </a:rPr>
              <a:t> (</a:t>
            </a:r>
            <a:r>
              <a:rPr lang="en-US" sz="1400" b="0" i="0" baseline="0">
                <a:effectLst/>
              </a:rPr>
              <a:t>=100%</a:t>
            </a:r>
            <a:r>
              <a:rPr lang="ru-RU" sz="1400" b="0" i="0" baseline="0">
                <a:effectLst/>
              </a:rPr>
              <a:t>)</a:t>
            </a:r>
            <a:endParaRPr lang="ru-RU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fig 2abc'!$DZ$7:$DZ$111</c:f>
              <c:numCache>
                <c:formatCode>General</c:formatCode>
                <c:ptCount val="105"/>
                <c:pt idx="0">
                  <c:v>23.352149827250383</c:v>
                </c:pt>
                <c:pt idx="1">
                  <c:v>22.651357359144448</c:v>
                </c:pt>
                <c:pt idx="2">
                  <c:v>20.787996039127918</c:v>
                </c:pt>
                <c:pt idx="3">
                  <c:v>15.489912754812297</c:v>
                </c:pt>
                <c:pt idx="4">
                  <c:v>1.0584193624491125</c:v>
                </c:pt>
                <c:pt idx="5">
                  <c:v>21.72249125638956</c:v>
                </c:pt>
                <c:pt idx="6">
                  <c:v>18.30160250250719</c:v>
                </c:pt>
                <c:pt idx="7">
                  <c:v>15.022172949002218</c:v>
                </c:pt>
                <c:pt idx="8">
                  <c:v>17.081916731847148</c:v>
                </c:pt>
                <c:pt idx="15">
                  <c:v>9.0891399644405588</c:v>
                </c:pt>
                <c:pt idx="16">
                  <c:v>17.74039987305617</c:v>
                </c:pt>
                <c:pt idx="17">
                  <c:v>15.883876816351419</c:v>
                </c:pt>
                <c:pt idx="18">
                  <c:v>11.692623784246216</c:v>
                </c:pt>
                <c:pt idx="19">
                  <c:v>19.982977803990721</c:v>
                </c:pt>
                <c:pt idx="20">
                  <c:v>9.2149750714532903</c:v>
                </c:pt>
                <c:pt idx="21">
                  <c:v>9.5721776263533069</c:v>
                </c:pt>
                <c:pt idx="28">
                  <c:v>22.517556435589764</c:v>
                </c:pt>
                <c:pt idx="29">
                  <c:v>17.398520841549885</c:v>
                </c:pt>
                <c:pt idx="30">
                  <c:v>18.593031520529713</c:v>
                </c:pt>
                <c:pt idx="31">
                  <c:v>23.222322232223224</c:v>
                </c:pt>
                <c:pt idx="36">
                  <c:v>13.272046771190503</c:v>
                </c:pt>
                <c:pt idx="37">
                  <c:v>14.748759499245566</c:v>
                </c:pt>
                <c:pt idx="38">
                  <c:v>12.168011789077166</c:v>
                </c:pt>
                <c:pt idx="39">
                  <c:v>14.170414539856569</c:v>
                </c:pt>
                <c:pt idx="40">
                  <c:v>37.697390200628234</c:v>
                </c:pt>
                <c:pt idx="41">
                  <c:v>11.697674058626276</c:v>
                </c:pt>
                <c:pt idx="42">
                  <c:v>20.074749898142858</c:v>
                </c:pt>
                <c:pt idx="43">
                  <c:v>14.063058279271285</c:v>
                </c:pt>
                <c:pt idx="44">
                  <c:v>15.541248892814597</c:v>
                </c:pt>
                <c:pt idx="45">
                  <c:v>17.526003380095908</c:v>
                </c:pt>
                <c:pt idx="46">
                  <c:v>13.446741371700361</c:v>
                </c:pt>
                <c:pt idx="47">
                  <c:v>14.328614692541022</c:v>
                </c:pt>
                <c:pt idx="48">
                  <c:v>15.290121903462945</c:v>
                </c:pt>
                <c:pt idx="49">
                  <c:v>14.513053341898592</c:v>
                </c:pt>
                <c:pt idx="50">
                  <c:v>11.700894834765663</c:v>
                </c:pt>
                <c:pt idx="55">
                  <c:v>11.897866680502037</c:v>
                </c:pt>
                <c:pt idx="56">
                  <c:v>12.790115530281316</c:v>
                </c:pt>
                <c:pt idx="57">
                  <c:v>7.9316826054121012</c:v>
                </c:pt>
                <c:pt idx="58">
                  <c:v>14.063894179192978</c:v>
                </c:pt>
                <c:pt idx="59">
                  <c:v>6.4725924929431446</c:v>
                </c:pt>
                <c:pt idx="60">
                  <c:v>10.9101275454665</c:v>
                </c:pt>
                <c:pt idx="61">
                  <c:v>9.9276140767279557</c:v>
                </c:pt>
                <c:pt idx="62">
                  <c:v>11.071166030734762</c:v>
                </c:pt>
                <c:pt idx="63">
                  <c:v>16.049669643746473</c:v>
                </c:pt>
                <c:pt idx="64">
                  <c:v>8.073208670578305</c:v>
                </c:pt>
                <c:pt idx="65">
                  <c:v>15.739007581435763</c:v>
                </c:pt>
                <c:pt idx="66">
                  <c:v>5.1027108647126562</c:v>
                </c:pt>
                <c:pt idx="67">
                  <c:v>21.352215300852517</c:v>
                </c:pt>
                <c:pt idx="68">
                  <c:v>14.261869436201785</c:v>
                </c:pt>
                <c:pt idx="69">
                  <c:v>19.422517900911085</c:v>
                </c:pt>
                <c:pt idx="70">
                  <c:v>18.587358390783336</c:v>
                </c:pt>
                <c:pt idx="71">
                  <c:v>22.461699895068204</c:v>
                </c:pt>
                <c:pt idx="76">
                  <c:v>10.447714235953098</c:v>
                </c:pt>
                <c:pt idx="77">
                  <c:v>10.400991065846478</c:v>
                </c:pt>
                <c:pt idx="78">
                  <c:v>7.8498399428998384</c:v>
                </c:pt>
                <c:pt idx="79">
                  <c:v>6.8185455511849753</c:v>
                </c:pt>
                <c:pt idx="80">
                  <c:v>3.1206477245230553</c:v>
                </c:pt>
                <c:pt idx="81">
                  <c:v>7.283586210889526</c:v>
                </c:pt>
                <c:pt idx="82">
                  <c:v>11.688386365521245</c:v>
                </c:pt>
                <c:pt idx="83">
                  <c:v>9.3538879258022654</c:v>
                </c:pt>
                <c:pt idx="84">
                  <c:v>8.7712268083747738</c:v>
                </c:pt>
                <c:pt idx="85">
                  <c:v>6.7190018207561746</c:v>
                </c:pt>
                <c:pt idx="86">
                  <c:v>15.070187662048406</c:v>
                </c:pt>
                <c:pt idx="87">
                  <c:v>13.884187931288295</c:v>
                </c:pt>
                <c:pt idx="88">
                  <c:v>15.629320680009002</c:v>
                </c:pt>
                <c:pt idx="89">
                  <c:v>13.530147705320482</c:v>
                </c:pt>
                <c:pt idx="90">
                  <c:v>12.076981056695194</c:v>
                </c:pt>
                <c:pt idx="91">
                  <c:v>10.760483027479317</c:v>
                </c:pt>
                <c:pt idx="92">
                  <c:v>11.558884907853864</c:v>
                </c:pt>
                <c:pt idx="93">
                  <c:v>12.715892059072285</c:v>
                </c:pt>
                <c:pt idx="94">
                  <c:v>10.846040672652521</c:v>
                </c:pt>
                <c:pt idx="95">
                  <c:v>12.300716431816081</c:v>
                </c:pt>
                <c:pt idx="96">
                  <c:v>11.340330165352418</c:v>
                </c:pt>
                <c:pt idx="97">
                  <c:v>10.091764645416179</c:v>
                </c:pt>
                <c:pt idx="98">
                  <c:v>13.099815886819318</c:v>
                </c:pt>
                <c:pt idx="99">
                  <c:v>14.625524374367128</c:v>
                </c:pt>
                <c:pt idx="100">
                  <c:v>18.092377241090663</c:v>
                </c:pt>
                <c:pt idx="101">
                  <c:v>14.941934466237427</c:v>
                </c:pt>
                <c:pt idx="102">
                  <c:v>13.547891809779435</c:v>
                </c:pt>
                <c:pt idx="103">
                  <c:v>13.273379970763532</c:v>
                </c:pt>
                <c:pt idx="104">
                  <c:v>12.790115530281316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fig 2abc'!$DX$7:$DX$111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46560"/>
        <c:axId val="1922260160"/>
      </c:scatterChart>
      <c:valAx>
        <c:axId val="1922246560"/>
        <c:scaling>
          <c:orientation val="minMax"/>
          <c:max val="4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60160"/>
        <c:crosses val="autoZero"/>
        <c:crossBetween val="midCat"/>
      </c:valAx>
      <c:valAx>
        <c:axId val="192226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6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-LOI+H2O</a:t>
            </a:r>
            <a:r>
              <a:rPr lang="ru-RU"/>
              <a:t> (</a:t>
            </a:r>
            <a:r>
              <a:rPr lang="en-US"/>
              <a:t>=100%</a:t>
            </a:r>
            <a:r>
              <a:rPr lang="ru-RU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0.15000000000000002"/>
            <c:intercept val="0"/>
            <c:dispRSqr val="1"/>
            <c:dispEq val="1"/>
            <c:trendlineLbl>
              <c:layout>
                <c:manualLayout>
                  <c:x val="-0.50337342054569401"/>
                  <c:y val="3.642997137660213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fig 2abc'!$DZ$7:$DZ$111</c:f>
              <c:numCache>
                <c:formatCode>General</c:formatCode>
                <c:ptCount val="105"/>
                <c:pt idx="0">
                  <c:v>23.352149827250383</c:v>
                </c:pt>
                <c:pt idx="1">
                  <c:v>22.651357359144448</c:v>
                </c:pt>
                <c:pt idx="2">
                  <c:v>20.787996039127918</c:v>
                </c:pt>
                <c:pt idx="3">
                  <c:v>15.489912754812297</c:v>
                </c:pt>
                <c:pt idx="4">
                  <c:v>1.0584193624491125</c:v>
                </c:pt>
                <c:pt idx="5">
                  <c:v>21.72249125638956</c:v>
                </c:pt>
                <c:pt idx="6">
                  <c:v>18.30160250250719</c:v>
                </c:pt>
                <c:pt idx="7">
                  <c:v>15.022172949002218</c:v>
                </c:pt>
                <c:pt idx="8">
                  <c:v>17.081916731847148</c:v>
                </c:pt>
                <c:pt idx="15">
                  <c:v>9.0891399644405588</c:v>
                </c:pt>
                <c:pt idx="16">
                  <c:v>17.74039987305617</c:v>
                </c:pt>
                <c:pt idx="17">
                  <c:v>15.883876816351419</c:v>
                </c:pt>
                <c:pt idx="18">
                  <c:v>11.692623784246216</c:v>
                </c:pt>
                <c:pt idx="19">
                  <c:v>19.982977803990721</c:v>
                </c:pt>
                <c:pt idx="20">
                  <c:v>9.2149750714532903</c:v>
                </c:pt>
                <c:pt idx="21">
                  <c:v>9.5721776263533069</c:v>
                </c:pt>
                <c:pt idx="28">
                  <c:v>22.517556435589764</c:v>
                </c:pt>
                <c:pt idx="29">
                  <c:v>17.398520841549885</c:v>
                </c:pt>
                <c:pt idx="30">
                  <c:v>18.593031520529713</c:v>
                </c:pt>
                <c:pt idx="31">
                  <c:v>23.222322232223224</c:v>
                </c:pt>
                <c:pt idx="36">
                  <c:v>13.272046771190503</c:v>
                </c:pt>
                <c:pt idx="37">
                  <c:v>14.748759499245566</c:v>
                </c:pt>
                <c:pt idx="38">
                  <c:v>12.168011789077166</c:v>
                </c:pt>
                <c:pt idx="39">
                  <c:v>14.170414539856569</c:v>
                </c:pt>
                <c:pt idx="40">
                  <c:v>37.697390200628234</c:v>
                </c:pt>
                <c:pt idx="41">
                  <c:v>11.697674058626276</c:v>
                </c:pt>
                <c:pt idx="42">
                  <c:v>20.074749898142858</c:v>
                </c:pt>
                <c:pt idx="43">
                  <c:v>14.063058279271285</c:v>
                </c:pt>
                <c:pt idx="44">
                  <c:v>15.541248892814597</c:v>
                </c:pt>
                <c:pt idx="45">
                  <c:v>17.526003380095908</c:v>
                </c:pt>
                <c:pt idx="46">
                  <c:v>13.446741371700361</c:v>
                </c:pt>
                <c:pt idx="47">
                  <c:v>14.328614692541022</c:v>
                </c:pt>
                <c:pt idx="48">
                  <c:v>15.290121903462945</c:v>
                </c:pt>
                <c:pt idx="49">
                  <c:v>14.513053341898592</c:v>
                </c:pt>
                <c:pt idx="50">
                  <c:v>11.700894834765663</c:v>
                </c:pt>
                <c:pt idx="55">
                  <c:v>11.897866680502037</c:v>
                </c:pt>
                <c:pt idx="56">
                  <c:v>12.790115530281316</c:v>
                </c:pt>
                <c:pt idx="57">
                  <c:v>7.9316826054121012</c:v>
                </c:pt>
                <c:pt idx="58">
                  <c:v>14.063894179192978</c:v>
                </c:pt>
                <c:pt idx="59">
                  <c:v>6.4725924929431446</c:v>
                </c:pt>
                <c:pt idx="60">
                  <c:v>10.9101275454665</c:v>
                </c:pt>
                <c:pt idx="61">
                  <c:v>9.9276140767279557</c:v>
                </c:pt>
                <c:pt idx="62">
                  <c:v>11.071166030734762</c:v>
                </c:pt>
                <c:pt idx="63">
                  <c:v>16.049669643746473</c:v>
                </c:pt>
                <c:pt idx="64">
                  <c:v>8.073208670578305</c:v>
                </c:pt>
                <c:pt idx="65">
                  <c:v>15.739007581435763</c:v>
                </c:pt>
                <c:pt idx="66">
                  <c:v>5.1027108647126562</c:v>
                </c:pt>
                <c:pt idx="67">
                  <c:v>21.352215300852517</c:v>
                </c:pt>
                <c:pt idx="68">
                  <c:v>14.261869436201785</c:v>
                </c:pt>
                <c:pt idx="69">
                  <c:v>19.422517900911085</c:v>
                </c:pt>
                <c:pt idx="70">
                  <c:v>18.587358390783336</c:v>
                </c:pt>
                <c:pt idx="71">
                  <c:v>22.461699895068204</c:v>
                </c:pt>
                <c:pt idx="76">
                  <c:v>10.447714235953098</c:v>
                </c:pt>
                <c:pt idx="77">
                  <c:v>10.400991065846478</c:v>
                </c:pt>
                <c:pt idx="78">
                  <c:v>7.8498399428998384</c:v>
                </c:pt>
                <c:pt idx="79">
                  <c:v>6.8185455511849753</c:v>
                </c:pt>
                <c:pt idx="80">
                  <c:v>3.1206477245230553</c:v>
                </c:pt>
                <c:pt idx="81">
                  <c:v>7.283586210889526</c:v>
                </c:pt>
                <c:pt idx="82">
                  <c:v>11.688386365521245</c:v>
                </c:pt>
                <c:pt idx="83">
                  <c:v>9.3538879258022654</c:v>
                </c:pt>
                <c:pt idx="84">
                  <c:v>8.7712268083747738</c:v>
                </c:pt>
                <c:pt idx="85">
                  <c:v>6.7190018207561746</c:v>
                </c:pt>
                <c:pt idx="86">
                  <c:v>15.070187662048406</c:v>
                </c:pt>
                <c:pt idx="87">
                  <c:v>13.884187931288295</c:v>
                </c:pt>
                <c:pt idx="88">
                  <c:v>15.629320680009002</c:v>
                </c:pt>
                <c:pt idx="89">
                  <c:v>13.530147705320482</c:v>
                </c:pt>
                <c:pt idx="90">
                  <c:v>12.076981056695194</c:v>
                </c:pt>
                <c:pt idx="91">
                  <c:v>10.760483027479317</c:v>
                </c:pt>
                <c:pt idx="92">
                  <c:v>11.558884907853864</c:v>
                </c:pt>
                <c:pt idx="93">
                  <c:v>12.715892059072285</c:v>
                </c:pt>
                <c:pt idx="94">
                  <c:v>10.846040672652521</c:v>
                </c:pt>
                <c:pt idx="95">
                  <c:v>12.300716431816081</c:v>
                </c:pt>
                <c:pt idx="96">
                  <c:v>11.340330165352418</c:v>
                </c:pt>
                <c:pt idx="97">
                  <c:v>10.091764645416179</c:v>
                </c:pt>
                <c:pt idx="98">
                  <c:v>13.099815886819318</c:v>
                </c:pt>
                <c:pt idx="99">
                  <c:v>14.625524374367128</c:v>
                </c:pt>
                <c:pt idx="100">
                  <c:v>18.092377241090663</c:v>
                </c:pt>
                <c:pt idx="101">
                  <c:v>14.941934466237427</c:v>
                </c:pt>
                <c:pt idx="102">
                  <c:v>13.547891809779435</c:v>
                </c:pt>
                <c:pt idx="103">
                  <c:v>13.273379970763532</c:v>
                </c:pt>
                <c:pt idx="104">
                  <c:v>12.790115530281316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forward val="0.15000000000000002"/>
            <c:intercept val="100"/>
            <c:dispRSqr val="1"/>
            <c:dispEq val="1"/>
            <c:trendlineLbl>
              <c:layout>
                <c:manualLayout>
                  <c:x val="0.17763285917960886"/>
                  <c:y val="-0.165277562358116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fig 2abc'!$DX$7:$DX$111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247104"/>
        <c:axId val="1925524496"/>
      </c:scatterChart>
      <c:valAx>
        <c:axId val="1922247104"/>
        <c:scaling>
          <c:orientation val="minMax"/>
          <c:max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24496"/>
        <c:crosses val="autoZero"/>
        <c:crossBetween val="midCat"/>
      </c:valAx>
      <c:valAx>
        <c:axId val="192552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247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xVal>
          <c:yVal>
            <c:numRef>
              <c:f>'Run DATA fig 2abc'!$FY$7:$FY$111</c:f>
              <c:numCache>
                <c:formatCode>General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1.0016477735362228</c:v>
                </c:pt>
                <c:pt idx="5">
                  <c:v>17.381830757778189</c:v>
                </c:pt>
                <c:pt idx="6">
                  <c:v>12.578832198453224</c:v>
                </c:pt>
                <c:pt idx="8">
                  <c:v>15.688634321692245</c:v>
                </c:pt>
                <c:pt idx="15">
                  <c:v>7.5527074385548776</c:v>
                </c:pt>
                <c:pt idx="16">
                  <c:v>5.5900000000000007</c:v>
                </c:pt>
                <c:pt idx="17">
                  <c:v>14.34608621379342</c:v>
                </c:pt>
                <c:pt idx="18">
                  <c:v>10.38008004301018</c:v>
                </c:pt>
                <c:pt idx="19">
                  <c:v>14.979788904378491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15.274304671092171</c:v>
                </c:pt>
                <c:pt idx="30">
                  <c:v>15.960404621577947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10.18567654873177</c:v>
                </c:pt>
                <c:pt idx="39">
                  <c:v>11.957735137378974</c:v>
                </c:pt>
                <c:pt idx="41">
                  <c:v>8.727719455719356</c:v>
                </c:pt>
                <c:pt idx="42">
                  <c:v>16.393053157745495</c:v>
                </c:pt>
                <c:pt idx="43">
                  <c:v>12.989120476678574</c:v>
                </c:pt>
                <c:pt idx="44">
                  <c:v>12.870191039327976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10.94489663617734</c:v>
                </c:pt>
                <c:pt idx="50">
                  <c:v>10.261142980981749</c:v>
                </c:pt>
                <c:pt idx="55">
                  <c:v>10.187296193747915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12.621262708538303</c:v>
                </c:pt>
                <c:pt idx="59">
                  <c:v>5.6432055197634963</c:v>
                </c:pt>
                <c:pt idx="60">
                  <c:v>10.255295207527901</c:v>
                </c:pt>
                <c:pt idx="61">
                  <c:v>8.8758274160795505</c:v>
                </c:pt>
                <c:pt idx="62">
                  <c:v>9.5595196720245195</c:v>
                </c:pt>
                <c:pt idx="63">
                  <c:v>12.835826611467906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7.6899999999999995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2.8550207902743292</c:v>
                </c:pt>
                <c:pt idx="81">
                  <c:v>6.6687834246398374</c:v>
                </c:pt>
                <c:pt idx="82">
                  <c:v>10.615333353662878</c:v>
                </c:pt>
                <c:pt idx="83">
                  <c:v>7.6628075427825664</c:v>
                </c:pt>
                <c:pt idx="84">
                  <c:v>7.1442956197602658</c:v>
                </c:pt>
                <c:pt idx="85">
                  <c:v>6.1588843746218931</c:v>
                </c:pt>
                <c:pt idx="86">
                  <c:v>13.504069556621282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10.672071572207255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9.6854568404160766</c:v>
                </c:pt>
                <c:pt idx="95">
                  <c:v>10.793815857731879</c:v>
                </c:pt>
                <c:pt idx="96">
                  <c:v>10.275794300960735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13.202216246341887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11.512432481104478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08720"/>
        <c:axId val="1925507632"/>
      </c:scatterChart>
      <c:valAx>
        <c:axId val="192550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07632"/>
        <c:crosses val="autoZero"/>
        <c:crossBetween val="midCat"/>
      </c:valAx>
      <c:valAx>
        <c:axId val="192550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08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5433598245639718"/>
                  <c:y val="7.729662687252625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21776"/>
        <c:axId val="1925529936"/>
      </c:scatterChart>
      <c:valAx>
        <c:axId val="1925521776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29936"/>
        <c:crosses val="autoZero"/>
        <c:crossBetween val="midCat"/>
      </c:valAx>
      <c:valAx>
        <c:axId val="192552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21776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CaO-Sr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(preliminary)'!$N$7:$N$111</c:f>
              <c:numCache>
                <c:formatCode>0.00</c:formatCode>
                <c:ptCount val="105"/>
                <c:pt idx="0">
                  <c:v>0.55430090099449947</c:v>
                </c:pt>
                <c:pt idx="1">
                  <c:v>0.30995522803114567</c:v>
                </c:pt>
                <c:pt idx="2">
                  <c:v>1.9476248116544332</c:v>
                </c:pt>
                <c:pt idx="3">
                  <c:v>0.24785538446990585</c:v>
                </c:pt>
                <c:pt idx="4">
                  <c:v>0.22357389998625313</c:v>
                </c:pt>
                <c:pt idx="5">
                  <c:v>2.9066412222995477</c:v>
                </c:pt>
                <c:pt idx="6">
                  <c:v>10.006613244744441</c:v>
                </c:pt>
                <c:pt idx="7">
                  <c:v>9.6199999999999992</c:v>
                </c:pt>
                <c:pt idx="8">
                  <c:v>0.79555716623598483</c:v>
                </c:pt>
                <c:pt idx="15">
                  <c:v>6.9122808578863362</c:v>
                </c:pt>
                <c:pt idx="16">
                  <c:v>35.54</c:v>
                </c:pt>
                <c:pt idx="17">
                  <c:v>1.2873436813493075</c:v>
                </c:pt>
                <c:pt idx="18">
                  <c:v>2.717265848315658</c:v>
                </c:pt>
                <c:pt idx="19">
                  <c:v>6.3156946359289234</c:v>
                </c:pt>
                <c:pt idx="20">
                  <c:v>9.8846512151088586</c:v>
                </c:pt>
                <c:pt idx="21">
                  <c:v>9.3786553549728993</c:v>
                </c:pt>
                <c:pt idx="28">
                  <c:v>0.49549762652232138</c:v>
                </c:pt>
                <c:pt idx="29">
                  <c:v>0.36067773718437873</c:v>
                </c:pt>
                <c:pt idx="30">
                  <c:v>0.41388528249722117</c:v>
                </c:pt>
                <c:pt idx="31">
                  <c:v>16.8</c:v>
                </c:pt>
                <c:pt idx="36">
                  <c:v>4.1442661335796069</c:v>
                </c:pt>
                <c:pt idx="37">
                  <c:v>3.7163856510958762</c:v>
                </c:pt>
                <c:pt idx="38">
                  <c:v>3.831541991187208</c:v>
                </c:pt>
                <c:pt idx="39">
                  <c:v>3.3508139297454362</c:v>
                </c:pt>
                <c:pt idx="40">
                  <c:v>7.4215585614547015</c:v>
                </c:pt>
                <c:pt idx="41">
                  <c:v>3.7981664304458587</c:v>
                </c:pt>
                <c:pt idx="42">
                  <c:v>1.182910388214425</c:v>
                </c:pt>
                <c:pt idx="43">
                  <c:v>0.76106144540022458</c:v>
                </c:pt>
                <c:pt idx="44">
                  <c:v>1.6997364583745658</c:v>
                </c:pt>
                <c:pt idx="45">
                  <c:v>0.62386330102720711</c:v>
                </c:pt>
                <c:pt idx="46">
                  <c:v>5.7833887896139853</c:v>
                </c:pt>
                <c:pt idx="47">
                  <c:v>1.8744473074903858</c:v>
                </c:pt>
                <c:pt idx="48">
                  <c:v>5.222146447215831</c:v>
                </c:pt>
                <c:pt idx="49">
                  <c:v>4.6373610736242314</c:v>
                </c:pt>
                <c:pt idx="50">
                  <c:v>1.6775064188250239</c:v>
                </c:pt>
                <c:pt idx="55">
                  <c:v>1.2868652483153054</c:v>
                </c:pt>
                <c:pt idx="56">
                  <c:v>2.7054166151738066</c:v>
                </c:pt>
                <c:pt idx="57">
                  <c:v>0.33108307043048751</c:v>
                </c:pt>
                <c:pt idx="58">
                  <c:v>0.82884068022602486</c:v>
                </c:pt>
                <c:pt idx="59">
                  <c:v>1.311914850192277</c:v>
                </c:pt>
                <c:pt idx="60">
                  <c:v>0.23068259641736924</c:v>
                </c:pt>
                <c:pt idx="61">
                  <c:v>1.1128098165420686</c:v>
                </c:pt>
                <c:pt idx="62">
                  <c:v>1.2874183700543769</c:v>
                </c:pt>
                <c:pt idx="63">
                  <c:v>2.5349133726110313</c:v>
                </c:pt>
                <c:pt idx="64">
                  <c:v>1.2452344249057496</c:v>
                </c:pt>
                <c:pt idx="65">
                  <c:v>3.109161417789895</c:v>
                </c:pt>
                <c:pt idx="66">
                  <c:v>0.37006924603337971</c:v>
                </c:pt>
                <c:pt idx="67">
                  <c:v>2.6276205383939524</c:v>
                </c:pt>
                <c:pt idx="68">
                  <c:v>12.11</c:v>
                </c:pt>
                <c:pt idx="69">
                  <c:v>1.0186355485632173</c:v>
                </c:pt>
                <c:pt idx="70">
                  <c:v>1.4264079124634441</c:v>
                </c:pt>
                <c:pt idx="71">
                  <c:v>2.3375305170362739</c:v>
                </c:pt>
                <c:pt idx="76">
                  <c:v>1.1071055624449828</c:v>
                </c:pt>
                <c:pt idx="77">
                  <c:v>1.3612748775218793</c:v>
                </c:pt>
                <c:pt idx="78">
                  <c:v>2.4070036112989128</c:v>
                </c:pt>
                <c:pt idx="79">
                  <c:v>5.5518996091669939</c:v>
                </c:pt>
                <c:pt idx="80">
                  <c:v>1.6877533035910279</c:v>
                </c:pt>
                <c:pt idx="81">
                  <c:v>1.1067065069385176</c:v>
                </c:pt>
                <c:pt idx="82">
                  <c:v>2.3750202787180195</c:v>
                </c:pt>
                <c:pt idx="83">
                  <c:v>3.7352731007481199</c:v>
                </c:pt>
                <c:pt idx="84">
                  <c:v>4.1684445933524241</c:v>
                </c:pt>
                <c:pt idx="85">
                  <c:v>1.1078223048658558</c:v>
                </c:pt>
                <c:pt idx="86">
                  <c:v>0.42024624339278144</c:v>
                </c:pt>
                <c:pt idx="87">
                  <c:v>0.46203750422248546</c:v>
                </c:pt>
                <c:pt idx="88">
                  <c:v>0.33170817952205162</c:v>
                </c:pt>
                <c:pt idx="89">
                  <c:v>8.746216296266164</c:v>
                </c:pt>
                <c:pt idx="90">
                  <c:v>1.2604760457922983</c:v>
                </c:pt>
                <c:pt idx="91">
                  <c:v>3.6938034681950178</c:v>
                </c:pt>
                <c:pt idx="92">
                  <c:v>2.0191029434820096</c:v>
                </c:pt>
                <c:pt idx="93">
                  <c:v>0.44323430539174974</c:v>
                </c:pt>
                <c:pt idx="94">
                  <c:v>1.2903914829961876</c:v>
                </c:pt>
                <c:pt idx="95">
                  <c:v>1.677091167344509</c:v>
                </c:pt>
                <c:pt idx="96">
                  <c:v>0.61971088238085703</c:v>
                </c:pt>
                <c:pt idx="97">
                  <c:v>0.44070862498803937</c:v>
                </c:pt>
                <c:pt idx="98">
                  <c:v>0.38505910210366989</c:v>
                </c:pt>
                <c:pt idx="99">
                  <c:v>0.51751594097864562</c:v>
                </c:pt>
                <c:pt idx="100">
                  <c:v>0.3967185032951191</c:v>
                </c:pt>
                <c:pt idx="101">
                  <c:v>0.5998031031477643</c:v>
                </c:pt>
                <c:pt idx="102">
                  <c:v>1.2304569166923334</c:v>
                </c:pt>
                <c:pt idx="103">
                  <c:v>1.8240678080103803</c:v>
                </c:pt>
                <c:pt idx="104">
                  <c:v>2.7054166151738066</c:v>
                </c:pt>
              </c:numCache>
            </c:numRef>
          </c:xVal>
          <c:yVal>
            <c:numRef>
              <c:f>'Run DATA (preliminary)'!$BL$7:$BL$111</c:f>
              <c:numCache>
                <c:formatCode>0</c:formatCode>
                <c:ptCount val="105"/>
                <c:pt idx="0">
                  <c:v>130.55579064542962</c:v>
                </c:pt>
                <c:pt idx="1">
                  <c:v>113.12925366800171</c:v>
                </c:pt>
                <c:pt idx="2">
                  <c:v>123.57826441780078</c:v>
                </c:pt>
                <c:pt idx="3">
                  <c:v>104.85327762205009</c:v>
                </c:pt>
                <c:pt idx="4">
                  <c:v>18.794312867656242</c:v>
                </c:pt>
                <c:pt idx="5">
                  <c:v>171.54138589398556</c:v>
                </c:pt>
                <c:pt idx="6">
                  <c:v>304.31143953585098</c:v>
                </c:pt>
                <c:pt idx="7">
                  <c:v>275.85822366446706</c:v>
                </c:pt>
                <c:pt idx="8">
                  <c:v>95.568520576983303</c:v>
                </c:pt>
                <c:pt idx="15">
                  <c:v>64.786462763625224</c:v>
                </c:pt>
                <c:pt idx="16">
                  <c:v>117.0548293195255</c:v>
                </c:pt>
                <c:pt idx="17">
                  <c:v>85.994215835635387</c:v>
                </c:pt>
                <c:pt idx="18">
                  <c:v>60.552690751463587</c:v>
                </c:pt>
                <c:pt idx="19">
                  <c:v>100.22798191779866</c:v>
                </c:pt>
                <c:pt idx="20">
                  <c:v>52.238967359197595</c:v>
                </c:pt>
                <c:pt idx="21">
                  <c:v>51.288194397877497</c:v>
                </c:pt>
                <c:pt idx="28">
                  <c:v>121.24303095887846</c:v>
                </c:pt>
                <c:pt idx="29">
                  <c:v>110.3599542792133</c:v>
                </c:pt>
                <c:pt idx="30">
                  <c:v>125.23369387133533</c:v>
                </c:pt>
                <c:pt idx="31">
                  <c:v>194.81727642702791</c:v>
                </c:pt>
                <c:pt idx="36">
                  <c:v>288.90727087077397</c:v>
                </c:pt>
                <c:pt idx="37">
                  <c:v>189.133538982472</c:v>
                </c:pt>
                <c:pt idx="38">
                  <c:v>259.2509263250825</c:v>
                </c:pt>
                <c:pt idx="39">
                  <c:v>247.95564303389278</c:v>
                </c:pt>
                <c:pt idx="40">
                  <c:v>187.68000417258585</c:v>
                </c:pt>
                <c:pt idx="41">
                  <c:v>143.49798107457966</c:v>
                </c:pt>
                <c:pt idx="42">
                  <c:v>127.91340343404079</c:v>
                </c:pt>
                <c:pt idx="43">
                  <c:v>219.67121382665104</c:v>
                </c:pt>
                <c:pt idx="44">
                  <c:v>205.55932039937147</c:v>
                </c:pt>
                <c:pt idx="45">
                  <c:v>190.70104058964714</c:v>
                </c:pt>
                <c:pt idx="46">
                  <c:v>139.0498792089065</c:v>
                </c:pt>
                <c:pt idx="47">
                  <c:v>217.48163236044047</c:v>
                </c:pt>
                <c:pt idx="48">
                  <c:v>139.11736764352676</c:v>
                </c:pt>
                <c:pt idx="49">
                  <c:v>147.43508266392249</c:v>
                </c:pt>
                <c:pt idx="50">
                  <c:v>306.74404153153591</c:v>
                </c:pt>
                <c:pt idx="55">
                  <c:v>127.64722391416946</c:v>
                </c:pt>
                <c:pt idx="56">
                  <c:v>131.46476060604411</c:v>
                </c:pt>
                <c:pt idx="57">
                  <c:v>148.46375752150706</c:v>
                </c:pt>
                <c:pt idx="58">
                  <c:v>135.82076392099623</c:v>
                </c:pt>
                <c:pt idx="59">
                  <c:v>124.88821010347677</c:v>
                </c:pt>
                <c:pt idx="60">
                  <c:v>124.48087700227865</c:v>
                </c:pt>
                <c:pt idx="61">
                  <c:v>117.20159846817415</c:v>
                </c:pt>
                <c:pt idx="62">
                  <c:v>115.58209663545166</c:v>
                </c:pt>
                <c:pt idx="63">
                  <c:v>131.35176662904448</c:v>
                </c:pt>
                <c:pt idx="64">
                  <c:v>103.66845841128675</c:v>
                </c:pt>
                <c:pt idx="65">
                  <c:v>130.77405967824041</c:v>
                </c:pt>
                <c:pt idx="66">
                  <c:v>100.03652162938363</c:v>
                </c:pt>
                <c:pt idx="67">
                  <c:v>131.48922361734972</c:v>
                </c:pt>
                <c:pt idx="68">
                  <c:v>108.37626999893369</c:v>
                </c:pt>
                <c:pt idx="69">
                  <c:v>128.56831094610621</c:v>
                </c:pt>
                <c:pt idx="70">
                  <c:v>127.80262189190877</c:v>
                </c:pt>
                <c:pt idx="71">
                  <c:v>116.80962087474579</c:v>
                </c:pt>
                <c:pt idx="76">
                  <c:v>124.7592039940143</c:v>
                </c:pt>
                <c:pt idx="77">
                  <c:v>122.28317940035744</c:v>
                </c:pt>
                <c:pt idx="78">
                  <c:v>132.25005253669244</c:v>
                </c:pt>
                <c:pt idx="79">
                  <c:v>158.51468922976065</c:v>
                </c:pt>
                <c:pt idx="80">
                  <c:v>145.5376579193256</c:v>
                </c:pt>
                <c:pt idx="81">
                  <c:v>115.04939636461648</c:v>
                </c:pt>
                <c:pt idx="82">
                  <c:v>127.67988095551247</c:v>
                </c:pt>
                <c:pt idx="83">
                  <c:v>109.68781583648492</c:v>
                </c:pt>
                <c:pt idx="84">
                  <c:v>106.48070404991961</c:v>
                </c:pt>
                <c:pt idx="85">
                  <c:v>100.03502039652723</c:v>
                </c:pt>
                <c:pt idx="86">
                  <c:v>135.27738779867516</c:v>
                </c:pt>
                <c:pt idx="87">
                  <c:v>133.35831777420034</c:v>
                </c:pt>
                <c:pt idx="88">
                  <c:v>105.44042987768648</c:v>
                </c:pt>
                <c:pt idx="89">
                  <c:v>113.41074961031281</c:v>
                </c:pt>
                <c:pt idx="90">
                  <c:v>136.50632992178825</c:v>
                </c:pt>
                <c:pt idx="91">
                  <c:v>127.87121166731373</c:v>
                </c:pt>
                <c:pt idx="92">
                  <c:v>135.85004109897139</c:v>
                </c:pt>
                <c:pt idx="93">
                  <c:v>147.84710540191534</c:v>
                </c:pt>
                <c:pt idx="94">
                  <c:v>133.11437658244631</c:v>
                </c:pt>
                <c:pt idx="95">
                  <c:v>131.05819384140827</c:v>
                </c:pt>
                <c:pt idx="96">
                  <c:v>129.24961839930756</c:v>
                </c:pt>
                <c:pt idx="97">
                  <c:v>138.96152786046119</c:v>
                </c:pt>
                <c:pt idx="98">
                  <c:v>143.5976429566737</c:v>
                </c:pt>
                <c:pt idx="99">
                  <c:v>131.55711047880288</c:v>
                </c:pt>
                <c:pt idx="100">
                  <c:v>140.26806188168743</c:v>
                </c:pt>
                <c:pt idx="101">
                  <c:v>129.6319846793333</c:v>
                </c:pt>
                <c:pt idx="102">
                  <c:v>141.76118954249412</c:v>
                </c:pt>
                <c:pt idx="103">
                  <c:v>172.54907333376173</c:v>
                </c:pt>
                <c:pt idx="104">
                  <c:v>131.46476060604411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651312"/>
        <c:axId val="1915652944"/>
      </c:scatterChart>
      <c:valAx>
        <c:axId val="191565131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52944"/>
        <c:crosses val="autoZero"/>
        <c:crossBetween val="midCat"/>
      </c:valAx>
      <c:valAx>
        <c:axId val="191565294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51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0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2abc'!$FS$7:$FS$111</c:f>
              <c:numCache>
                <c:formatCode>General</c:formatCode>
                <c:ptCount val="105"/>
                <c:pt idx="0">
                  <c:v>88.25426223426112</c:v>
                </c:pt>
                <c:pt idx="1">
                  <c:v>84.264088160652733</c:v>
                </c:pt>
                <c:pt idx="2">
                  <c:v>86.393630585369564</c:v>
                </c:pt>
                <c:pt idx="3">
                  <c:v>59.429410361319377</c:v>
                </c:pt>
                <c:pt idx="4">
                  <c:v>4.6239297896853184</c:v>
                </c:pt>
                <c:pt idx="5">
                  <c:v>82.946555882920961</c:v>
                </c:pt>
                <c:pt idx="6">
                  <c:v>73.669978880670328</c:v>
                </c:pt>
                <c:pt idx="7">
                  <c:v>74.04371584699453</c:v>
                </c:pt>
                <c:pt idx="8">
                  <c:v>63.871405447459352</c:v>
                </c:pt>
                <c:pt idx="15">
                  <c:v>35.744799021665841</c:v>
                </c:pt>
                <c:pt idx="16">
                  <c:v>65.98205854579794</c:v>
                </c:pt>
                <c:pt idx="17">
                  <c:v>59.795387088965562</c:v>
                </c:pt>
                <c:pt idx="18">
                  <c:v>44.934279456212892</c:v>
                </c:pt>
                <c:pt idx="19">
                  <c:v>73.947839278073829</c:v>
                </c:pt>
                <c:pt idx="20">
                  <c:v>36.067083631810554</c:v>
                </c:pt>
                <c:pt idx="21">
                  <c:v>37.40159366175763</c:v>
                </c:pt>
                <c:pt idx="28">
                  <c:v>91.200269993330195</c:v>
                </c:pt>
                <c:pt idx="29">
                  <c:v>71.025446760026711</c:v>
                </c:pt>
                <c:pt idx="30">
                  <c:v>75.041753277181698</c:v>
                </c:pt>
                <c:pt idx="31">
                  <c:v>89.832869080779929</c:v>
                </c:pt>
                <c:pt idx="36">
                  <c:v>51.472612409466265</c:v>
                </c:pt>
                <c:pt idx="37">
                  <c:v>56.726140018185788</c:v>
                </c:pt>
                <c:pt idx="38">
                  <c:v>47.619521185963094</c:v>
                </c:pt>
                <c:pt idx="39">
                  <c:v>54.728727462876115</c:v>
                </c:pt>
                <c:pt idx="40">
                  <c:v>137.48346991379651</c:v>
                </c:pt>
                <c:pt idx="41">
                  <c:v>49.090751039830089</c:v>
                </c:pt>
                <c:pt idx="42">
                  <c:v>82.850643530873825</c:v>
                </c:pt>
                <c:pt idx="43">
                  <c:v>54.079259992052016</c:v>
                </c:pt>
                <c:pt idx="44">
                  <c:v>62.893373360150832</c:v>
                </c:pt>
                <c:pt idx="45">
                  <c:v>66.558807506621818</c:v>
                </c:pt>
                <c:pt idx="46">
                  <c:v>55.669421262204764</c:v>
                </c:pt>
                <c:pt idx="47">
                  <c:v>55.302697785665657</c:v>
                </c:pt>
                <c:pt idx="48">
                  <c:v>58.970054642398729</c:v>
                </c:pt>
                <c:pt idx="49">
                  <c:v>56.39174251603113</c:v>
                </c:pt>
                <c:pt idx="50">
                  <c:v>45.885240342655749</c:v>
                </c:pt>
                <c:pt idx="55">
                  <c:v>47.824697188930443</c:v>
                </c:pt>
                <c:pt idx="56">
                  <c:v>51.397548914211995</c:v>
                </c:pt>
                <c:pt idx="57">
                  <c:v>31.977794381473558</c:v>
                </c:pt>
                <c:pt idx="58">
                  <c:v>54.726054972522263</c:v>
                </c:pt>
                <c:pt idx="59">
                  <c:v>27.778905949499844</c:v>
                </c:pt>
                <c:pt idx="60">
                  <c:v>43.034957852295129</c:v>
                </c:pt>
                <c:pt idx="61">
                  <c:v>40.172910799250431</c:v>
                </c:pt>
                <c:pt idx="62">
                  <c:v>44.613888917101413</c:v>
                </c:pt>
                <c:pt idx="63">
                  <c:v>62.879677502759655</c:v>
                </c:pt>
                <c:pt idx="64">
                  <c:v>33.167040318323131</c:v>
                </c:pt>
                <c:pt idx="65">
                  <c:v>61.82390928164768</c:v>
                </c:pt>
                <c:pt idx="66">
                  <c:v>20.962412656975925</c:v>
                </c:pt>
                <c:pt idx="67">
                  <c:v>80.848672714148535</c:v>
                </c:pt>
                <c:pt idx="68">
                  <c:v>57.680768076807681</c:v>
                </c:pt>
                <c:pt idx="69">
                  <c:v>74.271412272926284</c:v>
                </c:pt>
                <c:pt idx="70">
                  <c:v>71.358895892080213</c:v>
                </c:pt>
                <c:pt idx="71">
                  <c:v>86.276283211592926</c:v>
                </c:pt>
                <c:pt idx="76">
                  <c:v>41.22879830297741</c:v>
                </c:pt>
                <c:pt idx="77">
                  <c:v>41.455939332636881</c:v>
                </c:pt>
                <c:pt idx="78">
                  <c:v>31.982565008716332</c:v>
                </c:pt>
                <c:pt idx="79">
                  <c:v>28.643516483082692</c:v>
                </c:pt>
                <c:pt idx="80">
                  <c:v>13.028165342342906</c:v>
                </c:pt>
                <c:pt idx="81">
                  <c:v>29.667992057090835</c:v>
                </c:pt>
                <c:pt idx="82">
                  <c:v>46.097188176623561</c:v>
                </c:pt>
                <c:pt idx="83">
                  <c:v>37.75857139305338</c:v>
                </c:pt>
                <c:pt idx="84">
                  <c:v>35.458291162762308</c:v>
                </c:pt>
                <c:pt idx="85">
                  <c:v>27.392913293849887</c:v>
                </c:pt>
                <c:pt idx="86">
                  <c:v>59.093145211279015</c:v>
                </c:pt>
                <c:pt idx="87">
                  <c:v>55.048059086162496</c:v>
                </c:pt>
                <c:pt idx="88">
                  <c:v>61.471418965329732</c:v>
                </c:pt>
                <c:pt idx="89">
                  <c:v>55.053922941434138</c:v>
                </c:pt>
                <c:pt idx="90">
                  <c:v>48.362102803651382</c:v>
                </c:pt>
                <c:pt idx="91">
                  <c:v>43.454754342096372</c:v>
                </c:pt>
                <c:pt idx="92">
                  <c:v>46.165680946291573</c:v>
                </c:pt>
                <c:pt idx="93">
                  <c:v>50.581676425914495</c:v>
                </c:pt>
                <c:pt idx="94">
                  <c:v>43.426127686468639</c:v>
                </c:pt>
                <c:pt idx="95">
                  <c:v>48.798150412008063</c:v>
                </c:pt>
                <c:pt idx="96">
                  <c:v>44.91025160316498</c:v>
                </c:pt>
                <c:pt idx="97">
                  <c:v>40.367143374554097</c:v>
                </c:pt>
                <c:pt idx="98">
                  <c:v>51.506738143022758</c:v>
                </c:pt>
                <c:pt idx="99">
                  <c:v>56.550025466213469</c:v>
                </c:pt>
                <c:pt idx="100">
                  <c:v>69.063599545441406</c:v>
                </c:pt>
                <c:pt idx="101">
                  <c:v>56.872192037142646</c:v>
                </c:pt>
                <c:pt idx="102">
                  <c:v>53.466227230063531</c:v>
                </c:pt>
                <c:pt idx="103">
                  <c:v>52.862316496466804</c:v>
                </c:pt>
                <c:pt idx="104">
                  <c:v>51.397548914211995</c:v>
                </c:pt>
              </c:numCache>
            </c:numRef>
          </c:xVal>
          <c:yVal>
            <c:numRef>
              <c:f>'Run DATA fig 2abc'!$DX$7:$DX$111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29392"/>
        <c:axId val="1925526672"/>
      </c:scatterChart>
      <c:valAx>
        <c:axId val="1925529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26672"/>
        <c:crosses val="autoZero"/>
        <c:crossBetween val="midCat"/>
      </c:valAx>
      <c:valAx>
        <c:axId val="192552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29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2abc'!$DI$7:$DI$111</c:f>
              <c:numCache>
                <c:formatCode>0.00</c:formatCode>
                <c:ptCount val="105"/>
                <c:pt idx="0">
                  <c:v>1.0006074238252729</c:v>
                </c:pt>
                <c:pt idx="1">
                  <c:v>1.1794912680756393</c:v>
                </c:pt>
                <c:pt idx="2">
                  <c:v>0.78113472489289004</c:v>
                </c:pt>
                <c:pt idx="3">
                  <c:v>0.5422535184630658</c:v>
                </c:pt>
                <c:pt idx="4">
                  <c:v>0.28178671206657713</c:v>
                </c:pt>
                <c:pt idx="5">
                  <c:v>0.82493328128068921</c:v>
                </c:pt>
                <c:pt idx="6">
                  <c:v>0.52556557977954066</c:v>
                </c:pt>
                <c:pt idx="7">
                  <c:v>0.09</c:v>
                </c:pt>
                <c:pt idx="8">
                  <c:v>0.79298421291698085</c:v>
                </c:pt>
                <c:pt idx="15">
                  <c:v>8.9149396128478761E-2</c:v>
                </c:pt>
                <c:pt idx="16">
                  <c:v>0.12</c:v>
                </c:pt>
                <c:pt idx="17">
                  <c:v>0.38711055589436888</c:v>
                </c:pt>
                <c:pt idx="18">
                  <c:v>0.1669370274891139</c:v>
                </c:pt>
                <c:pt idx="19">
                  <c:v>0.51500855914265076</c:v>
                </c:pt>
                <c:pt idx="20">
                  <c:v>0.37651738159648607</c:v>
                </c:pt>
                <c:pt idx="21">
                  <c:v>0.54686219544791914</c:v>
                </c:pt>
                <c:pt idx="28">
                  <c:v>1.2819140311916537</c:v>
                </c:pt>
                <c:pt idx="29">
                  <c:v>1.0121571302192716</c:v>
                </c:pt>
                <c:pt idx="30">
                  <c:v>0.87440852582124529</c:v>
                </c:pt>
                <c:pt idx="31">
                  <c:v>0.19</c:v>
                </c:pt>
                <c:pt idx="36">
                  <c:v>0.40613264927553339</c:v>
                </c:pt>
                <c:pt idx="37">
                  <c:v>0.59680252965999203</c:v>
                </c:pt>
                <c:pt idx="38">
                  <c:v>0.38122513320942797</c:v>
                </c:pt>
                <c:pt idx="39">
                  <c:v>0.49141662459470675</c:v>
                </c:pt>
                <c:pt idx="40">
                  <c:v>1.4623869696744893</c:v>
                </c:pt>
                <c:pt idx="41">
                  <c:v>2.2074427576328004</c:v>
                </c:pt>
                <c:pt idx="42">
                  <c:v>2.6248785634681457</c:v>
                </c:pt>
                <c:pt idx="43">
                  <c:v>0.44343633516514747</c:v>
                </c:pt>
                <c:pt idx="44">
                  <c:v>2.2550251891189848</c:v>
                </c:pt>
                <c:pt idx="45">
                  <c:v>0.76576726598806844</c:v>
                </c:pt>
                <c:pt idx="46">
                  <c:v>1.8150651616619768</c:v>
                </c:pt>
                <c:pt idx="47">
                  <c:v>0.49424168420391357</c:v>
                </c:pt>
                <c:pt idx="48">
                  <c:v>0.44336290779506415</c:v>
                </c:pt>
                <c:pt idx="49">
                  <c:v>0.41517044034587897</c:v>
                </c:pt>
                <c:pt idx="50">
                  <c:v>0.36527435513969214</c:v>
                </c:pt>
                <c:pt idx="55">
                  <c:v>1.2745478498927048</c:v>
                </c:pt>
                <c:pt idx="56">
                  <c:v>1.2739624568273025</c:v>
                </c:pt>
                <c:pt idx="57">
                  <c:v>0.18632249576024085</c:v>
                </c:pt>
                <c:pt idx="58">
                  <c:v>0.64080334629053137</c:v>
                </c:pt>
                <c:pt idx="59">
                  <c:v>1.9629683931894311</c:v>
                </c:pt>
                <c:pt idx="60">
                  <c:v>0.35134266331815395</c:v>
                </c:pt>
                <c:pt idx="61">
                  <c:v>0.94405293699777648</c:v>
                </c:pt>
                <c:pt idx="62">
                  <c:v>1.2505428712721025</c:v>
                </c:pt>
                <c:pt idx="63">
                  <c:v>1.4742143561355401</c:v>
                </c:pt>
                <c:pt idx="64">
                  <c:v>1.1338335433500146</c:v>
                </c:pt>
                <c:pt idx="65">
                  <c:v>1.2594645979384416</c:v>
                </c:pt>
                <c:pt idx="66">
                  <c:v>0.20347761648730761</c:v>
                </c:pt>
                <c:pt idx="67">
                  <c:v>1.5661368776804434</c:v>
                </c:pt>
                <c:pt idx="68">
                  <c:v>0.19</c:v>
                </c:pt>
                <c:pt idx="69">
                  <c:v>0.6501510718836544</c:v>
                </c:pt>
                <c:pt idx="70">
                  <c:v>0.74789366805770052</c:v>
                </c:pt>
                <c:pt idx="71">
                  <c:v>1.5591788586850375</c:v>
                </c:pt>
                <c:pt idx="76">
                  <c:v>0.25071752134830017</c:v>
                </c:pt>
                <c:pt idx="77">
                  <c:v>0.45485648229402986</c:v>
                </c:pt>
                <c:pt idx="78">
                  <c:v>0.35182307383649658</c:v>
                </c:pt>
                <c:pt idx="79">
                  <c:v>0.22180554299665434</c:v>
                </c:pt>
                <c:pt idx="80">
                  <c:v>0.1637357381687379</c:v>
                </c:pt>
                <c:pt idx="81">
                  <c:v>0.49035172239998803</c:v>
                </c:pt>
                <c:pt idx="82">
                  <c:v>0.43876965612579927</c:v>
                </c:pt>
                <c:pt idx="83">
                  <c:v>0.23283699887873829</c:v>
                </c:pt>
                <c:pt idx="84">
                  <c:v>0.16098486482371893</c:v>
                </c:pt>
                <c:pt idx="85">
                  <c:v>0.32523036559194551</c:v>
                </c:pt>
                <c:pt idx="86">
                  <c:v>0.69976219339416623</c:v>
                </c:pt>
                <c:pt idx="87">
                  <c:v>0.68726412875694309</c:v>
                </c:pt>
                <c:pt idx="88">
                  <c:v>0.80548876368110867</c:v>
                </c:pt>
                <c:pt idx="89">
                  <c:v>0.56513098868523182</c:v>
                </c:pt>
                <c:pt idx="90">
                  <c:v>0.65497135028875164</c:v>
                </c:pt>
                <c:pt idx="91">
                  <c:v>0.4956902689694479</c:v>
                </c:pt>
                <c:pt idx="92">
                  <c:v>0.57222877635807778</c:v>
                </c:pt>
                <c:pt idx="93">
                  <c:v>0.68539806680158721</c:v>
                </c:pt>
                <c:pt idx="94">
                  <c:v>0.37961719149281226</c:v>
                </c:pt>
                <c:pt idx="95">
                  <c:v>0.45837821543625101</c:v>
                </c:pt>
                <c:pt idx="96">
                  <c:v>0.36143860666715882</c:v>
                </c:pt>
                <c:pt idx="97">
                  <c:v>0.30848586651020621</c:v>
                </c:pt>
                <c:pt idx="98">
                  <c:v>0.5033665258594775</c:v>
                </c:pt>
                <c:pt idx="99">
                  <c:v>0.4937467286293406</c:v>
                </c:pt>
                <c:pt idx="100">
                  <c:v>0.71491339586050662</c:v>
                </c:pt>
                <c:pt idx="101">
                  <c:v>0.35570896627067689</c:v>
                </c:pt>
                <c:pt idx="102">
                  <c:v>0.69138201845653247</c:v>
                </c:pt>
                <c:pt idx="103">
                  <c:v>0.56287580862657982</c:v>
                </c:pt>
                <c:pt idx="104">
                  <c:v>1.2739624568273025</c:v>
                </c:pt>
              </c:numCache>
            </c:numRef>
          </c:xVal>
          <c:yVal>
            <c:numRef>
              <c:f>'Run DATA fig 2abc'!$DJ$7:$DJ$111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17424"/>
        <c:axId val="1925516880"/>
      </c:scatterChart>
      <c:valAx>
        <c:axId val="1925517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16880"/>
        <c:crosses val="autoZero"/>
        <c:crossBetween val="midCat"/>
      </c:valAx>
      <c:valAx>
        <c:axId val="192551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17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2abc'!$DJ$7:$DJ$111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xVal>
          <c:yVal>
            <c:numRef>
              <c:f>'Run DATA fig 2abc'!$DP$7:$DP$111</c:f>
              <c:numCache>
                <c:formatCode>0.00</c:formatCode>
                <c:ptCount val="105"/>
                <c:pt idx="0">
                  <c:v>2.9139517237796748</c:v>
                </c:pt>
                <c:pt idx="1">
                  <c:v>2.8582337041156838</c:v>
                </c:pt>
                <c:pt idx="2">
                  <c:v>2.0767049961767676</c:v>
                </c:pt>
                <c:pt idx="3">
                  <c:v>2.2310033254007022</c:v>
                </c:pt>
                <c:pt idx="4">
                  <c:v>0.22877329300918925</c:v>
                </c:pt>
                <c:pt idx="5">
                  <c:v>2.6337803313748935</c:v>
                </c:pt>
                <c:pt idx="6">
                  <c:v>2.1637540469318619</c:v>
                </c:pt>
                <c:pt idx="7">
                  <c:v>0.53</c:v>
                </c:pt>
                <c:pt idx="8">
                  <c:v>2.7317559978527481</c:v>
                </c:pt>
                <c:pt idx="15">
                  <c:v>1.6736775322636315</c:v>
                </c:pt>
                <c:pt idx="16">
                  <c:v>0.73</c:v>
                </c:pt>
                <c:pt idx="17">
                  <c:v>2.111990222502016</c:v>
                </c:pt>
                <c:pt idx="18">
                  <c:v>1.783912523709027</c:v>
                </c:pt>
                <c:pt idx="19">
                  <c:v>1.6237105805353822</c:v>
                </c:pt>
                <c:pt idx="20">
                  <c:v>1.084875283319179</c:v>
                </c:pt>
                <c:pt idx="21">
                  <c:v>1.0005637765244166</c:v>
                </c:pt>
                <c:pt idx="28">
                  <c:v>5.5834926751745959</c:v>
                </c:pt>
                <c:pt idx="29">
                  <c:v>4.3594097149533013</c:v>
                </c:pt>
                <c:pt idx="30">
                  <c:v>5.3276949086052126</c:v>
                </c:pt>
                <c:pt idx="31">
                  <c:v>2.0299999999999998</c:v>
                </c:pt>
                <c:pt idx="36">
                  <c:v>2.3410079225601796</c:v>
                </c:pt>
                <c:pt idx="37">
                  <c:v>2.4994892084867466</c:v>
                </c:pt>
                <c:pt idx="38">
                  <c:v>2.562216622872556</c:v>
                </c:pt>
                <c:pt idx="39">
                  <c:v>2.5983354761984896</c:v>
                </c:pt>
                <c:pt idx="40">
                  <c:v>7.2668021794142623</c:v>
                </c:pt>
                <c:pt idx="41">
                  <c:v>4.9193688660587327</c:v>
                </c:pt>
                <c:pt idx="42">
                  <c:v>6.2518935921869128</c:v>
                </c:pt>
                <c:pt idx="43">
                  <c:v>2.7623636505227096</c:v>
                </c:pt>
                <c:pt idx="44">
                  <c:v>5.7626381122228993</c:v>
                </c:pt>
                <c:pt idx="45">
                  <c:v>3.1558207859774163</c:v>
                </c:pt>
                <c:pt idx="46">
                  <c:v>4.2192447557092292</c:v>
                </c:pt>
                <c:pt idx="47">
                  <c:v>2.7765765685926973</c:v>
                </c:pt>
                <c:pt idx="48">
                  <c:v>2.3528376214410005</c:v>
                </c:pt>
                <c:pt idx="49">
                  <c:v>2.5345582546108867</c:v>
                </c:pt>
                <c:pt idx="50">
                  <c:v>2.5099921584457174</c:v>
                </c:pt>
                <c:pt idx="55">
                  <c:v>4.8272086342736058</c:v>
                </c:pt>
                <c:pt idx="56">
                  <c:v>4.7522967332930062</c:v>
                </c:pt>
                <c:pt idx="57">
                  <c:v>3.2868216333839566</c:v>
                </c:pt>
                <c:pt idx="58">
                  <c:v>3.3935919934192471</c:v>
                </c:pt>
                <c:pt idx="59">
                  <c:v>5.5754611691177294</c:v>
                </c:pt>
                <c:pt idx="60">
                  <c:v>3.4458529433219058</c:v>
                </c:pt>
                <c:pt idx="61">
                  <c:v>4.5888193682043834</c:v>
                </c:pt>
                <c:pt idx="62">
                  <c:v>4.5425375357858533</c:v>
                </c:pt>
                <c:pt idx="63">
                  <c:v>4.9878181461242557</c:v>
                </c:pt>
                <c:pt idx="64">
                  <c:v>4.0968755998333588</c:v>
                </c:pt>
                <c:pt idx="65">
                  <c:v>4.7074191048396843</c:v>
                </c:pt>
                <c:pt idx="66">
                  <c:v>2.7913420227087462</c:v>
                </c:pt>
                <c:pt idx="67">
                  <c:v>5.2456052038659289</c:v>
                </c:pt>
                <c:pt idx="68">
                  <c:v>2.02</c:v>
                </c:pt>
                <c:pt idx="69">
                  <c:v>3.9575087926452905</c:v>
                </c:pt>
                <c:pt idx="70">
                  <c:v>3.7197488910064731</c:v>
                </c:pt>
                <c:pt idx="71">
                  <c:v>5.4880702801796835</c:v>
                </c:pt>
                <c:pt idx="76">
                  <c:v>3.0370474128237581</c:v>
                </c:pt>
                <c:pt idx="77">
                  <c:v>2.9732458922972582</c:v>
                </c:pt>
                <c:pt idx="78">
                  <c:v>2.6332420889467865</c:v>
                </c:pt>
                <c:pt idx="79">
                  <c:v>2.2909001215701643</c:v>
                </c:pt>
                <c:pt idx="80">
                  <c:v>2.0336896824883426</c:v>
                </c:pt>
                <c:pt idx="81">
                  <c:v>2.7138572145551105</c:v>
                </c:pt>
                <c:pt idx="82">
                  <c:v>3.1375696032689908</c:v>
                </c:pt>
                <c:pt idx="83">
                  <c:v>2.6582311637225886</c:v>
                </c:pt>
                <c:pt idx="84">
                  <c:v>2.5344850660801583</c:v>
                </c:pt>
                <c:pt idx="85">
                  <c:v>2.3206562951736247</c:v>
                </c:pt>
                <c:pt idx="86">
                  <c:v>3.994795695534255</c:v>
                </c:pt>
                <c:pt idx="87">
                  <c:v>4.1510589352067635</c:v>
                </c:pt>
                <c:pt idx="88">
                  <c:v>4.1636480150249326</c:v>
                </c:pt>
                <c:pt idx="89">
                  <c:v>2.9538437288269175</c:v>
                </c:pt>
                <c:pt idx="90">
                  <c:v>3.6413410340951424</c:v>
                </c:pt>
                <c:pt idx="91">
                  <c:v>3.073719443514606</c:v>
                </c:pt>
                <c:pt idx="92">
                  <c:v>3.2284598651720615</c:v>
                </c:pt>
                <c:pt idx="93">
                  <c:v>3.6652696619295617</c:v>
                </c:pt>
                <c:pt idx="94">
                  <c:v>3.5625692065243246</c:v>
                </c:pt>
                <c:pt idx="95">
                  <c:v>3.4972522101321499</c:v>
                </c:pt>
                <c:pt idx="96">
                  <c:v>3.4004152262636702</c:v>
                </c:pt>
                <c:pt idx="97">
                  <c:v>3.4309771628713435</c:v>
                </c:pt>
                <c:pt idx="98">
                  <c:v>3.5901517869856181</c:v>
                </c:pt>
                <c:pt idx="99">
                  <c:v>3.208639639582366</c:v>
                </c:pt>
                <c:pt idx="100">
                  <c:v>3.9277182051040018</c:v>
                </c:pt>
                <c:pt idx="101">
                  <c:v>3.2132309097201657</c:v>
                </c:pt>
                <c:pt idx="102">
                  <c:v>3.207885386628833</c:v>
                </c:pt>
                <c:pt idx="103">
                  <c:v>3.6249614061504984</c:v>
                </c:pt>
                <c:pt idx="104">
                  <c:v>4.7522967332930062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17968"/>
        <c:axId val="1925506000"/>
      </c:scatterChart>
      <c:valAx>
        <c:axId val="192551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06000"/>
        <c:crosses val="autoZero"/>
        <c:crossBetween val="midCat"/>
      </c:valAx>
      <c:valAx>
        <c:axId val="19255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17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2abc'!$IB$10:$IB$30</c:f>
              <c:numCache>
                <c:formatCode>General</c:formatCode>
                <c:ptCount val="21"/>
                <c:pt idx="0">
                  <c:v>100</c:v>
                </c:pt>
                <c:pt idx="1">
                  <c:v>95.2</c:v>
                </c:pt>
                <c:pt idx="2">
                  <c:v>90.4</c:v>
                </c:pt>
                <c:pt idx="3">
                  <c:v>85.6</c:v>
                </c:pt>
                <c:pt idx="4">
                  <c:v>80.8</c:v>
                </c:pt>
                <c:pt idx="5">
                  <c:v>76</c:v>
                </c:pt>
                <c:pt idx="6">
                  <c:v>71.2</c:v>
                </c:pt>
                <c:pt idx="7">
                  <c:v>66.400000000000006</c:v>
                </c:pt>
                <c:pt idx="8">
                  <c:v>61.6</c:v>
                </c:pt>
                <c:pt idx="9">
                  <c:v>56.800000000000004</c:v>
                </c:pt>
                <c:pt idx="10">
                  <c:v>52</c:v>
                </c:pt>
                <c:pt idx="11">
                  <c:v>46.800000000000004</c:v>
                </c:pt>
                <c:pt idx="12">
                  <c:v>41.6</c:v>
                </c:pt>
                <c:pt idx="13">
                  <c:v>36.4</c:v>
                </c:pt>
                <c:pt idx="14">
                  <c:v>31.2</c:v>
                </c:pt>
                <c:pt idx="15">
                  <c:v>26</c:v>
                </c:pt>
                <c:pt idx="16">
                  <c:v>20.8</c:v>
                </c:pt>
                <c:pt idx="17">
                  <c:v>15.600000000000001</c:v>
                </c:pt>
                <c:pt idx="18">
                  <c:v>10.399999999999999</c:v>
                </c:pt>
                <c:pt idx="19">
                  <c:v>5.1999999999999993</c:v>
                </c:pt>
                <c:pt idx="20">
                  <c:v>0</c:v>
                </c:pt>
              </c:numCache>
            </c:numRef>
          </c:xVal>
          <c:yVal>
            <c:numRef>
              <c:f>'Run DATA fig 2abc'!$IC$10:$IC$30</c:f>
              <c:numCache>
                <c:formatCode>General</c:formatCode>
                <c:ptCount val="21"/>
                <c:pt idx="0">
                  <c:v>0</c:v>
                </c:pt>
                <c:pt idx="1">
                  <c:v>2.4000000000000004</c:v>
                </c:pt>
                <c:pt idx="2">
                  <c:v>4.8000000000000007</c:v>
                </c:pt>
                <c:pt idx="3">
                  <c:v>7.1999999999999993</c:v>
                </c:pt>
                <c:pt idx="4">
                  <c:v>9.6000000000000014</c:v>
                </c:pt>
                <c:pt idx="5">
                  <c:v>12</c:v>
                </c:pt>
                <c:pt idx="6">
                  <c:v>14.399999999999999</c:v>
                </c:pt>
                <c:pt idx="7">
                  <c:v>16.799999999999997</c:v>
                </c:pt>
                <c:pt idx="8">
                  <c:v>19.200000000000003</c:v>
                </c:pt>
                <c:pt idx="9">
                  <c:v>21.6</c:v>
                </c:pt>
                <c:pt idx="10">
                  <c:v>24</c:v>
                </c:pt>
                <c:pt idx="11">
                  <c:v>21.6</c:v>
                </c:pt>
                <c:pt idx="12">
                  <c:v>19.200000000000003</c:v>
                </c:pt>
                <c:pt idx="13">
                  <c:v>16.799999999999997</c:v>
                </c:pt>
                <c:pt idx="14">
                  <c:v>14.399999999999999</c:v>
                </c:pt>
                <c:pt idx="15">
                  <c:v>12</c:v>
                </c:pt>
                <c:pt idx="16">
                  <c:v>9.6000000000000014</c:v>
                </c:pt>
                <c:pt idx="17">
                  <c:v>7.2000000000000011</c:v>
                </c:pt>
                <c:pt idx="18">
                  <c:v>4.7999999999999989</c:v>
                </c:pt>
                <c:pt idx="19">
                  <c:v>2.3999999999999995</c:v>
                </c:pt>
                <c:pt idx="2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14704"/>
        <c:axId val="1925504912"/>
      </c:scatterChart>
      <c:valAx>
        <c:axId val="192551470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SiO2,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5504912"/>
        <c:crosses val="autoZero"/>
        <c:crossBetween val="midCat"/>
        <c:majorUnit val="10"/>
        <c:minorUnit val="2.5"/>
      </c:valAx>
      <c:valAx>
        <c:axId val="1925504912"/>
        <c:scaling>
          <c:orientation val="minMax"/>
          <c:max val="3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5514704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SiO2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2abc'!$IB$10:$IB$30</c:f>
              <c:numCache>
                <c:formatCode>General</c:formatCode>
                <c:ptCount val="21"/>
                <c:pt idx="0">
                  <c:v>100</c:v>
                </c:pt>
                <c:pt idx="1">
                  <c:v>95.2</c:v>
                </c:pt>
                <c:pt idx="2">
                  <c:v>90.4</c:v>
                </c:pt>
                <c:pt idx="3">
                  <c:v>85.6</c:v>
                </c:pt>
                <c:pt idx="4">
                  <c:v>80.8</c:v>
                </c:pt>
                <c:pt idx="5">
                  <c:v>76</c:v>
                </c:pt>
                <c:pt idx="6">
                  <c:v>71.2</c:v>
                </c:pt>
                <c:pt idx="7">
                  <c:v>66.400000000000006</c:v>
                </c:pt>
                <c:pt idx="8">
                  <c:v>61.6</c:v>
                </c:pt>
                <c:pt idx="9">
                  <c:v>56.800000000000004</c:v>
                </c:pt>
                <c:pt idx="10">
                  <c:v>52</c:v>
                </c:pt>
                <c:pt idx="11">
                  <c:v>46.800000000000004</c:v>
                </c:pt>
                <c:pt idx="12">
                  <c:v>41.6</c:v>
                </c:pt>
                <c:pt idx="13">
                  <c:v>36.4</c:v>
                </c:pt>
                <c:pt idx="14">
                  <c:v>31.2</c:v>
                </c:pt>
                <c:pt idx="15">
                  <c:v>26</c:v>
                </c:pt>
                <c:pt idx="16">
                  <c:v>20.8</c:v>
                </c:pt>
                <c:pt idx="17">
                  <c:v>15.600000000000001</c:v>
                </c:pt>
                <c:pt idx="18">
                  <c:v>10.399999999999999</c:v>
                </c:pt>
                <c:pt idx="19">
                  <c:v>5.1999999999999993</c:v>
                </c:pt>
                <c:pt idx="20">
                  <c:v>0</c:v>
                </c:pt>
              </c:numCache>
            </c:numRef>
          </c:xVal>
          <c:yVal>
            <c:numRef>
              <c:f>'Run DATA fig 2abc'!$ID$10:$ID$30</c:f>
              <c:numCache>
                <c:formatCode>General</c:formatCode>
                <c:ptCount val="21"/>
                <c:pt idx="0">
                  <c:v>0</c:v>
                </c:pt>
                <c:pt idx="1">
                  <c:v>2.4590163934426233E-2</c:v>
                </c:pt>
                <c:pt idx="2">
                  <c:v>5.0420168067226899E-2</c:v>
                </c:pt>
                <c:pt idx="3">
                  <c:v>7.7586206896551713E-2</c:v>
                </c:pt>
                <c:pt idx="4">
                  <c:v>0.10619469026548674</c:v>
                </c:pt>
                <c:pt idx="5">
                  <c:v>0.13636363636363635</c:v>
                </c:pt>
                <c:pt idx="6">
                  <c:v>0.16822429906542055</c:v>
                </c:pt>
                <c:pt idx="7">
                  <c:v>0.20192307692307687</c:v>
                </c:pt>
                <c:pt idx="8">
                  <c:v>0.23762376237623761</c:v>
                </c:pt>
                <c:pt idx="9">
                  <c:v>0.27551020408163263</c:v>
                </c:pt>
                <c:pt idx="10">
                  <c:v>0.31578947368421051</c:v>
                </c:pt>
                <c:pt idx="11">
                  <c:v>0.31578947368421051</c:v>
                </c:pt>
                <c:pt idx="12">
                  <c:v>0.31578947368421056</c:v>
                </c:pt>
                <c:pt idx="13">
                  <c:v>0.31578947368421051</c:v>
                </c:pt>
                <c:pt idx="14">
                  <c:v>0.31578947368421051</c:v>
                </c:pt>
                <c:pt idx="15">
                  <c:v>0.31578947368421051</c:v>
                </c:pt>
                <c:pt idx="16">
                  <c:v>0.31578947368421056</c:v>
                </c:pt>
                <c:pt idx="17">
                  <c:v>0.31578947368421051</c:v>
                </c:pt>
                <c:pt idx="18">
                  <c:v>0.31578947368421051</c:v>
                </c:pt>
                <c:pt idx="19">
                  <c:v>0.31578947368421051</c:v>
                </c:pt>
                <c:pt idx="2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Al2O3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fig 2abc'!$IC$10:$IC$30</c:f>
              <c:numCache>
                <c:formatCode>General</c:formatCode>
                <c:ptCount val="21"/>
                <c:pt idx="0">
                  <c:v>0</c:v>
                </c:pt>
                <c:pt idx="1">
                  <c:v>2.4000000000000004</c:v>
                </c:pt>
                <c:pt idx="2">
                  <c:v>4.8000000000000007</c:v>
                </c:pt>
                <c:pt idx="3">
                  <c:v>7.1999999999999993</c:v>
                </c:pt>
                <c:pt idx="4">
                  <c:v>9.6000000000000014</c:v>
                </c:pt>
                <c:pt idx="5">
                  <c:v>12</c:v>
                </c:pt>
                <c:pt idx="6">
                  <c:v>14.399999999999999</c:v>
                </c:pt>
                <c:pt idx="7">
                  <c:v>16.799999999999997</c:v>
                </c:pt>
                <c:pt idx="8">
                  <c:v>19.200000000000003</c:v>
                </c:pt>
                <c:pt idx="9">
                  <c:v>21.6</c:v>
                </c:pt>
                <c:pt idx="10">
                  <c:v>24</c:v>
                </c:pt>
                <c:pt idx="11">
                  <c:v>21.6</c:v>
                </c:pt>
                <c:pt idx="12">
                  <c:v>19.200000000000003</c:v>
                </c:pt>
                <c:pt idx="13">
                  <c:v>16.799999999999997</c:v>
                </c:pt>
                <c:pt idx="14">
                  <c:v>14.399999999999999</c:v>
                </c:pt>
                <c:pt idx="15">
                  <c:v>12</c:v>
                </c:pt>
                <c:pt idx="16">
                  <c:v>9.6000000000000014</c:v>
                </c:pt>
                <c:pt idx="17">
                  <c:v>7.2000000000000011</c:v>
                </c:pt>
                <c:pt idx="18">
                  <c:v>4.7999999999999989</c:v>
                </c:pt>
                <c:pt idx="19">
                  <c:v>2.3999999999999995</c:v>
                </c:pt>
                <c:pt idx="20">
                  <c:v>0</c:v>
                </c:pt>
              </c:numCache>
            </c:numRef>
          </c:xVal>
          <c:yVal>
            <c:numRef>
              <c:f>'Run DATA fig 2abc'!$ID$10:$ID$30</c:f>
              <c:numCache>
                <c:formatCode>General</c:formatCode>
                <c:ptCount val="21"/>
                <c:pt idx="0">
                  <c:v>0</c:v>
                </c:pt>
                <c:pt idx="1">
                  <c:v>2.4590163934426233E-2</c:v>
                </c:pt>
                <c:pt idx="2">
                  <c:v>5.0420168067226899E-2</c:v>
                </c:pt>
                <c:pt idx="3">
                  <c:v>7.7586206896551713E-2</c:v>
                </c:pt>
                <c:pt idx="4">
                  <c:v>0.10619469026548674</c:v>
                </c:pt>
                <c:pt idx="5">
                  <c:v>0.13636363636363635</c:v>
                </c:pt>
                <c:pt idx="6">
                  <c:v>0.16822429906542055</c:v>
                </c:pt>
                <c:pt idx="7">
                  <c:v>0.20192307692307687</c:v>
                </c:pt>
                <c:pt idx="8">
                  <c:v>0.23762376237623761</c:v>
                </c:pt>
                <c:pt idx="9">
                  <c:v>0.27551020408163263</c:v>
                </c:pt>
                <c:pt idx="10">
                  <c:v>0.31578947368421051</c:v>
                </c:pt>
                <c:pt idx="11">
                  <c:v>0.31578947368421051</c:v>
                </c:pt>
                <c:pt idx="12">
                  <c:v>0.31578947368421056</c:v>
                </c:pt>
                <c:pt idx="13">
                  <c:v>0.31578947368421051</c:v>
                </c:pt>
                <c:pt idx="14">
                  <c:v>0.31578947368421051</c:v>
                </c:pt>
                <c:pt idx="15">
                  <c:v>0.31578947368421051</c:v>
                </c:pt>
                <c:pt idx="16">
                  <c:v>0.31578947368421056</c:v>
                </c:pt>
                <c:pt idx="17">
                  <c:v>0.31578947368421051</c:v>
                </c:pt>
                <c:pt idx="18">
                  <c:v>0.31578947368421051</c:v>
                </c:pt>
                <c:pt idx="19">
                  <c:v>0.31578947368421051</c:v>
                </c:pt>
                <c:pt idx="2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09264"/>
        <c:axId val="1925507088"/>
      </c:scatterChart>
      <c:valAx>
        <c:axId val="192550926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 or</a:t>
                </a:r>
                <a:r>
                  <a:rPr lang="en-US" baseline="0"/>
                  <a:t> </a:t>
                </a:r>
                <a:r>
                  <a:rPr lang="en-US"/>
                  <a:t>SiO2,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5507088"/>
        <c:crosses val="autoZero"/>
        <c:crossBetween val="midCat"/>
        <c:majorUnit val="10"/>
        <c:minorUnit val="2.5"/>
      </c:valAx>
      <c:valAx>
        <c:axId val="1925507088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Al2O3/(Al2O3+SiO2),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5509264"/>
        <c:crosses val="autoZero"/>
        <c:crossBetween val="midCat"/>
        <c:majorUnit val="0.1"/>
        <c:minorUnit val="2.5000000000000005E-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SiO2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2abc'!$IB$10:$IB$30</c:f>
              <c:numCache>
                <c:formatCode>General</c:formatCode>
                <c:ptCount val="21"/>
                <c:pt idx="0">
                  <c:v>100</c:v>
                </c:pt>
                <c:pt idx="1">
                  <c:v>95.2</c:v>
                </c:pt>
                <c:pt idx="2">
                  <c:v>90.4</c:v>
                </c:pt>
                <c:pt idx="3">
                  <c:v>85.6</c:v>
                </c:pt>
                <c:pt idx="4">
                  <c:v>80.8</c:v>
                </c:pt>
                <c:pt idx="5">
                  <c:v>76</c:v>
                </c:pt>
                <c:pt idx="6">
                  <c:v>71.2</c:v>
                </c:pt>
                <c:pt idx="7">
                  <c:v>66.400000000000006</c:v>
                </c:pt>
                <c:pt idx="8">
                  <c:v>61.6</c:v>
                </c:pt>
                <c:pt idx="9">
                  <c:v>56.800000000000004</c:v>
                </c:pt>
                <c:pt idx="10">
                  <c:v>52</c:v>
                </c:pt>
                <c:pt idx="11">
                  <c:v>46.800000000000004</c:v>
                </c:pt>
                <c:pt idx="12">
                  <c:v>41.6</c:v>
                </c:pt>
                <c:pt idx="13">
                  <c:v>36.4</c:v>
                </c:pt>
                <c:pt idx="14">
                  <c:v>31.2</c:v>
                </c:pt>
                <c:pt idx="15">
                  <c:v>26</c:v>
                </c:pt>
                <c:pt idx="16">
                  <c:v>20.8</c:v>
                </c:pt>
                <c:pt idx="17">
                  <c:v>15.600000000000001</c:v>
                </c:pt>
                <c:pt idx="18">
                  <c:v>10.399999999999999</c:v>
                </c:pt>
                <c:pt idx="19">
                  <c:v>5.1999999999999993</c:v>
                </c:pt>
                <c:pt idx="20">
                  <c:v>0</c:v>
                </c:pt>
              </c:numCache>
            </c:numRef>
          </c:xVal>
          <c:yVal>
            <c:numRef>
              <c:f>'Run DATA fig 2abc'!$IE$10:$IE$30</c:f>
              <c:numCache>
                <c:formatCode>General</c:formatCode>
                <c:ptCount val="21"/>
                <c:pt idx="0">
                  <c:v>0</c:v>
                </c:pt>
                <c:pt idx="1">
                  <c:v>2.5210084033613449E-2</c:v>
                </c:pt>
                <c:pt idx="2">
                  <c:v>5.3097345132743369E-2</c:v>
                </c:pt>
                <c:pt idx="3">
                  <c:v>8.4112149532710276E-2</c:v>
                </c:pt>
                <c:pt idx="4">
                  <c:v>0.11881188118811883</c:v>
                </c:pt>
                <c:pt idx="5">
                  <c:v>0.15789473684210525</c:v>
                </c:pt>
                <c:pt idx="6">
                  <c:v>0.20224719101123592</c:v>
                </c:pt>
                <c:pt idx="7">
                  <c:v>0.25301204819277101</c:v>
                </c:pt>
                <c:pt idx="8">
                  <c:v>0.31168831168831174</c:v>
                </c:pt>
                <c:pt idx="9">
                  <c:v>0.38028169014084506</c:v>
                </c:pt>
                <c:pt idx="10">
                  <c:v>0.46153846153846156</c:v>
                </c:pt>
                <c:pt idx="11">
                  <c:v>0.46153846153846151</c:v>
                </c:pt>
                <c:pt idx="12">
                  <c:v>0.46153846153846156</c:v>
                </c:pt>
                <c:pt idx="13">
                  <c:v>0.46153846153846145</c:v>
                </c:pt>
                <c:pt idx="14">
                  <c:v>0.46153846153846151</c:v>
                </c:pt>
                <c:pt idx="15">
                  <c:v>0.46153846153846156</c:v>
                </c:pt>
                <c:pt idx="16">
                  <c:v>0.46153846153846156</c:v>
                </c:pt>
                <c:pt idx="17">
                  <c:v>0.46153846153846156</c:v>
                </c:pt>
                <c:pt idx="18">
                  <c:v>0.46153846153846151</c:v>
                </c:pt>
                <c:pt idx="19">
                  <c:v>0.46153846153846151</c:v>
                </c:pt>
                <c:pt idx="2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Al2O3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'Run DATA fig 2abc'!$IC$10:$IC$30</c:f>
              <c:numCache>
                <c:formatCode>General</c:formatCode>
                <c:ptCount val="21"/>
                <c:pt idx="0">
                  <c:v>0</c:v>
                </c:pt>
                <c:pt idx="1">
                  <c:v>2.4000000000000004</c:v>
                </c:pt>
                <c:pt idx="2">
                  <c:v>4.8000000000000007</c:v>
                </c:pt>
                <c:pt idx="3">
                  <c:v>7.1999999999999993</c:v>
                </c:pt>
                <c:pt idx="4">
                  <c:v>9.6000000000000014</c:v>
                </c:pt>
                <c:pt idx="5">
                  <c:v>12</c:v>
                </c:pt>
                <c:pt idx="6">
                  <c:v>14.399999999999999</c:v>
                </c:pt>
                <c:pt idx="7">
                  <c:v>16.799999999999997</c:v>
                </c:pt>
                <c:pt idx="8">
                  <c:v>19.200000000000003</c:v>
                </c:pt>
                <c:pt idx="9">
                  <c:v>21.6</c:v>
                </c:pt>
                <c:pt idx="10">
                  <c:v>24</c:v>
                </c:pt>
                <c:pt idx="11">
                  <c:v>21.6</c:v>
                </c:pt>
                <c:pt idx="12">
                  <c:v>19.200000000000003</c:v>
                </c:pt>
                <c:pt idx="13">
                  <c:v>16.799999999999997</c:v>
                </c:pt>
                <c:pt idx="14">
                  <c:v>14.399999999999999</c:v>
                </c:pt>
                <c:pt idx="15">
                  <c:v>12</c:v>
                </c:pt>
                <c:pt idx="16">
                  <c:v>9.6000000000000014</c:v>
                </c:pt>
                <c:pt idx="17">
                  <c:v>7.2000000000000011</c:v>
                </c:pt>
                <c:pt idx="18">
                  <c:v>4.7999999999999989</c:v>
                </c:pt>
                <c:pt idx="19">
                  <c:v>2.3999999999999995</c:v>
                </c:pt>
                <c:pt idx="20">
                  <c:v>0</c:v>
                </c:pt>
              </c:numCache>
            </c:numRef>
          </c:xVal>
          <c:yVal>
            <c:numRef>
              <c:f>'Run DATA fig 2abc'!$IE$10:$IE$30</c:f>
              <c:numCache>
                <c:formatCode>General</c:formatCode>
                <c:ptCount val="21"/>
                <c:pt idx="0">
                  <c:v>0</c:v>
                </c:pt>
                <c:pt idx="1">
                  <c:v>2.5210084033613449E-2</c:v>
                </c:pt>
                <c:pt idx="2">
                  <c:v>5.3097345132743369E-2</c:v>
                </c:pt>
                <c:pt idx="3">
                  <c:v>8.4112149532710276E-2</c:v>
                </c:pt>
                <c:pt idx="4">
                  <c:v>0.11881188118811883</c:v>
                </c:pt>
                <c:pt idx="5">
                  <c:v>0.15789473684210525</c:v>
                </c:pt>
                <c:pt idx="6">
                  <c:v>0.20224719101123592</c:v>
                </c:pt>
                <c:pt idx="7">
                  <c:v>0.25301204819277101</c:v>
                </c:pt>
                <c:pt idx="8">
                  <c:v>0.31168831168831174</c:v>
                </c:pt>
                <c:pt idx="9">
                  <c:v>0.38028169014084506</c:v>
                </c:pt>
                <c:pt idx="10">
                  <c:v>0.46153846153846156</c:v>
                </c:pt>
                <c:pt idx="11">
                  <c:v>0.46153846153846151</c:v>
                </c:pt>
                <c:pt idx="12">
                  <c:v>0.46153846153846156</c:v>
                </c:pt>
                <c:pt idx="13">
                  <c:v>0.46153846153846145</c:v>
                </c:pt>
                <c:pt idx="14">
                  <c:v>0.46153846153846151</c:v>
                </c:pt>
                <c:pt idx="15">
                  <c:v>0.46153846153846156</c:v>
                </c:pt>
                <c:pt idx="16">
                  <c:v>0.46153846153846156</c:v>
                </c:pt>
                <c:pt idx="17">
                  <c:v>0.46153846153846156</c:v>
                </c:pt>
                <c:pt idx="18">
                  <c:v>0.46153846153846151</c:v>
                </c:pt>
                <c:pt idx="19">
                  <c:v>0.46153846153846151</c:v>
                </c:pt>
                <c:pt idx="2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22864"/>
        <c:axId val="1925510896"/>
      </c:scatterChart>
      <c:valAx>
        <c:axId val="192552286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 or SiO2,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5510896"/>
        <c:crosses val="autoZero"/>
        <c:crossBetween val="midCat"/>
        <c:majorUnit val="10"/>
        <c:minorUnit val="2.5"/>
      </c:valAx>
      <c:valAx>
        <c:axId val="1925510896"/>
        <c:scaling>
          <c:orientation val="minMax"/>
          <c:max val="0.620000000000000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Al2O3/SiO2,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25522864"/>
        <c:crosses val="autoZero"/>
        <c:crossBetween val="midCat"/>
        <c:majorUnit val="0.1"/>
        <c:minorUnit val="2.5000000000000005E-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2abc'!$FM$7:$FM$111</c:f>
              <c:numCache>
                <c:formatCode>General</c:formatCode>
                <c:ptCount val="105"/>
                <c:pt idx="0">
                  <c:v>83.793540419694509</c:v>
                </c:pt>
                <c:pt idx="1">
                  <c:v>83.987742630700765</c:v>
                </c:pt>
                <c:pt idx="2">
                  <c:v>67.124837937777841</c:v>
                </c:pt>
                <c:pt idx="3">
                  <c:v>59.825555678134812</c:v>
                </c:pt>
                <c:pt idx="4">
                  <c:v>4.1735323897342624</c:v>
                </c:pt>
                <c:pt idx="5">
                  <c:v>72.424294824075801</c:v>
                </c:pt>
                <c:pt idx="6">
                  <c:v>52.411800826888431</c:v>
                </c:pt>
                <c:pt idx="7">
                  <c:v>11.291666666666666</c:v>
                </c:pt>
                <c:pt idx="8">
                  <c:v>65.369309673717694</c:v>
                </c:pt>
                <c:pt idx="15">
                  <c:v>31.469614327311991</c:v>
                </c:pt>
                <c:pt idx="16">
                  <c:v>23.291666666666668</c:v>
                </c:pt>
                <c:pt idx="17">
                  <c:v>59.775359224139244</c:v>
                </c:pt>
                <c:pt idx="18">
                  <c:v>43.250333512542419</c:v>
                </c:pt>
                <c:pt idx="19">
                  <c:v>62.415787101577045</c:v>
                </c:pt>
                <c:pt idx="20">
                  <c:v>31.271193399436459</c:v>
                </c:pt>
                <c:pt idx="21">
                  <c:v>32.582742310811021</c:v>
                </c:pt>
                <c:pt idx="28">
                  <c:v>80.789062673436888</c:v>
                </c:pt>
                <c:pt idx="29">
                  <c:v>63.642936129550712</c:v>
                </c:pt>
                <c:pt idx="30">
                  <c:v>66.501685923241453</c:v>
                </c:pt>
                <c:pt idx="31">
                  <c:v>32.25</c:v>
                </c:pt>
                <c:pt idx="36">
                  <c:v>45.638129292143134</c:v>
                </c:pt>
                <c:pt idx="37">
                  <c:v>51.301534683751051</c:v>
                </c:pt>
                <c:pt idx="38">
                  <c:v>42.440318953049037</c:v>
                </c:pt>
                <c:pt idx="39">
                  <c:v>49.823896405745721</c:v>
                </c:pt>
                <c:pt idx="40">
                  <c:v>113.89315663372268</c:v>
                </c:pt>
                <c:pt idx="41">
                  <c:v>36.365497732163981</c:v>
                </c:pt>
                <c:pt idx="42">
                  <c:v>68.304388157272896</c:v>
                </c:pt>
                <c:pt idx="43">
                  <c:v>54.121335319494058</c:v>
                </c:pt>
                <c:pt idx="44">
                  <c:v>53.625795997199894</c:v>
                </c:pt>
                <c:pt idx="45">
                  <c:v>65.580454676341546</c:v>
                </c:pt>
                <c:pt idx="46">
                  <c:v>37.065706538561592</c:v>
                </c:pt>
                <c:pt idx="47">
                  <c:v>51.379216371113564</c:v>
                </c:pt>
                <c:pt idx="48">
                  <c:v>46.897455990584625</c:v>
                </c:pt>
                <c:pt idx="49">
                  <c:v>45.603735984072244</c:v>
                </c:pt>
                <c:pt idx="50">
                  <c:v>42.754762420757288</c:v>
                </c:pt>
                <c:pt idx="55">
                  <c:v>42.447067473949652</c:v>
                </c:pt>
                <c:pt idx="56">
                  <c:v>42.837896413712059</c:v>
                </c:pt>
                <c:pt idx="57">
                  <c:v>31.431202824308091</c:v>
                </c:pt>
                <c:pt idx="58">
                  <c:v>52.588594618909603</c:v>
                </c:pt>
                <c:pt idx="59">
                  <c:v>23.5133563323479</c:v>
                </c:pt>
                <c:pt idx="60">
                  <c:v>42.730396698032926</c:v>
                </c:pt>
                <c:pt idx="61">
                  <c:v>36.982614233664798</c:v>
                </c:pt>
                <c:pt idx="62">
                  <c:v>39.831331966768829</c:v>
                </c:pt>
                <c:pt idx="63">
                  <c:v>53.482610881116273</c:v>
                </c:pt>
                <c:pt idx="64">
                  <c:v>29.314013213049495</c:v>
                </c:pt>
                <c:pt idx="65">
                  <c:v>50.98354702110305</c:v>
                </c:pt>
                <c:pt idx="66">
                  <c:v>20.264197083597498</c:v>
                </c:pt>
                <c:pt idx="67">
                  <c:v>72.295528480480442</c:v>
                </c:pt>
                <c:pt idx="68">
                  <c:v>32.041666666666664</c:v>
                </c:pt>
                <c:pt idx="69">
                  <c:v>71.270340722563574</c:v>
                </c:pt>
                <c:pt idx="70">
                  <c:v>67.432859341285223</c:v>
                </c:pt>
                <c:pt idx="71">
                  <c:v>73.599238442735981</c:v>
                </c:pt>
                <c:pt idx="76">
                  <c:v>39.630024909027426</c:v>
                </c:pt>
                <c:pt idx="77">
                  <c:v>38.60952163112038</c:v>
                </c:pt>
                <c:pt idx="78">
                  <c:v>28.347912280798184</c:v>
                </c:pt>
                <c:pt idx="79">
                  <c:v>21.100515427772926</c:v>
                </c:pt>
                <c:pt idx="80">
                  <c:v>11.895919959476373</c:v>
                </c:pt>
                <c:pt idx="81">
                  <c:v>27.786597602665989</c:v>
                </c:pt>
                <c:pt idx="82">
                  <c:v>44.23055564026199</c:v>
                </c:pt>
                <c:pt idx="83">
                  <c:v>31.928364761594025</c:v>
                </c:pt>
                <c:pt idx="84">
                  <c:v>29.767898415667776</c:v>
                </c:pt>
                <c:pt idx="85">
                  <c:v>25.662018227591219</c:v>
                </c:pt>
                <c:pt idx="86">
                  <c:v>56.266956485922002</c:v>
                </c:pt>
                <c:pt idx="87">
                  <c:v>51.969821967899144</c:v>
                </c:pt>
                <c:pt idx="88">
                  <c:v>58.382664299232204</c:v>
                </c:pt>
                <c:pt idx="89">
                  <c:v>39.368078057197145</c:v>
                </c:pt>
                <c:pt idx="90">
                  <c:v>44.466964884196898</c:v>
                </c:pt>
                <c:pt idx="91">
                  <c:v>37.030178204699041</c:v>
                </c:pt>
                <c:pt idx="92">
                  <c:v>41.718996188367164</c:v>
                </c:pt>
                <c:pt idx="93">
                  <c:v>47.771291184687556</c:v>
                </c:pt>
                <c:pt idx="94">
                  <c:v>40.356070168400315</c:v>
                </c:pt>
                <c:pt idx="95">
                  <c:v>44.974232740549489</c:v>
                </c:pt>
                <c:pt idx="96">
                  <c:v>42.815809587336396</c:v>
                </c:pt>
                <c:pt idx="97">
                  <c:v>38.277640997547586</c:v>
                </c:pt>
                <c:pt idx="98">
                  <c:v>49.410997111782613</c:v>
                </c:pt>
                <c:pt idx="99">
                  <c:v>55.009234359757869</c:v>
                </c:pt>
                <c:pt idx="100">
                  <c:v>67.76206605862852</c:v>
                </c:pt>
                <c:pt idx="101">
                  <c:v>57.567222011416845</c:v>
                </c:pt>
                <c:pt idx="102">
                  <c:v>49.699385971690248</c:v>
                </c:pt>
                <c:pt idx="103">
                  <c:v>47.968468671268653</c:v>
                </c:pt>
                <c:pt idx="104">
                  <c:v>42.837896413712059</c:v>
                </c:pt>
              </c:numCache>
            </c:numRef>
          </c:xVal>
          <c:yVal>
            <c:numRef>
              <c:f>'Run DATA fig 2abc'!$GO$7:$GO$110</c:f>
              <c:numCache>
                <c:formatCode>General</c:formatCode>
                <c:ptCount val="104"/>
                <c:pt idx="0" formatCode="0.0">
                  <c:v>22.223046489798264</c:v>
                </c:pt>
                <c:pt idx="3" formatCode="0.0">
                  <c:v>6.7413036808295672</c:v>
                </c:pt>
                <c:pt idx="4" formatCode="0.0">
                  <c:v>17.709805972704078</c:v>
                </c:pt>
                <c:pt idx="8" formatCode="0.0">
                  <c:v>4.5322777608357079</c:v>
                </c:pt>
                <c:pt idx="16" formatCode="0.0">
                  <c:v>12.298125668259861</c:v>
                </c:pt>
                <c:pt idx="17" formatCode="0.0">
                  <c:v>22</c:v>
                </c:pt>
                <c:pt idx="19" formatCode="0.0">
                  <c:v>18.743988984780987</c:v>
                </c:pt>
                <c:pt idx="21" formatCode="0.0">
                  <c:v>23.624550160518361</c:v>
                </c:pt>
                <c:pt idx="29" formatCode="0.0">
                  <c:v>13.468741432990491</c:v>
                </c:pt>
                <c:pt idx="31" formatCode="0.0">
                  <c:v>7.3588639489444994</c:v>
                </c:pt>
                <c:pt idx="36" formatCode="0.0">
                  <c:v>12.101778330423366</c:v>
                </c:pt>
                <c:pt idx="37" formatCode="0.0">
                  <c:v>12.617472441949692</c:v>
                </c:pt>
                <c:pt idx="39" formatCode="0.0">
                  <c:v>14</c:v>
                </c:pt>
                <c:pt idx="40" formatCode="0.0">
                  <c:v>10.698802694457903</c:v>
                </c:pt>
                <c:pt idx="41" formatCode="0.0">
                  <c:v>10.649467744902926</c:v>
                </c:pt>
                <c:pt idx="44" formatCode="0.0">
                  <c:v>13.37430762594648</c:v>
                </c:pt>
                <c:pt idx="45" formatCode="0.0">
                  <c:v>16.899999999999999</c:v>
                </c:pt>
                <c:pt idx="46" formatCode="0.0">
                  <c:v>10.768873763842542</c:v>
                </c:pt>
                <c:pt idx="47" formatCode="0.0">
                  <c:v>13.401907222048917</c:v>
                </c:pt>
                <c:pt idx="48" formatCode="0.0">
                  <c:v>6.6252319511363549</c:v>
                </c:pt>
                <c:pt idx="49" formatCode="0.0">
                  <c:v>8.3033019635007204</c:v>
                </c:pt>
                <c:pt idx="50" formatCode="0.0">
                  <c:v>10.655597788206688</c:v>
                </c:pt>
                <c:pt idx="55" formatCode="0.0">
                  <c:v>13.602021634776065</c:v>
                </c:pt>
                <c:pt idx="58" formatCode="0.0">
                  <c:v>17.683782386196111</c:v>
                </c:pt>
                <c:pt idx="59" formatCode="0.0">
                  <c:v>15.5286522603582</c:v>
                </c:pt>
                <c:pt idx="60" formatCode="0.0">
                  <c:v>14.846331019064172</c:v>
                </c:pt>
                <c:pt idx="61" formatCode="0.0">
                  <c:v>14.718362673195648</c:v>
                </c:pt>
                <c:pt idx="62" formatCode="0.0">
                  <c:v>17.877762545540815</c:v>
                </c:pt>
                <c:pt idx="64" formatCode="0.0">
                  <c:v>16.9971818203379</c:v>
                </c:pt>
                <c:pt idx="65" formatCode="0.0">
                  <c:v>13.282227616492156</c:v>
                </c:pt>
                <c:pt idx="69" formatCode="0.0">
                  <c:v>14.347560680785406</c:v>
                </c:pt>
                <c:pt idx="70" formatCode="0.0">
                  <c:v>13.134754459060094</c:v>
                </c:pt>
                <c:pt idx="71" formatCode="0.0">
                  <c:v>13.4</c:v>
                </c:pt>
                <c:pt idx="76" formatCode="0.0">
                  <c:v>17.10417886211992</c:v>
                </c:pt>
                <c:pt idx="77" formatCode="0.0">
                  <c:v>16.260331648685909</c:v>
                </c:pt>
                <c:pt idx="80" formatCode="0.0">
                  <c:v>15.178454875499339</c:v>
                </c:pt>
                <c:pt idx="81" formatCode="0.0">
                  <c:v>15.492049605537952</c:v>
                </c:pt>
                <c:pt idx="82" formatCode="0.0">
                  <c:v>13.988907563701906</c:v>
                </c:pt>
                <c:pt idx="83" formatCode="0.0">
                  <c:v>10.476897002076466</c:v>
                </c:pt>
                <c:pt idx="84" formatCode="0.0">
                  <c:v>11.387339110875953</c:v>
                </c:pt>
                <c:pt idx="85" formatCode="0.0">
                  <c:v>15.761028796024974</c:v>
                </c:pt>
                <c:pt idx="86" formatCode="0.0">
                  <c:v>16.975423452258578</c:v>
                </c:pt>
                <c:pt idx="87" formatCode="0.0">
                  <c:v>15.894718022018326</c:v>
                </c:pt>
                <c:pt idx="88" formatCode="0.0">
                  <c:v>17.393572868322835</c:v>
                </c:pt>
                <c:pt idx="89" formatCode="0.0">
                  <c:v>8.5928977824198558</c:v>
                </c:pt>
                <c:pt idx="90" formatCode="0.0">
                  <c:v>15.084091638808342</c:v>
                </c:pt>
                <c:pt idx="92" formatCode="0.0">
                  <c:v>13.339210318749128</c:v>
                </c:pt>
                <c:pt idx="93" formatCode="0.0">
                  <c:v>16.592733632256337</c:v>
                </c:pt>
                <c:pt idx="94" formatCode="0.0">
                  <c:v>16.711773283538186</c:v>
                </c:pt>
                <c:pt idx="95" formatCode="0.0">
                  <c:v>14.96579208594423</c:v>
                </c:pt>
                <c:pt idx="96" formatCode="0.0">
                  <c:v>18.710164266667164</c:v>
                </c:pt>
                <c:pt idx="97" formatCode="0.0">
                  <c:v>19.069492677616935</c:v>
                </c:pt>
                <c:pt idx="98" formatCode="0.0">
                  <c:v>17.719876494182067</c:v>
                </c:pt>
                <c:pt idx="99" formatCode="0.0">
                  <c:v>15.80351893749174</c:v>
                </c:pt>
                <c:pt idx="100" formatCode="0.0">
                  <c:v>12.932508623133495</c:v>
                </c:pt>
                <c:pt idx="101" formatCode="0.0">
                  <c:v>12.753226244074337</c:v>
                </c:pt>
                <c:pt idx="102" formatCode="0.0">
                  <c:v>15.342919678462577</c:v>
                </c:pt>
                <c:pt idx="103" formatCode="0.0">
                  <c:v>13.974724440942786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23952"/>
        <c:axId val="1925531024"/>
      </c:scatterChart>
      <c:valAx>
        <c:axId val="192552395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CLAY,</a:t>
                </a:r>
                <a:r>
                  <a:rPr lang="en-US" baseline="0"/>
                  <a:t>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31024"/>
        <c:crosses val="autoZero"/>
        <c:crossBetween val="midCat"/>
      </c:valAx>
      <c:valAx>
        <c:axId val="192553102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Пористість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23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2abc'!$FM$7:$FM$111</c:f>
              <c:numCache>
                <c:formatCode>General</c:formatCode>
                <c:ptCount val="105"/>
                <c:pt idx="0">
                  <c:v>83.793540419694509</c:v>
                </c:pt>
                <c:pt idx="1">
                  <c:v>83.987742630700765</c:v>
                </c:pt>
                <c:pt idx="2">
                  <c:v>67.124837937777841</c:v>
                </c:pt>
                <c:pt idx="3">
                  <c:v>59.825555678134812</c:v>
                </c:pt>
                <c:pt idx="4">
                  <c:v>4.1735323897342624</c:v>
                </c:pt>
                <c:pt idx="5">
                  <c:v>72.424294824075801</c:v>
                </c:pt>
                <c:pt idx="6">
                  <c:v>52.411800826888431</c:v>
                </c:pt>
                <c:pt idx="7">
                  <c:v>11.291666666666666</c:v>
                </c:pt>
                <c:pt idx="8">
                  <c:v>65.369309673717694</c:v>
                </c:pt>
                <c:pt idx="15">
                  <c:v>31.469614327311991</c:v>
                </c:pt>
                <c:pt idx="16">
                  <c:v>23.291666666666668</c:v>
                </c:pt>
                <c:pt idx="17">
                  <c:v>59.775359224139244</c:v>
                </c:pt>
                <c:pt idx="18">
                  <c:v>43.250333512542419</c:v>
                </c:pt>
                <c:pt idx="19">
                  <c:v>62.415787101577045</c:v>
                </c:pt>
                <c:pt idx="20">
                  <c:v>31.271193399436459</c:v>
                </c:pt>
                <c:pt idx="21">
                  <c:v>32.582742310811021</c:v>
                </c:pt>
                <c:pt idx="28">
                  <c:v>80.789062673436888</c:v>
                </c:pt>
                <c:pt idx="29">
                  <c:v>63.642936129550712</c:v>
                </c:pt>
                <c:pt idx="30">
                  <c:v>66.501685923241453</c:v>
                </c:pt>
                <c:pt idx="31">
                  <c:v>32.25</c:v>
                </c:pt>
                <c:pt idx="36">
                  <c:v>45.638129292143134</c:v>
                </c:pt>
                <c:pt idx="37">
                  <c:v>51.301534683751051</c:v>
                </c:pt>
                <c:pt idx="38">
                  <c:v>42.440318953049037</c:v>
                </c:pt>
                <c:pt idx="39">
                  <c:v>49.823896405745721</c:v>
                </c:pt>
                <c:pt idx="40">
                  <c:v>113.89315663372268</c:v>
                </c:pt>
                <c:pt idx="41">
                  <c:v>36.365497732163981</c:v>
                </c:pt>
                <c:pt idx="42">
                  <c:v>68.304388157272896</c:v>
                </c:pt>
                <c:pt idx="43">
                  <c:v>54.121335319494058</c:v>
                </c:pt>
                <c:pt idx="44">
                  <c:v>53.625795997199894</c:v>
                </c:pt>
                <c:pt idx="45">
                  <c:v>65.580454676341546</c:v>
                </c:pt>
                <c:pt idx="46">
                  <c:v>37.065706538561592</c:v>
                </c:pt>
                <c:pt idx="47">
                  <c:v>51.379216371113564</c:v>
                </c:pt>
                <c:pt idx="48">
                  <c:v>46.897455990584625</c:v>
                </c:pt>
                <c:pt idx="49">
                  <c:v>45.603735984072244</c:v>
                </c:pt>
                <c:pt idx="50">
                  <c:v>42.754762420757288</c:v>
                </c:pt>
                <c:pt idx="55">
                  <c:v>42.447067473949652</c:v>
                </c:pt>
                <c:pt idx="56">
                  <c:v>42.837896413712059</c:v>
                </c:pt>
                <c:pt idx="57">
                  <c:v>31.431202824308091</c:v>
                </c:pt>
                <c:pt idx="58">
                  <c:v>52.588594618909603</c:v>
                </c:pt>
                <c:pt idx="59">
                  <c:v>23.5133563323479</c:v>
                </c:pt>
                <c:pt idx="60">
                  <c:v>42.730396698032926</c:v>
                </c:pt>
                <c:pt idx="61">
                  <c:v>36.982614233664798</c:v>
                </c:pt>
                <c:pt idx="62">
                  <c:v>39.831331966768829</c:v>
                </c:pt>
                <c:pt idx="63">
                  <c:v>53.482610881116273</c:v>
                </c:pt>
                <c:pt idx="64">
                  <c:v>29.314013213049495</c:v>
                </c:pt>
                <c:pt idx="65">
                  <c:v>50.98354702110305</c:v>
                </c:pt>
                <c:pt idx="66">
                  <c:v>20.264197083597498</c:v>
                </c:pt>
                <c:pt idx="67">
                  <c:v>72.295528480480442</c:v>
                </c:pt>
                <c:pt idx="68">
                  <c:v>32.041666666666664</c:v>
                </c:pt>
                <c:pt idx="69">
                  <c:v>71.270340722563574</c:v>
                </c:pt>
                <c:pt idx="70">
                  <c:v>67.432859341285223</c:v>
                </c:pt>
                <c:pt idx="71">
                  <c:v>73.599238442735981</c:v>
                </c:pt>
                <c:pt idx="76">
                  <c:v>39.630024909027426</c:v>
                </c:pt>
                <c:pt idx="77">
                  <c:v>38.60952163112038</c:v>
                </c:pt>
                <c:pt idx="78">
                  <c:v>28.347912280798184</c:v>
                </c:pt>
                <c:pt idx="79">
                  <c:v>21.100515427772926</c:v>
                </c:pt>
                <c:pt idx="80">
                  <c:v>11.895919959476373</c:v>
                </c:pt>
                <c:pt idx="81">
                  <c:v>27.786597602665989</c:v>
                </c:pt>
                <c:pt idx="82">
                  <c:v>44.23055564026199</c:v>
                </c:pt>
                <c:pt idx="83">
                  <c:v>31.928364761594025</c:v>
                </c:pt>
                <c:pt idx="84">
                  <c:v>29.767898415667776</c:v>
                </c:pt>
                <c:pt idx="85">
                  <c:v>25.662018227591219</c:v>
                </c:pt>
                <c:pt idx="86">
                  <c:v>56.266956485922002</c:v>
                </c:pt>
                <c:pt idx="87">
                  <c:v>51.969821967899144</c:v>
                </c:pt>
                <c:pt idx="88">
                  <c:v>58.382664299232204</c:v>
                </c:pt>
                <c:pt idx="89">
                  <c:v>39.368078057197145</c:v>
                </c:pt>
                <c:pt idx="90">
                  <c:v>44.466964884196898</c:v>
                </c:pt>
                <c:pt idx="91">
                  <c:v>37.030178204699041</c:v>
                </c:pt>
                <c:pt idx="92">
                  <c:v>41.718996188367164</c:v>
                </c:pt>
                <c:pt idx="93">
                  <c:v>47.771291184687556</c:v>
                </c:pt>
                <c:pt idx="94">
                  <c:v>40.356070168400315</c:v>
                </c:pt>
                <c:pt idx="95">
                  <c:v>44.974232740549489</c:v>
                </c:pt>
                <c:pt idx="96">
                  <c:v>42.815809587336396</c:v>
                </c:pt>
                <c:pt idx="97">
                  <c:v>38.277640997547586</c:v>
                </c:pt>
                <c:pt idx="98">
                  <c:v>49.410997111782613</c:v>
                </c:pt>
                <c:pt idx="99">
                  <c:v>55.009234359757869</c:v>
                </c:pt>
                <c:pt idx="100">
                  <c:v>67.76206605862852</c:v>
                </c:pt>
                <c:pt idx="101">
                  <c:v>57.567222011416845</c:v>
                </c:pt>
                <c:pt idx="102">
                  <c:v>49.699385971690248</c:v>
                </c:pt>
                <c:pt idx="103">
                  <c:v>47.968468671268653</c:v>
                </c:pt>
                <c:pt idx="104">
                  <c:v>42.837896413712059</c:v>
                </c:pt>
              </c:numCache>
            </c:numRef>
          </c:xVal>
          <c:yVal>
            <c:numRef>
              <c:f>'Run DATA fig 2abc'!$GP$7:$GP$110</c:f>
              <c:numCache>
                <c:formatCode>General</c:formatCode>
                <c:ptCount val="104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09808"/>
        <c:axId val="1925525584"/>
      </c:scatterChart>
      <c:valAx>
        <c:axId val="1925509808"/>
        <c:scaling>
          <c:logBase val="10"/>
          <c:orientation val="minMax"/>
          <c:max val="2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CLAY, wt%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25584"/>
        <c:crossesAt val="1.0000000000000002E-2"/>
        <c:crossBetween val="midCat"/>
      </c:valAx>
      <c:valAx>
        <c:axId val="192552558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Проникність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09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2abc'!$FO$7:$FO$111</c:f>
              <c:numCache>
                <c:formatCode>General</c:formatCode>
                <c:ptCount val="105"/>
                <c:pt idx="0">
                  <c:v>11.152061411154051</c:v>
                </c:pt>
                <c:pt idx="1">
                  <c:v>15.684305645161295</c:v>
                </c:pt>
                <c:pt idx="2">
                  <c:v>10.571674505287817</c:v>
                </c:pt>
                <c:pt idx="3">
                  <c:v>40.841025589299861</c:v>
                </c:pt>
                <c:pt idx="4">
                  <c:v>86.085891510780712</c:v>
                </c:pt>
                <c:pt idx="5">
                  <c:v>14.890113897490252</c:v>
                </c:pt>
                <c:pt idx="6">
                  <c:v>18.732241323285631</c:v>
                </c:pt>
                <c:pt idx="7">
                  <c:v>3.9583333333333339</c:v>
                </c:pt>
                <c:pt idx="8">
                  <c:v>36.975877841359797</c:v>
                </c:pt>
                <c:pt idx="15">
                  <c:v>56.57008707998213</c:v>
                </c:pt>
                <c:pt idx="16">
                  <c:v>12.008333333333333</c:v>
                </c:pt>
                <c:pt idx="17">
                  <c:v>40.191146779414993</c:v>
                </c:pt>
                <c:pt idx="18">
                  <c:v>53.002091219645784</c:v>
                </c:pt>
                <c:pt idx="19">
                  <c:v>21.989366194205409</c:v>
                </c:pt>
                <c:pt idx="20">
                  <c:v>55.431667632154685</c:v>
                </c:pt>
                <c:pt idx="21">
                  <c:v>54.533177415695747</c:v>
                </c:pt>
                <c:pt idx="28">
                  <c:v>7.7951736225140849</c:v>
                </c:pt>
                <c:pt idx="29">
                  <c:v>25.962886899737292</c:v>
                </c:pt>
                <c:pt idx="30">
                  <c:v>22.117893203067347</c:v>
                </c:pt>
                <c:pt idx="31">
                  <c:v>3.6500000000000021</c:v>
                </c:pt>
                <c:pt idx="36">
                  <c:v>43.026749282681003</c:v>
                </c:pt>
                <c:pt idx="37">
                  <c:v>39.135668812387308</c:v>
                </c:pt>
                <c:pt idx="38">
                  <c:v>46.683464520774002</c:v>
                </c:pt>
                <c:pt idx="39">
                  <c:v>41.214025935025916</c:v>
                </c:pt>
                <c:pt idx="40">
                  <c:v>-31.051810903116085</c:v>
                </c:pt>
                <c:pt idx="41">
                  <c:v>37.712606517368911</c:v>
                </c:pt>
                <c:pt idx="42">
                  <c:v>14.138409202315088</c:v>
                </c:pt>
                <c:pt idx="43">
                  <c:v>45.956467755933062</c:v>
                </c:pt>
                <c:pt idx="44">
                  <c:v>31.638824315211494</c:v>
                </c:pt>
                <c:pt idx="45">
                  <c:v>32.949637933591482</c:v>
                </c:pt>
                <c:pt idx="46">
                  <c:v>29.516100310086827</c:v>
                </c:pt>
                <c:pt idx="47">
                  <c:v>41.526226633207543</c:v>
                </c:pt>
                <c:pt idx="48">
                  <c:v>32.630121650264201</c:v>
                </c:pt>
                <c:pt idx="49">
                  <c:v>35.265791981139941</c:v>
                </c:pt>
                <c:pt idx="50">
                  <c:v>50.422830420598466</c:v>
                </c:pt>
                <c:pt idx="55">
                  <c:v>46.308470917152789</c:v>
                </c:pt>
                <c:pt idx="56">
                  <c:v>40.508288995271322</c:v>
                </c:pt>
                <c:pt idx="57">
                  <c:v>66.859512443152212</c:v>
                </c:pt>
                <c:pt idx="58">
                  <c:v>43.50566001960604</c:v>
                </c:pt>
                <c:pt idx="59">
                  <c:v>61.131288691086702</c:v>
                </c:pt>
                <c:pt idx="60">
                  <c:v>56.56189689428912</c:v>
                </c:pt>
                <c:pt idx="61">
                  <c:v>55.075973251996913</c:v>
                </c:pt>
                <c:pt idx="62">
                  <c:v>49.448784457918514</c:v>
                </c:pt>
                <c:pt idx="63">
                  <c:v>31.572868098986692</c:v>
                </c:pt>
                <c:pt idx="64">
                  <c:v>59.068950511497775</c:v>
                </c:pt>
                <c:pt idx="65">
                  <c:v>31.482197402854666</c:v>
                </c:pt>
                <c:pt idx="66">
                  <c:v>76.405005146108294</c:v>
                </c:pt>
                <c:pt idx="67">
                  <c:v>17.12526972617794</c:v>
                </c:pt>
                <c:pt idx="68">
                  <c:v>23.508333333333336</c:v>
                </c:pt>
                <c:pt idx="69">
                  <c:v>24.688977326574069</c:v>
                </c:pt>
                <c:pt idx="70">
                  <c:v>27.065322697948496</c:v>
                </c:pt>
                <c:pt idx="71">
                  <c:v>11.707216243349137</c:v>
                </c:pt>
                <c:pt idx="76">
                  <c:v>56.492167685088212</c:v>
                </c:pt>
                <c:pt idx="77">
                  <c:v>54.524350746786112</c:v>
                </c:pt>
                <c:pt idx="78">
                  <c:v>60.287606080760419</c:v>
                </c:pt>
                <c:pt idx="79">
                  <c:v>52.565423739421227</c:v>
                </c:pt>
                <c:pt idx="80">
                  <c:v>79.413329247036103</c:v>
                </c:pt>
                <c:pt idx="81">
                  <c:v>65.871906650657138</c:v>
                </c:pt>
                <c:pt idx="82">
                  <c:v>51.720102935247041</c:v>
                </c:pt>
                <c:pt idx="83">
                  <c:v>52.630885187857288</c:v>
                </c:pt>
                <c:pt idx="84">
                  <c:v>54.183971343158944</c:v>
                </c:pt>
                <c:pt idx="85">
                  <c:v>68.019212214417749</c:v>
                </c:pt>
                <c:pt idx="86">
                  <c:v>38.950443577566958</c:v>
                </c:pt>
                <c:pt idx="87">
                  <c:v>42.438269490066297</c:v>
                </c:pt>
                <c:pt idx="88">
                  <c:v>36.592635249588028</c:v>
                </c:pt>
                <c:pt idx="89">
                  <c:v>32.140137804325654</c:v>
                </c:pt>
                <c:pt idx="90">
                  <c:v>47.47892312801666</c:v>
                </c:pt>
                <c:pt idx="91">
                  <c:v>48.185303427483184</c:v>
                </c:pt>
                <c:pt idx="92">
                  <c:v>48.648990015285705</c:v>
                </c:pt>
                <c:pt idx="93">
                  <c:v>46.672575765149041</c:v>
                </c:pt>
                <c:pt idx="94">
                  <c:v>52.574320631733258</c:v>
                </c:pt>
                <c:pt idx="95">
                  <c:v>47.189573389041854</c:v>
                </c:pt>
                <c:pt idx="96">
                  <c:v>52.520573663562644</c:v>
                </c:pt>
                <c:pt idx="97">
                  <c:v>56.546113664458908</c:v>
                </c:pt>
                <c:pt idx="98">
                  <c:v>46.520135188964645</c:v>
                </c:pt>
                <c:pt idx="99">
                  <c:v>42.266114159092631</c:v>
                </c:pt>
                <c:pt idx="100">
                  <c:v>30.35339057065341</c:v>
                </c:pt>
                <c:pt idx="101">
                  <c:v>43.654869048165089</c:v>
                </c:pt>
                <c:pt idx="102">
                  <c:v>43.255341800357925</c:v>
                </c:pt>
                <c:pt idx="103">
                  <c:v>42.773806451076311</c:v>
                </c:pt>
                <c:pt idx="104">
                  <c:v>40.508288995271322</c:v>
                </c:pt>
              </c:numCache>
            </c:numRef>
          </c:xVal>
          <c:yVal>
            <c:numRef>
              <c:f>'Run DATA fig 2abc'!$GO$7:$GO$110</c:f>
              <c:numCache>
                <c:formatCode>General</c:formatCode>
                <c:ptCount val="104"/>
                <c:pt idx="0" formatCode="0.0">
                  <c:v>22.223046489798264</c:v>
                </c:pt>
                <c:pt idx="3" formatCode="0.0">
                  <c:v>6.7413036808295672</c:v>
                </c:pt>
                <c:pt idx="4" formatCode="0.0">
                  <c:v>17.709805972704078</c:v>
                </c:pt>
                <c:pt idx="8" formatCode="0.0">
                  <c:v>4.5322777608357079</c:v>
                </c:pt>
                <c:pt idx="16" formatCode="0.0">
                  <c:v>12.298125668259861</c:v>
                </c:pt>
                <c:pt idx="17" formatCode="0.0">
                  <c:v>22</c:v>
                </c:pt>
                <c:pt idx="19" formatCode="0.0">
                  <c:v>18.743988984780987</c:v>
                </c:pt>
                <c:pt idx="21" formatCode="0.0">
                  <c:v>23.624550160518361</c:v>
                </c:pt>
                <c:pt idx="29" formatCode="0.0">
                  <c:v>13.468741432990491</c:v>
                </c:pt>
                <c:pt idx="31" formatCode="0.0">
                  <c:v>7.3588639489444994</c:v>
                </c:pt>
                <c:pt idx="36" formatCode="0.0">
                  <c:v>12.101778330423366</c:v>
                </c:pt>
                <c:pt idx="37" formatCode="0.0">
                  <c:v>12.617472441949692</c:v>
                </c:pt>
                <c:pt idx="39" formatCode="0.0">
                  <c:v>14</c:v>
                </c:pt>
                <c:pt idx="40" formatCode="0.0">
                  <c:v>10.698802694457903</c:v>
                </c:pt>
                <c:pt idx="41" formatCode="0.0">
                  <c:v>10.649467744902926</c:v>
                </c:pt>
                <c:pt idx="44" formatCode="0.0">
                  <c:v>13.37430762594648</c:v>
                </c:pt>
                <c:pt idx="45" formatCode="0.0">
                  <c:v>16.899999999999999</c:v>
                </c:pt>
                <c:pt idx="46" formatCode="0.0">
                  <c:v>10.768873763842542</c:v>
                </c:pt>
                <c:pt idx="47" formatCode="0.0">
                  <c:v>13.401907222048917</c:v>
                </c:pt>
                <c:pt idx="48" formatCode="0.0">
                  <c:v>6.6252319511363549</c:v>
                </c:pt>
                <c:pt idx="49" formatCode="0.0">
                  <c:v>8.3033019635007204</c:v>
                </c:pt>
                <c:pt idx="50" formatCode="0.0">
                  <c:v>10.655597788206688</c:v>
                </c:pt>
                <c:pt idx="55" formatCode="0.0">
                  <c:v>13.602021634776065</c:v>
                </c:pt>
                <c:pt idx="58" formatCode="0.0">
                  <c:v>17.683782386196111</c:v>
                </c:pt>
                <c:pt idx="59" formatCode="0.0">
                  <c:v>15.5286522603582</c:v>
                </c:pt>
                <c:pt idx="60" formatCode="0.0">
                  <c:v>14.846331019064172</c:v>
                </c:pt>
                <c:pt idx="61" formatCode="0.0">
                  <c:v>14.718362673195648</c:v>
                </c:pt>
                <c:pt idx="62" formatCode="0.0">
                  <c:v>17.877762545540815</c:v>
                </c:pt>
                <c:pt idx="64" formatCode="0.0">
                  <c:v>16.9971818203379</c:v>
                </c:pt>
                <c:pt idx="65" formatCode="0.0">
                  <c:v>13.282227616492156</c:v>
                </c:pt>
                <c:pt idx="69" formatCode="0.0">
                  <c:v>14.347560680785406</c:v>
                </c:pt>
                <c:pt idx="70" formatCode="0.0">
                  <c:v>13.134754459060094</c:v>
                </c:pt>
                <c:pt idx="71" formatCode="0.0">
                  <c:v>13.4</c:v>
                </c:pt>
                <c:pt idx="76" formatCode="0.0">
                  <c:v>17.10417886211992</c:v>
                </c:pt>
                <c:pt idx="77" formatCode="0.0">
                  <c:v>16.260331648685909</c:v>
                </c:pt>
                <c:pt idx="80" formatCode="0.0">
                  <c:v>15.178454875499339</c:v>
                </c:pt>
                <c:pt idx="81" formatCode="0.0">
                  <c:v>15.492049605537952</c:v>
                </c:pt>
                <c:pt idx="82" formatCode="0.0">
                  <c:v>13.988907563701906</c:v>
                </c:pt>
                <c:pt idx="83" formatCode="0.0">
                  <c:v>10.476897002076466</c:v>
                </c:pt>
                <c:pt idx="84" formatCode="0.0">
                  <c:v>11.387339110875953</c:v>
                </c:pt>
                <c:pt idx="85" formatCode="0.0">
                  <c:v>15.761028796024974</c:v>
                </c:pt>
                <c:pt idx="86" formatCode="0.0">
                  <c:v>16.975423452258578</c:v>
                </c:pt>
                <c:pt idx="87" formatCode="0.0">
                  <c:v>15.894718022018326</c:v>
                </c:pt>
                <c:pt idx="88" formatCode="0.0">
                  <c:v>17.393572868322835</c:v>
                </c:pt>
                <c:pt idx="89" formatCode="0.0">
                  <c:v>8.5928977824198558</c:v>
                </c:pt>
                <c:pt idx="90" formatCode="0.0">
                  <c:v>15.084091638808342</c:v>
                </c:pt>
                <c:pt idx="92" formatCode="0.0">
                  <c:v>13.339210318749128</c:v>
                </c:pt>
                <c:pt idx="93" formatCode="0.0">
                  <c:v>16.592733632256337</c:v>
                </c:pt>
                <c:pt idx="94" formatCode="0.0">
                  <c:v>16.711773283538186</c:v>
                </c:pt>
                <c:pt idx="95" formatCode="0.0">
                  <c:v>14.96579208594423</c:v>
                </c:pt>
                <c:pt idx="96" formatCode="0.0">
                  <c:v>18.710164266667164</c:v>
                </c:pt>
                <c:pt idx="97" formatCode="0.0">
                  <c:v>19.069492677616935</c:v>
                </c:pt>
                <c:pt idx="98" formatCode="0.0">
                  <c:v>17.719876494182067</c:v>
                </c:pt>
                <c:pt idx="99" formatCode="0.0">
                  <c:v>15.80351893749174</c:v>
                </c:pt>
                <c:pt idx="100" formatCode="0.0">
                  <c:v>12.932508623133495</c:v>
                </c:pt>
                <c:pt idx="101" formatCode="0.0">
                  <c:v>12.753226244074337</c:v>
                </c:pt>
                <c:pt idx="102" formatCode="0.0">
                  <c:v>15.342919678462577</c:v>
                </c:pt>
                <c:pt idx="103" formatCode="0.0">
                  <c:v>13.974724440942786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11984"/>
        <c:axId val="1925532656"/>
      </c:scatterChart>
      <c:valAx>
        <c:axId val="1925511984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Qtz,</a:t>
                </a:r>
                <a:r>
                  <a:rPr lang="en-US" baseline="0"/>
                  <a:t>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32656"/>
        <c:crosses val="autoZero"/>
        <c:crossBetween val="midCat"/>
      </c:valAx>
      <c:valAx>
        <c:axId val="192553265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Проникність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11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'Run DATA fig 2abc'!$FO$7:$FO$111</c:f>
              <c:numCache>
                <c:formatCode>General</c:formatCode>
                <c:ptCount val="105"/>
                <c:pt idx="0">
                  <c:v>11.152061411154051</c:v>
                </c:pt>
                <c:pt idx="1">
                  <c:v>15.684305645161295</c:v>
                </c:pt>
                <c:pt idx="2">
                  <c:v>10.571674505287817</c:v>
                </c:pt>
                <c:pt idx="3">
                  <c:v>40.841025589299861</c:v>
                </c:pt>
                <c:pt idx="4">
                  <c:v>86.085891510780712</c:v>
                </c:pt>
                <c:pt idx="5">
                  <c:v>14.890113897490252</c:v>
                </c:pt>
                <c:pt idx="6">
                  <c:v>18.732241323285631</c:v>
                </c:pt>
                <c:pt idx="7">
                  <c:v>3.9583333333333339</c:v>
                </c:pt>
                <c:pt idx="8">
                  <c:v>36.975877841359797</c:v>
                </c:pt>
                <c:pt idx="15">
                  <c:v>56.57008707998213</c:v>
                </c:pt>
                <c:pt idx="16">
                  <c:v>12.008333333333333</c:v>
                </c:pt>
                <c:pt idx="17">
                  <c:v>40.191146779414993</c:v>
                </c:pt>
                <c:pt idx="18">
                  <c:v>53.002091219645784</c:v>
                </c:pt>
                <c:pt idx="19">
                  <c:v>21.989366194205409</c:v>
                </c:pt>
                <c:pt idx="20">
                  <c:v>55.431667632154685</c:v>
                </c:pt>
                <c:pt idx="21">
                  <c:v>54.533177415695747</c:v>
                </c:pt>
                <c:pt idx="28">
                  <c:v>7.7951736225140849</c:v>
                </c:pt>
                <c:pt idx="29">
                  <c:v>25.962886899737292</c:v>
                </c:pt>
                <c:pt idx="30">
                  <c:v>22.117893203067347</c:v>
                </c:pt>
                <c:pt idx="31">
                  <c:v>3.6500000000000021</c:v>
                </c:pt>
                <c:pt idx="36">
                  <c:v>43.026749282681003</c:v>
                </c:pt>
                <c:pt idx="37">
                  <c:v>39.135668812387308</c:v>
                </c:pt>
                <c:pt idx="38">
                  <c:v>46.683464520774002</c:v>
                </c:pt>
                <c:pt idx="39">
                  <c:v>41.214025935025916</c:v>
                </c:pt>
                <c:pt idx="40">
                  <c:v>-31.051810903116085</c:v>
                </c:pt>
                <c:pt idx="41">
                  <c:v>37.712606517368911</c:v>
                </c:pt>
                <c:pt idx="42">
                  <c:v>14.138409202315088</c:v>
                </c:pt>
                <c:pt idx="43">
                  <c:v>45.956467755933062</c:v>
                </c:pt>
                <c:pt idx="44">
                  <c:v>31.638824315211494</c:v>
                </c:pt>
                <c:pt idx="45">
                  <c:v>32.949637933591482</c:v>
                </c:pt>
                <c:pt idx="46">
                  <c:v>29.516100310086827</c:v>
                </c:pt>
                <c:pt idx="47">
                  <c:v>41.526226633207543</c:v>
                </c:pt>
                <c:pt idx="48">
                  <c:v>32.630121650264201</c:v>
                </c:pt>
                <c:pt idx="49">
                  <c:v>35.265791981139941</c:v>
                </c:pt>
                <c:pt idx="50">
                  <c:v>50.422830420598466</c:v>
                </c:pt>
                <c:pt idx="55">
                  <c:v>46.308470917152789</c:v>
                </c:pt>
                <c:pt idx="56">
                  <c:v>40.508288995271322</c:v>
                </c:pt>
                <c:pt idx="57">
                  <c:v>66.859512443152212</c:v>
                </c:pt>
                <c:pt idx="58">
                  <c:v>43.50566001960604</c:v>
                </c:pt>
                <c:pt idx="59">
                  <c:v>61.131288691086702</c:v>
                </c:pt>
                <c:pt idx="60">
                  <c:v>56.56189689428912</c:v>
                </c:pt>
                <c:pt idx="61">
                  <c:v>55.075973251996913</c:v>
                </c:pt>
                <c:pt idx="62">
                  <c:v>49.448784457918514</c:v>
                </c:pt>
                <c:pt idx="63">
                  <c:v>31.572868098986692</c:v>
                </c:pt>
                <c:pt idx="64">
                  <c:v>59.068950511497775</c:v>
                </c:pt>
                <c:pt idx="65">
                  <c:v>31.482197402854666</c:v>
                </c:pt>
                <c:pt idx="66">
                  <c:v>76.405005146108294</c:v>
                </c:pt>
                <c:pt idx="67">
                  <c:v>17.12526972617794</c:v>
                </c:pt>
                <c:pt idx="68">
                  <c:v>23.508333333333336</c:v>
                </c:pt>
                <c:pt idx="69">
                  <c:v>24.688977326574069</c:v>
                </c:pt>
                <c:pt idx="70">
                  <c:v>27.065322697948496</c:v>
                </c:pt>
                <c:pt idx="71">
                  <c:v>11.707216243349137</c:v>
                </c:pt>
                <c:pt idx="76">
                  <c:v>56.492167685088212</c:v>
                </c:pt>
                <c:pt idx="77">
                  <c:v>54.524350746786112</c:v>
                </c:pt>
                <c:pt idx="78">
                  <c:v>60.287606080760419</c:v>
                </c:pt>
                <c:pt idx="79">
                  <c:v>52.565423739421227</c:v>
                </c:pt>
                <c:pt idx="80">
                  <c:v>79.413329247036103</c:v>
                </c:pt>
                <c:pt idx="81">
                  <c:v>65.871906650657138</c:v>
                </c:pt>
                <c:pt idx="82">
                  <c:v>51.720102935247041</c:v>
                </c:pt>
                <c:pt idx="83">
                  <c:v>52.630885187857288</c:v>
                </c:pt>
                <c:pt idx="84">
                  <c:v>54.183971343158944</c:v>
                </c:pt>
                <c:pt idx="85">
                  <c:v>68.019212214417749</c:v>
                </c:pt>
                <c:pt idx="86">
                  <c:v>38.950443577566958</c:v>
                </c:pt>
                <c:pt idx="87">
                  <c:v>42.438269490066297</c:v>
                </c:pt>
                <c:pt idx="88">
                  <c:v>36.592635249588028</c:v>
                </c:pt>
                <c:pt idx="89">
                  <c:v>32.140137804325654</c:v>
                </c:pt>
                <c:pt idx="90">
                  <c:v>47.47892312801666</c:v>
                </c:pt>
                <c:pt idx="91">
                  <c:v>48.185303427483184</c:v>
                </c:pt>
                <c:pt idx="92">
                  <c:v>48.648990015285705</c:v>
                </c:pt>
                <c:pt idx="93">
                  <c:v>46.672575765149041</c:v>
                </c:pt>
                <c:pt idx="94">
                  <c:v>52.574320631733258</c:v>
                </c:pt>
                <c:pt idx="95">
                  <c:v>47.189573389041854</c:v>
                </c:pt>
                <c:pt idx="96">
                  <c:v>52.520573663562644</c:v>
                </c:pt>
                <c:pt idx="97">
                  <c:v>56.546113664458908</c:v>
                </c:pt>
                <c:pt idx="98">
                  <c:v>46.520135188964645</c:v>
                </c:pt>
                <c:pt idx="99">
                  <c:v>42.266114159092631</c:v>
                </c:pt>
                <c:pt idx="100">
                  <c:v>30.35339057065341</c:v>
                </c:pt>
                <c:pt idx="101">
                  <c:v>43.654869048165089</c:v>
                </c:pt>
                <c:pt idx="102">
                  <c:v>43.255341800357925</c:v>
                </c:pt>
                <c:pt idx="103">
                  <c:v>42.773806451076311</c:v>
                </c:pt>
                <c:pt idx="104">
                  <c:v>40.508288995271322</c:v>
                </c:pt>
              </c:numCache>
            </c:numRef>
          </c:xVal>
          <c:yVal>
            <c:numRef>
              <c:f>'Run DATA fig 2abc'!$GP$7:$GP$110</c:f>
              <c:numCache>
                <c:formatCode>General</c:formatCode>
                <c:ptCount val="104"/>
                <c:pt idx="17" formatCode="0.000">
                  <c:v>19.872212470171554</c:v>
                </c:pt>
                <c:pt idx="19" formatCode="0.000">
                  <c:v>4.3228414356471401</c:v>
                </c:pt>
                <c:pt idx="21" formatCode="0.000">
                  <c:v>21.650927221603709</c:v>
                </c:pt>
                <c:pt idx="29" formatCode="0.000">
                  <c:v>1.8779495646472684</c:v>
                </c:pt>
                <c:pt idx="31" formatCode="0.000">
                  <c:v>0.4795314382105999</c:v>
                </c:pt>
                <c:pt idx="36" formatCode="0.000">
                  <c:v>4.1907217679430691</c:v>
                </c:pt>
                <c:pt idx="39" formatCode="0.000">
                  <c:v>5.6666540546933613</c:v>
                </c:pt>
                <c:pt idx="40" formatCode="0.000">
                  <c:v>0.38821950426602475</c:v>
                </c:pt>
                <c:pt idx="41" formatCode="0.000">
                  <c:v>6.3884400117890658</c:v>
                </c:pt>
                <c:pt idx="44" formatCode="0.000">
                  <c:v>0.96643223062691608</c:v>
                </c:pt>
                <c:pt idx="45" formatCode="0.000">
                  <c:v>1.2802896119657281</c:v>
                </c:pt>
                <c:pt idx="46" formatCode="0.000">
                  <c:v>0.87150005067979663</c:v>
                </c:pt>
                <c:pt idx="47" formatCode="0.000">
                  <c:v>4.1172271886195428</c:v>
                </c:pt>
                <c:pt idx="49" formatCode="0.000">
                  <c:v>0.25996549164124422</c:v>
                </c:pt>
                <c:pt idx="50" formatCode="0.000">
                  <c:v>2.0089206960850059</c:v>
                </c:pt>
                <c:pt idx="55" formatCode="0.000">
                  <c:v>12.702468074345639</c:v>
                </c:pt>
                <c:pt idx="58" formatCode="0.000">
                  <c:v>3.5195289016261868</c:v>
                </c:pt>
                <c:pt idx="59" formatCode="0.00">
                  <c:v>54.877000000000002</c:v>
                </c:pt>
                <c:pt idx="60" formatCode="0.000">
                  <c:v>5.3881187674376676</c:v>
                </c:pt>
                <c:pt idx="61" formatCode="0.000">
                  <c:v>18.013867056497155</c:v>
                </c:pt>
                <c:pt idx="62" formatCode="0.000">
                  <c:v>37.993145155009202</c:v>
                </c:pt>
                <c:pt idx="64">
                  <c:v>310.10000000000002</c:v>
                </c:pt>
                <c:pt idx="65" formatCode="0.000">
                  <c:v>1.3515396457924465</c:v>
                </c:pt>
                <c:pt idx="69" formatCode="0.000">
                  <c:v>0.1130668550176769</c:v>
                </c:pt>
                <c:pt idx="70" formatCode="0.000">
                  <c:v>8.8357984970118875E-2</c:v>
                </c:pt>
                <c:pt idx="76" formatCode="0.000">
                  <c:v>26.690304982183743</c:v>
                </c:pt>
                <c:pt idx="77" formatCode="0.000">
                  <c:v>7.9575542886081889</c:v>
                </c:pt>
                <c:pt idx="80" formatCode="0.000">
                  <c:v>192.07996039574181</c:v>
                </c:pt>
                <c:pt idx="81" formatCode="0.000">
                  <c:v>8.7955675876704706</c:v>
                </c:pt>
                <c:pt idx="82" formatCode="0.000">
                  <c:v>3.991687370214672</c:v>
                </c:pt>
                <c:pt idx="83" formatCode="0.000">
                  <c:v>2.0176343037112674</c:v>
                </c:pt>
                <c:pt idx="84" formatCode="0.000">
                  <c:v>4.8788241320153283</c:v>
                </c:pt>
                <c:pt idx="85" formatCode="0.000">
                  <c:v>82.094027337239794</c:v>
                </c:pt>
                <c:pt idx="86" formatCode="0.000">
                  <c:v>2.2511590331171822</c:v>
                </c:pt>
                <c:pt idx="87" formatCode="0.000">
                  <c:v>2.9635339130001457</c:v>
                </c:pt>
                <c:pt idx="88" formatCode="0.000">
                  <c:v>3.379849510681038</c:v>
                </c:pt>
                <c:pt idx="89" formatCode="0.000">
                  <c:v>3.2812907441948092E-2</c:v>
                </c:pt>
                <c:pt idx="90" formatCode="0.000">
                  <c:v>4.9769323006577206</c:v>
                </c:pt>
                <c:pt idx="92" formatCode="0.000">
                  <c:v>9.1632983298593338</c:v>
                </c:pt>
                <c:pt idx="93" formatCode="0.000">
                  <c:v>2.5557188410354232</c:v>
                </c:pt>
                <c:pt idx="94" formatCode="0.000">
                  <c:v>3.3350938481480004</c:v>
                </c:pt>
                <c:pt idx="95" formatCode="0.000">
                  <c:v>3.3606376353447045</c:v>
                </c:pt>
                <c:pt idx="96" formatCode="0.000">
                  <c:v>33.958147614629773</c:v>
                </c:pt>
                <c:pt idx="97" formatCode="0.000">
                  <c:v>19.669816511113243</c:v>
                </c:pt>
                <c:pt idx="98" formatCode="0.000">
                  <c:v>6.4403647585422492</c:v>
                </c:pt>
                <c:pt idx="99" formatCode="0.000">
                  <c:v>1.9461329649560724</c:v>
                </c:pt>
                <c:pt idx="100" formatCode="0.000">
                  <c:v>0.63698237314740003</c:v>
                </c:pt>
                <c:pt idx="101" formatCode="0.000">
                  <c:v>1.6183917287010245</c:v>
                </c:pt>
                <c:pt idx="102" formatCode="0.000">
                  <c:v>9.8200912837178151</c:v>
                </c:pt>
                <c:pt idx="103" formatCode="0.000">
                  <c:v>1.6907111833786101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03280"/>
        <c:axId val="1925513072"/>
      </c:scatterChart>
      <c:valAx>
        <c:axId val="1925503280"/>
        <c:scaling>
          <c:orientation val="minMax"/>
          <c:max val="2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Qtz, wt%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13072"/>
        <c:crossesAt val="1.0000000000000002E-2"/>
        <c:crossBetween val="midCat"/>
      </c:valAx>
      <c:valAx>
        <c:axId val="1925513072"/>
        <c:scaling>
          <c:logBase val="10"/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Проникність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03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Qtz/CLAY - K/Rb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(preliminary)'!$CM$7:$CM$111</c:f>
              <c:numCache>
                <c:formatCode>General</c:formatCode>
                <c:ptCount val="105"/>
                <c:pt idx="0">
                  <c:v>0.23474947222919218</c:v>
                </c:pt>
                <c:pt idx="1">
                  <c:v>0.38833175096111389</c:v>
                </c:pt>
                <c:pt idx="2">
                  <c:v>1.0974299166346287E-3</c:v>
                </c:pt>
                <c:pt idx="3">
                  <c:v>1.1197318472500442</c:v>
                </c:pt>
                <c:pt idx="4">
                  <c:v>4.0141590227310919</c:v>
                </c:pt>
                <c:pt idx="5">
                  <c:v>0.26981755372143035</c:v>
                </c:pt>
                <c:pt idx="6">
                  <c:v>0.2539056885857181</c:v>
                </c:pt>
                <c:pt idx="7">
                  <c:v>1.0366040632033157E-2</c:v>
                </c:pt>
                <c:pt idx="8">
                  <c:v>1.0824639965772449</c:v>
                </c:pt>
                <c:pt idx="15">
                  <c:v>2.2161684154148951</c:v>
                </c:pt>
                <c:pt idx="16">
                  <c:v>0</c:v>
                </c:pt>
                <c:pt idx="17">
                  <c:v>1.074350131472416</c:v>
                </c:pt>
                <c:pt idx="18">
                  <c:v>1.7106557708448251</c:v>
                </c:pt>
                <c:pt idx="19">
                  <c:v>0.36838839019947045</c:v>
                </c:pt>
                <c:pt idx="20">
                  <c:v>2.5007107905065094</c:v>
                </c:pt>
                <c:pt idx="21">
                  <c:v>2.3780215686682991</c:v>
                </c:pt>
                <c:pt idx="28">
                  <c:v>0.14050987618056732</c:v>
                </c:pt>
                <c:pt idx="29">
                  <c:v>0.43389388861532596</c:v>
                </c:pt>
                <c:pt idx="30">
                  <c:v>0.38667800275768666</c:v>
                </c:pt>
                <c:pt idx="31">
                  <c:v>3.5435861091424525E-3</c:v>
                </c:pt>
                <c:pt idx="36">
                  <c:v>1.0492906147453369</c:v>
                </c:pt>
                <c:pt idx="37">
                  <c:v>0.94535867933879203</c:v>
                </c:pt>
                <c:pt idx="38">
                  <c:v>1.2493048293210427</c:v>
                </c:pt>
                <c:pt idx="39">
                  <c:v>1.026847444401634</c:v>
                </c:pt>
                <c:pt idx="40">
                  <c:v>1.0838529597742834E-3</c:v>
                </c:pt>
                <c:pt idx="41">
                  <c:v>0.6749543374143353</c:v>
                </c:pt>
                <c:pt idx="42">
                  <c:v>0.31016117794342285</c:v>
                </c:pt>
                <c:pt idx="43">
                  <c:v>1.4190898293839713</c:v>
                </c:pt>
                <c:pt idx="44">
                  <c:v>0.91793647158089076</c:v>
                </c:pt>
                <c:pt idx="45">
                  <c:v>0.84003206807806141</c:v>
                </c:pt>
                <c:pt idx="46">
                  <c:v>0.34994835560674042</c:v>
                </c:pt>
                <c:pt idx="47">
                  <c:v>1.0028619656425908</c:v>
                </c:pt>
                <c:pt idx="48">
                  <c:v>0.5113819873246932</c:v>
                </c:pt>
                <c:pt idx="49">
                  <c:v>0.5905146289109886</c:v>
                </c:pt>
                <c:pt idx="50">
                  <c:v>1.4206325168998704</c:v>
                </c:pt>
                <c:pt idx="55">
                  <c:v>1.9511172315049128</c:v>
                </c:pt>
                <c:pt idx="56">
                  <c:v>1.2249063565052001</c:v>
                </c:pt>
                <c:pt idx="57">
                  <c:v>3.4926755660353557</c:v>
                </c:pt>
                <c:pt idx="58">
                  <c:v>1.2510359240752706</c:v>
                </c:pt>
                <c:pt idx="59">
                  <c:v>3.6456937360958315</c:v>
                </c:pt>
                <c:pt idx="60">
                  <c:v>2.2399790525540251</c:v>
                </c:pt>
                <c:pt idx="61">
                  <c:v>2.7790049847619924</c:v>
                </c:pt>
                <c:pt idx="62">
                  <c:v>2.2587780554174062</c:v>
                </c:pt>
                <c:pt idx="63">
                  <c:v>0.96315876593649197</c:v>
                </c:pt>
                <c:pt idx="64">
                  <c:v>3.3894187750851041</c:v>
                </c:pt>
                <c:pt idx="65">
                  <c:v>0.80383863922941134</c:v>
                </c:pt>
                <c:pt idx="66">
                  <c:v>5.5670460820089023</c:v>
                </c:pt>
                <c:pt idx="67">
                  <c:v>0.5199041341581927</c:v>
                </c:pt>
                <c:pt idx="68">
                  <c:v>0.23468623513044276</c:v>
                </c:pt>
                <c:pt idx="69">
                  <c:v>0.5750872701776405</c:v>
                </c:pt>
                <c:pt idx="70">
                  <c:v>0.63050443915287546</c:v>
                </c:pt>
                <c:pt idx="71">
                  <c:v>0.33759979822032365</c:v>
                </c:pt>
                <c:pt idx="76">
                  <c:v>2.0056120874255106</c:v>
                </c:pt>
                <c:pt idx="77">
                  <c:v>1.8123291862195587</c:v>
                </c:pt>
                <c:pt idx="78">
                  <c:v>2.0392564847840733</c:v>
                </c:pt>
                <c:pt idx="79">
                  <c:v>0.98384881992043893</c:v>
                </c:pt>
                <c:pt idx="80">
                  <c:v>5.5865078118086089</c:v>
                </c:pt>
                <c:pt idx="81">
                  <c:v>2.92304575861567</c:v>
                </c:pt>
                <c:pt idx="82">
                  <c:v>2.0095680916160927</c:v>
                </c:pt>
                <c:pt idx="83">
                  <c:v>1.411524409138244</c:v>
                </c:pt>
                <c:pt idx="84">
                  <c:v>1.5171346367942464</c:v>
                </c:pt>
                <c:pt idx="85">
                  <c:v>2.9506948302516878</c:v>
                </c:pt>
                <c:pt idx="86">
                  <c:v>1.0589018876007001</c:v>
                </c:pt>
                <c:pt idx="87">
                  <c:v>1.1742580446646218</c:v>
                </c:pt>
                <c:pt idx="88">
                  <c:v>0.92161341384509055</c:v>
                </c:pt>
                <c:pt idx="89">
                  <c:v>0.56557154843092328</c:v>
                </c:pt>
                <c:pt idx="90">
                  <c:v>1.3840061976217437</c:v>
                </c:pt>
                <c:pt idx="91">
                  <c:v>1.292297325942616</c:v>
                </c:pt>
                <c:pt idx="92">
                  <c:v>1.435050616371297</c:v>
                </c:pt>
                <c:pt idx="93">
                  <c:v>1.3651840912417295</c:v>
                </c:pt>
                <c:pt idx="94">
                  <c:v>1.735712438710844</c:v>
                </c:pt>
                <c:pt idx="95">
                  <c:v>1.3857837679986829</c:v>
                </c:pt>
                <c:pt idx="96">
                  <c:v>1.825934893913266</c:v>
                </c:pt>
                <c:pt idx="97">
                  <c:v>2.1070983616695438</c:v>
                </c:pt>
                <c:pt idx="98">
                  <c:v>1.4325712560361648</c:v>
                </c:pt>
                <c:pt idx="99">
                  <c:v>1.2384476692343898</c:v>
                </c:pt>
                <c:pt idx="100">
                  <c:v>0.78762115916968312</c:v>
                </c:pt>
                <c:pt idx="101">
                  <c:v>1.5000341008087976</c:v>
                </c:pt>
                <c:pt idx="102">
                  <c:v>1.1893943415925219</c:v>
                </c:pt>
                <c:pt idx="103">
                  <c:v>1.1019218553149439</c:v>
                </c:pt>
              </c:numCache>
            </c:numRef>
          </c:xVal>
          <c:yVal>
            <c:numRef>
              <c:f>'Run DATA (preliminary)'!$CR$7:$CR$111</c:f>
              <c:numCache>
                <c:formatCode>General</c:formatCode>
                <c:ptCount val="105"/>
                <c:pt idx="0">
                  <c:v>2.0800916720043685</c:v>
                </c:pt>
                <c:pt idx="1">
                  <c:v>2.1647836594915408</c:v>
                </c:pt>
                <c:pt idx="2">
                  <c:v>2.3601012102287315</c:v>
                </c:pt>
                <c:pt idx="3">
                  <c:v>2.6821230989604259</c:v>
                </c:pt>
                <c:pt idx="4">
                  <c:v>6.5290128297641008</c:v>
                </c:pt>
                <c:pt idx="5">
                  <c:v>2.5622484041130118</c:v>
                </c:pt>
                <c:pt idx="6">
                  <c:v>2.5403249673901027</c:v>
                </c:pt>
                <c:pt idx="7">
                  <c:v>2.2811011551479718</c:v>
                </c:pt>
                <c:pt idx="8">
                  <c:v>2.0457368393037743</c:v>
                </c:pt>
                <c:pt idx="15">
                  <c:v>4.0506368710698366</c:v>
                </c:pt>
                <c:pt idx="16">
                  <c:v>3.7660522141398949</c:v>
                </c:pt>
                <c:pt idx="17">
                  <c:v>3.2496734880826392</c:v>
                </c:pt>
                <c:pt idx="18">
                  <c:v>4.3857742214603324</c:v>
                </c:pt>
                <c:pt idx="19">
                  <c:v>2.2852676737313358</c:v>
                </c:pt>
                <c:pt idx="20">
                  <c:v>3.6389312024900908</c:v>
                </c:pt>
                <c:pt idx="21">
                  <c:v>3.7082859130346963</c:v>
                </c:pt>
                <c:pt idx="28">
                  <c:v>3.1189200649361233</c:v>
                </c:pt>
                <c:pt idx="29">
                  <c:v>2.7056260128344647</c:v>
                </c:pt>
                <c:pt idx="30">
                  <c:v>3.1093030455069033</c:v>
                </c:pt>
                <c:pt idx="31">
                  <c:v>3.2013686493723479</c:v>
                </c:pt>
                <c:pt idx="36">
                  <c:v>3.560456488792259</c:v>
                </c:pt>
                <c:pt idx="37">
                  <c:v>3.3437391830054217</c:v>
                </c:pt>
                <c:pt idx="38">
                  <c:v>3.829177675805258</c:v>
                </c:pt>
                <c:pt idx="39">
                  <c:v>3.4038939374199835</c:v>
                </c:pt>
                <c:pt idx="40">
                  <c:v>8.8320099329337705</c:v>
                </c:pt>
                <c:pt idx="41">
                  <c:v>7.2408138749179667</c:v>
                </c:pt>
                <c:pt idx="42">
                  <c:v>3.6082181787439258</c:v>
                </c:pt>
                <c:pt idx="43">
                  <c:v>3.5329806809640862</c:v>
                </c:pt>
                <c:pt idx="44">
                  <c:v>6.1068614984041654</c:v>
                </c:pt>
                <c:pt idx="45">
                  <c:v>3.1079583541111857</c:v>
                </c:pt>
                <c:pt idx="46">
                  <c:v>6.8222627334810753</c:v>
                </c:pt>
                <c:pt idx="47">
                  <c:v>3.546298856677371</c:v>
                </c:pt>
                <c:pt idx="48">
                  <c:v>3.5891197359415115</c:v>
                </c:pt>
                <c:pt idx="49">
                  <c:v>3.7667882358848157</c:v>
                </c:pt>
                <c:pt idx="50">
                  <c:v>3.6164497362160568</c:v>
                </c:pt>
                <c:pt idx="55">
                  <c:v>7.399530981025527</c:v>
                </c:pt>
                <c:pt idx="56">
                  <c:v>6.1511625259469414</c:v>
                </c:pt>
                <c:pt idx="57">
                  <c:v>6.3696439774219495</c:v>
                </c:pt>
                <c:pt idx="58">
                  <c:v>4.1262205459157686</c:v>
                </c:pt>
                <c:pt idx="59">
                  <c:v>14.090264022425766</c:v>
                </c:pt>
                <c:pt idx="60">
                  <c:v>4.5475530793884893</c:v>
                </c:pt>
                <c:pt idx="61">
                  <c:v>7.4195879236820739</c:v>
                </c:pt>
                <c:pt idx="62">
                  <c:v>7.0654940003964191</c:v>
                </c:pt>
                <c:pt idx="63">
                  <c:v>5.7905848139326155</c:v>
                </c:pt>
                <c:pt idx="64">
                  <c:v>7.5679517323508945</c:v>
                </c:pt>
                <c:pt idx="65">
                  <c:v>5.655529256827502</c:v>
                </c:pt>
                <c:pt idx="66">
                  <c:v>5.4288760255984405</c:v>
                </c:pt>
                <c:pt idx="67">
                  <c:v>5.3574811009390491</c:v>
                </c:pt>
                <c:pt idx="68">
                  <c:v>3.8460280017630613</c:v>
                </c:pt>
                <c:pt idx="69">
                  <c:v>2.990947235382778</c:v>
                </c:pt>
                <c:pt idx="70">
                  <c:v>3.3341104151855658</c:v>
                </c:pt>
                <c:pt idx="71">
                  <c:v>3.75520063679773</c:v>
                </c:pt>
                <c:pt idx="76">
                  <c:v>4.0338717980421315</c:v>
                </c:pt>
                <c:pt idx="77">
                  <c:v>3.8364566856758411</c:v>
                </c:pt>
                <c:pt idx="78">
                  <c:v>4.0729803346419047</c:v>
                </c:pt>
                <c:pt idx="79">
                  <c:v>4.2304197263818439</c:v>
                </c:pt>
                <c:pt idx="80">
                  <c:v>4.5295908739554562</c:v>
                </c:pt>
                <c:pt idx="81">
                  <c:v>4.0187110139466675</c:v>
                </c:pt>
                <c:pt idx="82">
                  <c:v>4.1814574192965965</c:v>
                </c:pt>
                <c:pt idx="83">
                  <c:v>4.0114819325004332</c:v>
                </c:pt>
                <c:pt idx="84">
                  <c:v>4.1616738833828899</c:v>
                </c:pt>
                <c:pt idx="85">
                  <c:v>4.2602221110646674</c:v>
                </c:pt>
                <c:pt idx="86">
                  <c:v>3.8270577803874199</c:v>
                </c:pt>
                <c:pt idx="87">
                  <c:v>3.681203621011703</c:v>
                </c:pt>
                <c:pt idx="88">
                  <c:v>3.2686794683457014</c:v>
                </c:pt>
                <c:pt idx="89">
                  <c:v>3.2540516798350518</c:v>
                </c:pt>
                <c:pt idx="90">
                  <c:v>3.6676987407252017</c:v>
                </c:pt>
                <c:pt idx="91">
                  <c:v>3.5823040566444475</c:v>
                </c:pt>
                <c:pt idx="92">
                  <c:v>3.6730088178775313</c:v>
                </c:pt>
                <c:pt idx="93">
                  <c:v>3.3792541757234482</c:v>
                </c:pt>
                <c:pt idx="94">
                  <c:v>3.9470383948124033</c:v>
                </c:pt>
                <c:pt idx="95">
                  <c:v>3.9184565316156434</c:v>
                </c:pt>
                <c:pt idx="96">
                  <c:v>4.1359335893573395</c:v>
                </c:pt>
                <c:pt idx="97">
                  <c:v>4.0816343685763679</c:v>
                </c:pt>
                <c:pt idx="98">
                  <c:v>3.6838564775674079</c:v>
                </c:pt>
                <c:pt idx="99">
                  <c:v>3.5342795367751618</c:v>
                </c:pt>
                <c:pt idx="100">
                  <c:v>3.2620341882652339</c:v>
                </c:pt>
                <c:pt idx="101">
                  <c:v>3.7864612910194246</c:v>
                </c:pt>
                <c:pt idx="102">
                  <c:v>3.7429802715063096</c:v>
                </c:pt>
                <c:pt idx="103">
                  <c:v>3.3909500882721959</c:v>
                </c:pt>
                <c:pt idx="104">
                  <c:v>6.1511625259469414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645328"/>
        <c:axId val="1915644784"/>
      </c:scatterChart>
      <c:valAx>
        <c:axId val="1915645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Qtz/CLAT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44784"/>
        <c:crosses val="autoZero"/>
        <c:crossBetween val="midCat"/>
      </c:valAx>
      <c:valAx>
        <c:axId val="191564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K2O/Rb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45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forward val="20"/>
            <c:intercept val="0"/>
            <c:dispRSqr val="1"/>
            <c:dispEq val="1"/>
            <c:trendlineLbl>
              <c:layout>
                <c:manualLayout>
                  <c:x val="-0.14464777375215235"/>
                  <c:y val="7.916515267319040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fig 2abc'!$DZ$7:$DZ$111</c:f>
              <c:numCache>
                <c:formatCode>General</c:formatCode>
                <c:ptCount val="105"/>
                <c:pt idx="0">
                  <c:v>23.352149827250383</c:v>
                </c:pt>
                <c:pt idx="1">
                  <c:v>22.651357359144448</c:v>
                </c:pt>
                <c:pt idx="2">
                  <c:v>20.787996039127918</c:v>
                </c:pt>
                <c:pt idx="3">
                  <c:v>15.489912754812297</c:v>
                </c:pt>
                <c:pt idx="4">
                  <c:v>1.0584193624491125</c:v>
                </c:pt>
                <c:pt idx="5">
                  <c:v>21.72249125638956</c:v>
                </c:pt>
                <c:pt idx="6">
                  <c:v>18.30160250250719</c:v>
                </c:pt>
                <c:pt idx="7">
                  <c:v>15.022172949002218</c:v>
                </c:pt>
                <c:pt idx="8">
                  <c:v>17.081916731847148</c:v>
                </c:pt>
                <c:pt idx="15">
                  <c:v>9.0891399644405588</c:v>
                </c:pt>
                <c:pt idx="16">
                  <c:v>17.74039987305617</c:v>
                </c:pt>
                <c:pt idx="17">
                  <c:v>15.883876816351419</c:v>
                </c:pt>
                <c:pt idx="18">
                  <c:v>11.692623784246216</c:v>
                </c:pt>
                <c:pt idx="19">
                  <c:v>19.982977803990721</c:v>
                </c:pt>
                <c:pt idx="20">
                  <c:v>9.2149750714532903</c:v>
                </c:pt>
                <c:pt idx="21">
                  <c:v>9.5721776263533069</c:v>
                </c:pt>
                <c:pt idx="28">
                  <c:v>22.517556435589764</c:v>
                </c:pt>
                <c:pt idx="29">
                  <c:v>17.398520841549885</c:v>
                </c:pt>
                <c:pt idx="30">
                  <c:v>18.593031520529713</c:v>
                </c:pt>
                <c:pt idx="31">
                  <c:v>23.222322232223224</c:v>
                </c:pt>
                <c:pt idx="36">
                  <c:v>13.272046771190503</c:v>
                </c:pt>
                <c:pt idx="37">
                  <c:v>14.748759499245566</c:v>
                </c:pt>
                <c:pt idx="38">
                  <c:v>12.168011789077166</c:v>
                </c:pt>
                <c:pt idx="39">
                  <c:v>14.170414539856569</c:v>
                </c:pt>
                <c:pt idx="40">
                  <c:v>37.697390200628234</c:v>
                </c:pt>
                <c:pt idx="41">
                  <c:v>11.697674058626276</c:v>
                </c:pt>
                <c:pt idx="42">
                  <c:v>20.074749898142858</c:v>
                </c:pt>
                <c:pt idx="43">
                  <c:v>14.063058279271285</c:v>
                </c:pt>
                <c:pt idx="44">
                  <c:v>15.541248892814597</c:v>
                </c:pt>
                <c:pt idx="45">
                  <c:v>17.526003380095908</c:v>
                </c:pt>
                <c:pt idx="46">
                  <c:v>13.446741371700361</c:v>
                </c:pt>
                <c:pt idx="47">
                  <c:v>14.328614692541022</c:v>
                </c:pt>
                <c:pt idx="48">
                  <c:v>15.290121903462945</c:v>
                </c:pt>
                <c:pt idx="49">
                  <c:v>14.513053341898592</c:v>
                </c:pt>
                <c:pt idx="50">
                  <c:v>11.700894834765663</c:v>
                </c:pt>
                <c:pt idx="55">
                  <c:v>11.897866680502037</c:v>
                </c:pt>
                <c:pt idx="56">
                  <c:v>12.790115530281316</c:v>
                </c:pt>
                <c:pt idx="57">
                  <c:v>7.9316826054121012</c:v>
                </c:pt>
                <c:pt idx="58">
                  <c:v>14.063894179192978</c:v>
                </c:pt>
                <c:pt idx="59">
                  <c:v>6.4725924929431446</c:v>
                </c:pt>
                <c:pt idx="60">
                  <c:v>10.9101275454665</c:v>
                </c:pt>
                <c:pt idx="61">
                  <c:v>9.9276140767279557</c:v>
                </c:pt>
                <c:pt idx="62">
                  <c:v>11.071166030734762</c:v>
                </c:pt>
                <c:pt idx="63">
                  <c:v>16.049669643746473</c:v>
                </c:pt>
                <c:pt idx="64">
                  <c:v>8.073208670578305</c:v>
                </c:pt>
                <c:pt idx="65">
                  <c:v>15.739007581435763</c:v>
                </c:pt>
                <c:pt idx="66">
                  <c:v>5.1027108647126562</c:v>
                </c:pt>
                <c:pt idx="67">
                  <c:v>21.352215300852517</c:v>
                </c:pt>
                <c:pt idx="68">
                  <c:v>14.261869436201785</c:v>
                </c:pt>
                <c:pt idx="69">
                  <c:v>19.422517900911085</c:v>
                </c:pt>
                <c:pt idx="70">
                  <c:v>18.587358390783336</c:v>
                </c:pt>
                <c:pt idx="71">
                  <c:v>22.461699895068204</c:v>
                </c:pt>
                <c:pt idx="76">
                  <c:v>10.447714235953098</c:v>
                </c:pt>
                <c:pt idx="77">
                  <c:v>10.400991065846478</c:v>
                </c:pt>
                <c:pt idx="78">
                  <c:v>7.8498399428998384</c:v>
                </c:pt>
                <c:pt idx="79">
                  <c:v>6.8185455511849753</c:v>
                </c:pt>
                <c:pt idx="80">
                  <c:v>3.1206477245230553</c:v>
                </c:pt>
                <c:pt idx="81">
                  <c:v>7.283586210889526</c:v>
                </c:pt>
                <c:pt idx="82">
                  <c:v>11.688386365521245</c:v>
                </c:pt>
                <c:pt idx="83">
                  <c:v>9.3538879258022654</c:v>
                </c:pt>
                <c:pt idx="84">
                  <c:v>8.7712268083747738</c:v>
                </c:pt>
                <c:pt idx="85">
                  <c:v>6.7190018207561746</c:v>
                </c:pt>
                <c:pt idx="86">
                  <c:v>15.070187662048406</c:v>
                </c:pt>
                <c:pt idx="87">
                  <c:v>13.884187931288295</c:v>
                </c:pt>
                <c:pt idx="88">
                  <c:v>15.629320680009002</c:v>
                </c:pt>
                <c:pt idx="89">
                  <c:v>13.530147705320482</c:v>
                </c:pt>
                <c:pt idx="90">
                  <c:v>12.076981056695194</c:v>
                </c:pt>
                <c:pt idx="91">
                  <c:v>10.760483027479317</c:v>
                </c:pt>
                <c:pt idx="92">
                  <c:v>11.558884907853864</c:v>
                </c:pt>
                <c:pt idx="93">
                  <c:v>12.715892059072285</c:v>
                </c:pt>
                <c:pt idx="94">
                  <c:v>10.846040672652521</c:v>
                </c:pt>
                <c:pt idx="95">
                  <c:v>12.300716431816081</c:v>
                </c:pt>
                <c:pt idx="96">
                  <c:v>11.340330165352418</c:v>
                </c:pt>
                <c:pt idx="97">
                  <c:v>10.091764645416179</c:v>
                </c:pt>
                <c:pt idx="98">
                  <c:v>13.099815886819318</c:v>
                </c:pt>
                <c:pt idx="99">
                  <c:v>14.625524374367128</c:v>
                </c:pt>
                <c:pt idx="100">
                  <c:v>18.092377241090663</c:v>
                </c:pt>
                <c:pt idx="101">
                  <c:v>14.941934466237427</c:v>
                </c:pt>
                <c:pt idx="102">
                  <c:v>13.547891809779435</c:v>
                </c:pt>
                <c:pt idx="103">
                  <c:v>13.273379970763532</c:v>
                </c:pt>
                <c:pt idx="104">
                  <c:v>12.790115530281316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9525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forward val="5"/>
            <c:dispRSqr val="1"/>
            <c:dispEq val="1"/>
            <c:trendlineLbl>
              <c:layout>
                <c:manualLayout>
                  <c:x val="-5.0658757363325549E-2"/>
                  <c:y val="-0.544649074074074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2abc'!$DX$7:$DX$111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xVal>
          <c:y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13616"/>
        <c:axId val="1925514160"/>
      </c:scatterChart>
      <c:valAx>
        <c:axId val="192551361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14160"/>
        <c:crosses val="autoZero"/>
        <c:crossBetween val="midCat"/>
        <c:majorUnit val="10"/>
        <c:minorUnit val="5"/>
      </c:valAx>
      <c:valAx>
        <c:axId val="1925514160"/>
        <c:scaling>
          <c:orientation val="minMax"/>
          <c:max val="4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13616"/>
        <c:crosses val="autoZero"/>
        <c:crossBetween val="midCat"/>
        <c:majorUnit val="10"/>
        <c:minorUnit val="2.5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Al2O3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2abc'!$DZ$7:$DZ$111</c:f>
              <c:numCache>
                <c:formatCode>General</c:formatCode>
                <c:ptCount val="105"/>
                <c:pt idx="0">
                  <c:v>23.352149827250383</c:v>
                </c:pt>
                <c:pt idx="1">
                  <c:v>22.651357359144448</c:v>
                </c:pt>
                <c:pt idx="2">
                  <c:v>20.787996039127918</c:v>
                </c:pt>
                <c:pt idx="3">
                  <c:v>15.489912754812297</c:v>
                </c:pt>
                <c:pt idx="4">
                  <c:v>1.0584193624491125</c:v>
                </c:pt>
                <c:pt idx="5">
                  <c:v>21.72249125638956</c:v>
                </c:pt>
                <c:pt idx="6">
                  <c:v>18.30160250250719</c:v>
                </c:pt>
                <c:pt idx="7">
                  <c:v>15.022172949002218</c:v>
                </c:pt>
                <c:pt idx="8">
                  <c:v>17.081916731847148</c:v>
                </c:pt>
                <c:pt idx="15">
                  <c:v>9.0891399644405588</c:v>
                </c:pt>
                <c:pt idx="16">
                  <c:v>17.74039987305617</c:v>
                </c:pt>
                <c:pt idx="17">
                  <c:v>15.883876816351419</c:v>
                </c:pt>
                <c:pt idx="18">
                  <c:v>11.692623784246216</c:v>
                </c:pt>
                <c:pt idx="19">
                  <c:v>19.982977803990721</c:v>
                </c:pt>
                <c:pt idx="20">
                  <c:v>9.2149750714532903</c:v>
                </c:pt>
                <c:pt idx="21">
                  <c:v>9.5721776263533069</c:v>
                </c:pt>
                <c:pt idx="28">
                  <c:v>22.517556435589764</c:v>
                </c:pt>
                <c:pt idx="29">
                  <c:v>17.398520841549885</c:v>
                </c:pt>
                <c:pt idx="30">
                  <c:v>18.593031520529713</c:v>
                </c:pt>
                <c:pt idx="31">
                  <c:v>23.222322232223224</c:v>
                </c:pt>
                <c:pt idx="36">
                  <c:v>13.272046771190503</c:v>
                </c:pt>
                <c:pt idx="37">
                  <c:v>14.748759499245566</c:v>
                </c:pt>
                <c:pt idx="38">
                  <c:v>12.168011789077166</c:v>
                </c:pt>
                <c:pt idx="39">
                  <c:v>14.170414539856569</c:v>
                </c:pt>
                <c:pt idx="40">
                  <c:v>37.697390200628234</c:v>
                </c:pt>
                <c:pt idx="41">
                  <c:v>11.697674058626276</c:v>
                </c:pt>
                <c:pt idx="42">
                  <c:v>20.074749898142858</c:v>
                </c:pt>
                <c:pt idx="43">
                  <c:v>14.063058279271285</c:v>
                </c:pt>
                <c:pt idx="44">
                  <c:v>15.541248892814597</c:v>
                </c:pt>
                <c:pt idx="45">
                  <c:v>17.526003380095908</c:v>
                </c:pt>
                <c:pt idx="46">
                  <c:v>13.446741371700361</c:v>
                </c:pt>
                <c:pt idx="47">
                  <c:v>14.328614692541022</c:v>
                </c:pt>
                <c:pt idx="48">
                  <c:v>15.290121903462945</c:v>
                </c:pt>
                <c:pt idx="49">
                  <c:v>14.513053341898592</c:v>
                </c:pt>
                <c:pt idx="50">
                  <c:v>11.700894834765663</c:v>
                </c:pt>
                <c:pt idx="55">
                  <c:v>11.897866680502037</c:v>
                </c:pt>
                <c:pt idx="56">
                  <c:v>12.790115530281316</c:v>
                </c:pt>
                <c:pt idx="57">
                  <c:v>7.9316826054121012</c:v>
                </c:pt>
                <c:pt idx="58">
                  <c:v>14.063894179192978</c:v>
                </c:pt>
                <c:pt idx="59">
                  <c:v>6.4725924929431446</c:v>
                </c:pt>
                <c:pt idx="60">
                  <c:v>10.9101275454665</c:v>
                </c:pt>
                <c:pt idx="61">
                  <c:v>9.9276140767279557</c:v>
                </c:pt>
                <c:pt idx="62">
                  <c:v>11.071166030734762</c:v>
                </c:pt>
                <c:pt idx="63">
                  <c:v>16.049669643746473</c:v>
                </c:pt>
                <c:pt idx="64">
                  <c:v>8.073208670578305</c:v>
                </c:pt>
                <c:pt idx="65">
                  <c:v>15.739007581435763</c:v>
                </c:pt>
                <c:pt idx="66">
                  <c:v>5.1027108647126562</c:v>
                </c:pt>
                <c:pt idx="67">
                  <c:v>21.352215300852517</c:v>
                </c:pt>
                <c:pt idx="68">
                  <c:v>14.261869436201785</c:v>
                </c:pt>
                <c:pt idx="69">
                  <c:v>19.422517900911085</c:v>
                </c:pt>
                <c:pt idx="70">
                  <c:v>18.587358390783336</c:v>
                </c:pt>
                <c:pt idx="71">
                  <c:v>22.461699895068204</c:v>
                </c:pt>
                <c:pt idx="76">
                  <c:v>10.447714235953098</c:v>
                </c:pt>
                <c:pt idx="77">
                  <c:v>10.400991065846478</c:v>
                </c:pt>
                <c:pt idx="78">
                  <c:v>7.8498399428998384</c:v>
                </c:pt>
                <c:pt idx="79">
                  <c:v>6.8185455511849753</c:v>
                </c:pt>
                <c:pt idx="80">
                  <c:v>3.1206477245230553</c:v>
                </c:pt>
                <c:pt idx="81">
                  <c:v>7.283586210889526</c:v>
                </c:pt>
                <c:pt idx="82">
                  <c:v>11.688386365521245</c:v>
                </c:pt>
                <c:pt idx="83">
                  <c:v>9.3538879258022654</c:v>
                </c:pt>
                <c:pt idx="84">
                  <c:v>8.7712268083747738</c:v>
                </c:pt>
                <c:pt idx="85">
                  <c:v>6.7190018207561746</c:v>
                </c:pt>
                <c:pt idx="86">
                  <c:v>15.070187662048406</c:v>
                </c:pt>
                <c:pt idx="87">
                  <c:v>13.884187931288295</c:v>
                </c:pt>
                <c:pt idx="88">
                  <c:v>15.629320680009002</c:v>
                </c:pt>
                <c:pt idx="89">
                  <c:v>13.530147705320482</c:v>
                </c:pt>
                <c:pt idx="90">
                  <c:v>12.076981056695194</c:v>
                </c:pt>
                <c:pt idx="91">
                  <c:v>10.760483027479317</c:v>
                </c:pt>
                <c:pt idx="92">
                  <c:v>11.558884907853864</c:v>
                </c:pt>
                <c:pt idx="93">
                  <c:v>12.715892059072285</c:v>
                </c:pt>
                <c:pt idx="94">
                  <c:v>10.846040672652521</c:v>
                </c:pt>
                <c:pt idx="95">
                  <c:v>12.300716431816081</c:v>
                </c:pt>
                <c:pt idx="96">
                  <c:v>11.340330165352418</c:v>
                </c:pt>
                <c:pt idx="97">
                  <c:v>10.091764645416179</c:v>
                </c:pt>
                <c:pt idx="98">
                  <c:v>13.099815886819318</c:v>
                </c:pt>
                <c:pt idx="99">
                  <c:v>14.625524374367128</c:v>
                </c:pt>
                <c:pt idx="100">
                  <c:v>18.092377241090663</c:v>
                </c:pt>
                <c:pt idx="101">
                  <c:v>14.941934466237427</c:v>
                </c:pt>
                <c:pt idx="102">
                  <c:v>13.547891809779435</c:v>
                </c:pt>
                <c:pt idx="103">
                  <c:v>13.273379970763532</c:v>
                </c:pt>
                <c:pt idx="104">
                  <c:v>12.790115530281316</c:v>
                </c:pt>
              </c:numCache>
            </c:numRef>
          </c:xVal>
          <c:y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ser>
          <c:idx val="1"/>
          <c:order val="1"/>
          <c:tx>
            <c:v>SiO2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4.6244245399040082E-2"/>
                  <c:y val="-0.505369097222222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2abc'!$DX$7:$DX$111</c:f>
              <c:numCache>
                <c:formatCode>General</c:formatCode>
                <c:ptCount val="105"/>
                <c:pt idx="0">
                  <c:v>63.546040461579132</c:v>
                </c:pt>
                <c:pt idx="1">
                  <c:v>66.703072946749984</c:v>
                </c:pt>
                <c:pt idx="2">
                  <c:v>58.682151463290374</c:v>
                </c:pt>
                <c:pt idx="3">
                  <c:v>77.621795729173741</c:v>
                </c:pt>
                <c:pt idx="4">
                  <c:v>93.25832650163585</c:v>
                </c:pt>
                <c:pt idx="5">
                  <c:v>65.673930589184835</c:v>
                </c:pt>
                <c:pt idx="6">
                  <c:v>66.907992164323119</c:v>
                </c:pt>
                <c:pt idx="7">
                  <c:v>54.490022172949011</c:v>
                </c:pt>
                <c:pt idx="8">
                  <c:v>77.270465735986576</c:v>
                </c:pt>
                <c:pt idx="15">
                  <c:v>87.771166018618814</c:v>
                </c:pt>
                <c:pt idx="16">
                  <c:v>76.547127895906058</c:v>
                </c:pt>
                <c:pt idx="17">
                  <c:v>78.914396429578602</c:v>
                </c:pt>
                <c:pt idx="18">
                  <c:v>85.038135107907294</c:v>
                </c:pt>
                <c:pt idx="19">
                  <c:v>72.630177462962834</c:v>
                </c:pt>
                <c:pt idx="20">
                  <c:v>88.026479371467389</c:v>
                </c:pt>
                <c:pt idx="21">
                  <c:v>87.493008395033982</c:v>
                </c:pt>
                <c:pt idx="28">
                  <c:v>57.840845524359196</c:v>
                </c:pt>
                <c:pt idx="29">
                  <c:v>67.270372387135822</c:v>
                </c:pt>
                <c:pt idx="30">
                  <c:v>66.051083328268263</c:v>
                </c:pt>
                <c:pt idx="31">
                  <c:v>61.266126612661267</c:v>
                </c:pt>
                <c:pt idx="36">
                  <c:v>80.892059960078925</c:v>
                </c:pt>
                <c:pt idx="37">
                  <c:v>78.835543255504376</c:v>
                </c:pt>
                <c:pt idx="38">
                  <c:v>82.13302075171562</c:v>
                </c:pt>
                <c:pt idx="39">
                  <c:v>79.542903382584058</c:v>
                </c:pt>
                <c:pt idx="40">
                  <c:v>38.853470146805982</c:v>
                </c:pt>
                <c:pt idx="41">
                  <c:v>75.89078530951808</c:v>
                </c:pt>
                <c:pt idx="42">
                  <c:v>60.809029525326793</c:v>
                </c:pt>
                <c:pt idx="43">
                  <c:v>80.226098638636842</c:v>
                </c:pt>
                <c:pt idx="44">
                  <c:v>71.87779876143064</c:v>
                </c:pt>
                <c:pt idx="45">
                  <c:v>74.663020926366116</c:v>
                </c:pt>
                <c:pt idx="46">
                  <c:v>73.750798764138949</c:v>
                </c:pt>
                <c:pt idx="47">
                  <c:v>79.298735892249681</c:v>
                </c:pt>
                <c:pt idx="48">
                  <c:v>77.455676544117992</c:v>
                </c:pt>
                <c:pt idx="49">
                  <c:v>78.207777025423766</c:v>
                </c:pt>
                <c:pt idx="50">
                  <c:v>82.849650039868891</c:v>
                </c:pt>
                <c:pt idx="55">
                  <c:v>79.862935519321582</c:v>
                </c:pt>
                <c:pt idx="56">
                  <c:v>78.105935242404669</c:v>
                </c:pt>
                <c:pt idx="57">
                  <c:v>87.485468446375378</c:v>
                </c:pt>
                <c:pt idx="58">
                  <c:v>78.95020056187029</c:v>
                </c:pt>
                <c:pt idx="59">
                  <c:v>84.139759382661367</c:v>
                </c:pt>
                <c:pt idx="60">
                  <c:v>83.812158745281977</c:v>
                </c:pt>
                <c:pt idx="61">
                  <c:v>83.112313481104863</c:v>
                </c:pt>
                <c:pt idx="62">
                  <c:v>81.255644624916854</c:v>
                </c:pt>
                <c:pt idx="63">
                  <c:v>74.252388602134602</c:v>
                </c:pt>
                <c:pt idx="64">
                  <c:v>85.274659540881089</c:v>
                </c:pt>
                <c:pt idx="65">
                  <c:v>74.596154228822726</c:v>
                </c:pt>
                <c:pt idx="66">
                  <c:v>91.220380813206546</c:v>
                </c:pt>
                <c:pt idx="67">
                  <c:v>67.337652671707573</c:v>
                </c:pt>
                <c:pt idx="68">
                  <c:v>74.499258160237403</c:v>
                </c:pt>
                <c:pt idx="69">
                  <c:v>70.11634710965204</c:v>
                </c:pt>
                <c:pt idx="70">
                  <c:v>71.357408975243729</c:v>
                </c:pt>
                <c:pt idx="71">
                  <c:v>63.554171038824748</c:v>
                </c:pt>
                <c:pt idx="76">
                  <c:v>84.691308085149416</c:v>
                </c:pt>
                <c:pt idx="77">
                  <c:v>83.736627949304946</c:v>
                </c:pt>
                <c:pt idx="78">
                  <c:v>86.56749730851034</c:v>
                </c:pt>
                <c:pt idx="79">
                  <c:v>85.549775426572054</c:v>
                </c:pt>
                <c:pt idx="80">
                  <c:v>93.56323197677078</c:v>
                </c:pt>
                <c:pt idx="81">
                  <c:v>87.725816669988376</c:v>
                </c:pt>
                <c:pt idx="82">
                  <c:v>82.273076604096985</c:v>
                </c:pt>
                <c:pt idx="83">
                  <c:v>84.51258335760653</c:v>
                </c:pt>
                <c:pt idx="84">
                  <c:v>85.527314185848411</c:v>
                </c:pt>
                <c:pt idx="85">
                  <c:v>88.763031420000729</c:v>
                </c:pt>
                <c:pt idx="86">
                  <c:v>76.119747347260471</c:v>
                </c:pt>
                <c:pt idx="87">
                  <c:v>77.323036999928121</c:v>
                </c:pt>
                <c:pt idx="88">
                  <c:v>74.680298388171025</c:v>
                </c:pt>
                <c:pt idx="89">
                  <c:v>75.340428146892279</c:v>
                </c:pt>
                <c:pt idx="90">
                  <c:v>79.896009839229848</c:v>
                </c:pt>
                <c:pt idx="91">
                  <c:v>81.656112326075231</c:v>
                </c:pt>
                <c:pt idx="92">
                  <c:v>81.206523603514313</c:v>
                </c:pt>
                <c:pt idx="93">
                  <c:v>79.315403644740925</c:v>
                </c:pt>
                <c:pt idx="94">
                  <c:v>82.373923485546399</c:v>
                </c:pt>
                <c:pt idx="95">
                  <c:v>80.42915682026468</c:v>
                </c:pt>
                <c:pt idx="96">
                  <c:v>82.532234280730464</c:v>
                </c:pt>
                <c:pt idx="97">
                  <c:v>83.982918569351966</c:v>
                </c:pt>
                <c:pt idx="98">
                  <c:v>79.772068557135256</c:v>
                </c:pt>
                <c:pt idx="99">
                  <c:v>78.511387060610431</c:v>
                </c:pt>
                <c:pt idx="100">
                  <c:v>72.968121515268663</c:v>
                </c:pt>
                <c:pt idx="101">
                  <c:v>79.586257056917589</c:v>
                </c:pt>
                <c:pt idx="102">
                  <c:v>78.484041499789157</c:v>
                </c:pt>
                <c:pt idx="103">
                  <c:v>78.075499436527053</c:v>
                </c:pt>
                <c:pt idx="104">
                  <c:v>78.105935242404669</c:v>
                </c:pt>
              </c:numCache>
            </c:numRef>
          </c:xVal>
          <c:y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02192"/>
        <c:axId val="1925502736"/>
      </c:scatterChart>
      <c:valAx>
        <c:axId val="1925502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02736"/>
        <c:crosses val="autoZero"/>
        <c:crossBetween val="midCat"/>
      </c:valAx>
      <c:valAx>
        <c:axId val="192550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02192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5433598245639718"/>
                  <c:y val="7.729662687252625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fig 2abc'!$FU$7:$FU$111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xVal>
          <c:yVal>
            <c:numRef>
              <c:f>'Run DATA fig 2abc'!$FW$7:$FW$111</c:f>
              <c:numCache>
                <c:formatCode>General</c:formatCode>
                <c:ptCount val="105"/>
                <c:pt idx="0">
                  <c:v>0.36748394797893719</c:v>
                </c:pt>
                <c:pt idx="1">
                  <c:v>0.33958491503423466</c:v>
                </c:pt>
                <c:pt idx="2">
                  <c:v>0.35424733962135324</c:v>
                </c:pt>
                <c:pt idx="3">
                  <c:v>0.19955622785199872</c:v>
                </c:pt>
                <c:pt idx="4">
                  <c:v>1.1349328281486444E-2</c:v>
                </c:pt>
                <c:pt idx="5">
                  <c:v>0.33076277088197936</c:v>
                </c:pt>
                <c:pt idx="6">
                  <c:v>0.27353387705252385</c:v>
                </c:pt>
                <c:pt idx="7">
                  <c:v>0.27568667344862663</c:v>
                </c:pt>
                <c:pt idx="8">
                  <c:v>0.22106656882607242</c:v>
                </c:pt>
                <c:pt idx="15">
                  <c:v>0.10355496430926403</c:v>
                </c:pt>
                <c:pt idx="16">
                  <c:v>0.23175787728026531</c:v>
                </c:pt>
                <c:pt idx="17">
                  <c:v>0.2012798365698181</c:v>
                </c:pt>
                <c:pt idx="18">
                  <c:v>0.13749859130152742</c:v>
                </c:pt>
                <c:pt idx="19">
                  <c:v>0.27513326418871659</c:v>
                </c:pt>
                <c:pt idx="20">
                  <c:v>0.10468412615443304</c:v>
                </c:pt>
                <c:pt idx="21">
                  <c:v>0.10940505763768679</c:v>
                </c:pt>
                <c:pt idx="28">
                  <c:v>0.38930199293346568</c:v>
                </c:pt>
                <c:pt idx="29">
                  <c:v>0.25863571471587427</c:v>
                </c:pt>
                <c:pt idx="30">
                  <c:v>0.28149472474393689</c:v>
                </c:pt>
                <c:pt idx="36">
                  <c:v>0.16407106924635614</c:v>
                </c:pt>
                <c:pt idx="37">
                  <c:v>0.18708261388451575</c:v>
                </c:pt>
                <c:pt idx="38">
                  <c:v>0.14815005801211809</c:v>
                </c:pt>
                <c:pt idx="39">
                  <c:v>0.17814806773773342</c:v>
                </c:pt>
                <c:pt idx="41">
                  <c:v>0.15413826607430264</c:v>
                </c:pt>
                <c:pt idx="42">
                  <c:v>0.33012777962163953</c:v>
                </c:pt>
                <c:pt idx="43">
                  <c:v>0.17529281016911527</c:v>
                </c:pt>
                <c:pt idx="44">
                  <c:v>0.21621765219045594</c:v>
                </c:pt>
                <c:pt idx="45">
                  <c:v>0.2347347209186772</c:v>
                </c:pt>
                <c:pt idx="46">
                  <c:v>0.18232672183936791</c:v>
                </c:pt>
                <c:pt idx="47">
                  <c:v>0.1806915902418747</c:v>
                </c:pt>
                <c:pt idx="48">
                  <c:v>0.19740479440204545</c:v>
                </c:pt>
                <c:pt idx="49">
                  <c:v>0.18557046234904095</c:v>
                </c:pt>
                <c:pt idx="50">
                  <c:v>0.14123046783100424</c:v>
                </c:pt>
                <c:pt idx="55">
                  <c:v>0.14897857940149892</c:v>
                </c:pt>
                <c:pt idx="56">
                  <c:v>0.16375343935882361</c:v>
                </c:pt>
                <c:pt idx="57">
                  <c:v>9.0662858029660801E-2</c:v>
                </c:pt>
                <c:pt idx="58">
                  <c:v>0.17813626918112305</c:v>
                </c:pt>
                <c:pt idx="59">
                  <c:v>7.6926681754653892E-2</c:v>
                </c:pt>
                <c:pt idx="60">
                  <c:v>0.13017356561145327</c:v>
                </c:pt>
                <c:pt idx="61">
                  <c:v>0.11944817393375706</c:v>
                </c:pt>
                <c:pt idx="62">
                  <c:v>0.13625103931967103</c:v>
                </c:pt>
                <c:pt idx="63">
                  <c:v>0.21615021342606447</c:v>
                </c:pt>
                <c:pt idx="64">
                  <c:v>9.4673009708211964E-2</c:v>
                </c:pt>
                <c:pt idx="65">
                  <c:v>0.21098953081624777</c:v>
                </c:pt>
                <c:pt idx="66">
                  <c:v>5.5938276284568031E-2</c:v>
                </c:pt>
                <c:pt idx="67">
                  <c:v>0.31709176743881085</c:v>
                </c:pt>
                <c:pt idx="68">
                  <c:v>0.19143639531989046</c:v>
                </c:pt>
                <c:pt idx="69">
                  <c:v>0.27700413243914457</c:v>
                </c:pt>
                <c:pt idx="70">
                  <c:v>0.2604825295328746</c:v>
                </c:pt>
                <c:pt idx="71">
                  <c:v>0.35342605415066342</c:v>
                </c:pt>
                <c:pt idx="76">
                  <c:v>0.12336229622818992</c:v>
                </c:pt>
                <c:pt idx="77">
                  <c:v>0.12421077037092239</c:v>
                </c:pt>
                <c:pt idx="78">
                  <c:v>9.0678836595269457E-2</c:v>
                </c:pt>
                <c:pt idx="79">
                  <c:v>7.9702670371559051E-2</c:v>
                </c:pt>
                <c:pt idx="80">
                  <c:v>3.3353355357559983E-2</c:v>
                </c:pt>
                <c:pt idx="81">
                  <c:v>8.3026713085947168E-2</c:v>
                </c:pt>
                <c:pt idx="82">
                  <c:v>0.14206818132943375</c:v>
                </c:pt>
                <c:pt idx="83">
                  <c:v>0.11068041650344808</c:v>
                </c:pt>
                <c:pt idx="84">
                  <c:v>0.10255468550450618</c:v>
                </c:pt>
                <c:pt idx="85">
                  <c:v>7.569594811339668E-2</c:v>
                </c:pt>
                <c:pt idx="86">
                  <c:v>0.19798000108037378</c:v>
                </c:pt>
                <c:pt idx="87">
                  <c:v>0.17956082003480028</c:v>
                </c:pt>
                <c:pt idx="88">
                  <c:v>0.20928305078230119</c:v>
                </c:pt>
                <c:pt idx="89">
                  <c:v>0.17958681730531936</c:v>
                </c:pt>
                <c:pt idx="90">
                  <c:v>0.15115875099391082</c:v>
                </c:pt>
                <c:pt idx="91">
                  <c:v>0.13177804723925332</c:v>
                </c:pt>
                <c:pt idx="92">
                  <c:v>0.14233936382117998</c:v>
                </c:pt>
                <c:pt idx="93">
                  <c:v>0.16032058685633913</c:v>
                </c:pt>
                <c:pt idx="94">
                  <c:v>0.13166837530272069</c:v>
                </c:pt>
                <c:pt idx="95">
                  <c:v>0.15293852277109574</c:v>
                </c:pt>
                <c:pt idx="96">
                  <c:v>0.13740486083023862</c:v>
                </c:pt>
                <c:pt idx="97">
                  <c:v>0.12016449079561976</c:v>
                </c:pt>
                <c:pt idx="98">
                  <c:v>0.16421557223925839</c:v>
                </c:pt>
                <c:pt idx="99">
                  <c:v>0.18628539020812726</c:v>
                </c:pt>
                <c:pt idx="100">
                  <c:v>0.24794906138984013</c:v>
                </c:pt>
                <c:pt idx="101">
                  <c:v>0.1877451587596515</c:v>
                </c:pt>
                <c:pt idx="102">
                  <c:v>0.17261970141810079</c:v>
                </c:pt>
                <c:pt idx="103">
                  <c:v>0.17000698127527672</c:v>
                </c:pt>
                <c:pt idx="104">
                  <c:v>0.16375343935882361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523408"/>
        <c:axId val="1926895792"/>
      </c:scatterChart>
      <c:valAx>
        <c:axId val="1925523408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6895792"/>
        <c:crosses val="autoZero"/>
        <c:crossBetween val="midCat"/>
      </c:valAx>
      <c:valAx>
        <c:axId val="192689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55234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00B0F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'Run DATA fig 2abc'!$DI$7:$DI$111</c:f>
              <c:numCache>
                <c:formatCode>0.00</c:formatCode>
                <c:ptCount val="105"/>
                <c:pt idx="0">
                  <c:v>1.0006074238252729</c:v>
                </c:pt>
                <c:pt idx="1">
                  <c:v>1.1794912680756393</c:v>
                </c:pt>
                <c:pt idx="2">
                  <c:v>0.78113472489289004</c:v>
                </c:pt>
                <c:pt idx="3">
                  <c:v>0.5422535184630658</c:v>
                </c:pt>
                <c:pt idx="4">
                  <c:v>0.28178671206657713</c:v>
                </c:pt>
                <c:pt idx="5">
                  <c:v>0.82493328128068921</c:v>
                </c:pt>
                <c:pt idx="6">
                  <c:v>0.52556557977954066</c:v>
                </c:pt>
                <c:pt idx="7">
                  <c:v>0.09</c:v>
                </c:pt>
                <c:pt idx="8">
                  <c:v>0.79298421291698085</c:v>
                </c:pt>
                <c:pt idx="15">
                  <c:v>8.9149396128478761E-2</c:v>
                </c:pt>
                <c:pt idx="16">
                  <c:v>0.12</c:v>
                </c:pt>
                <c:pt idx="17">
                  <c:v>0.38711055589436888</c:v>
                </c:pt>
                <c:pt idx="18">
                  <c:v>0.1669370274891139</c:v>
                </c:pt>
                <c:pt idx="19">
                  <c:v>0.51500855914265076</c:v>
                </c:pt>
                <c:pt idx="20">
                  <c:v>0.37651738159648607</c:v>
                </c:pt>
                <c:pt idx="21">
                  <c:v>0.54686219544791914</c:v>
                </c:pt>
                <c:pt idx="28">
                  <c:v>1.2819140311916537</c:v>
                </c:pt>
                <c:pt idx="29">
                  <c:v>1.0121571302192716</c:v>
                </c:pt>
                <c:pt idx="30">
                  <c:v>0.87440852582124529</c:v>
                </c:pt>
                <c:pt idx="31">
                  <c:v>0.19</c:v>
                </c:pt>
                <c:pt idx="36">
                  <c:v>0.40613264927553339</c:v>
                </c:pt>
                <c:pt idx="37">
                  <c:v>0.59680252965999203</c:v>
                </c:pt>
                <c:pt idx="38">
                  <c:v>0.38122513320942797</c:v>
                </c:pt>
                <c:pt idx="39">
                  <c:v>0.49141662459470675</c:v>
                </c:pt>
                <c:pt idx="40">
                  <c:v>1.4623869696744893</c:v>
                </c:pt>
                <c:pt idx="41">
                  <c:v>2.2074427576328004</c:v>
                </c:pt>
                <c:pt idx="42">
                  <c:v>2.6248785634681457</c:v>
                </c:pt>
                <c:pt idx="43">
                  <c:v>0.44343633516514747</c:v>
                </c:pt>
                <c:pt idx="44">
                  <c:v>2.2550251891189848</c:v>
                </c:pt>
                <c:pt idx="45">
                  <c:v>0.76576726598806844</c:v>
                </c:pt>
                <c:pt idx="46">
                  <c:v>1.8150651616619768</c:v>
                </c:pt>
                <c:pt idx="47">
                  <c:v>0.49424168420391357</c:v>
                </c:pt>
                <c:pt idx="48">
                  <c:v>0.44336290779506415</c:v>
                </c:pt>
                <c:pt idx="49">
                  <c:v>0.41517044034587897</c:v>
                </c:pt>
                <c:pt idx="50">
                  <c:v>0.36527435513969214</c:v>
                </c:pt>
                <c:pt idx="55">
                  <c:v>1.2745478498927048</c:v>
                </c:pt>
                <c:pt idx="56">
                  <c:v>1.2739624568273025</c:v>
                </c:pt>
                <c:pt idx="57">
                  <c:v>0.18632249576024085</c:v>
                </c:pt>
                <c:pt idx="58">
                  <c:v>0.64080334629053137</c:v>
                </c:pt>
                <c:pt idx="59">
                  <c:v>1.9629683931894311</c:v>
                </c:pt>
                <c:pt idx="60">
                  <c:v>0.35134266331815395</c:v>
                </c:pt>
                <c:pt idx="61">
                  <c:v>0.94405293699777648</c:v>
                </c:pt>
                <c:pt idx="62">
                  <c:v>1.2505428712721025</c:v>
                </c:pt>
                <c:pt idx="63">
                  <c:v>1.4742143561355401</c:v>
                </c:pt>
                <c:pt idx="64">
                  <c:v>1.1338335433500146</c:v>
                </c:pt>
                <c:pt idx="65">
                  <c:v>1.2594645979384416</c:v>
                </c:pt>
                <c:pt idx="66">
                  <c:v>0.20347761648730761</c:v>
                </c:pt>
                <c:pt idx="67">
                  <c:v>1.5661368776804434</c:v>
                </c:pt>
                <c:pt idx="68">
                  <c:v>0.19</c:v>
                </c:pt>
                <c:pt idx="69">
                  <c:v>0.6501510718836544</c:v>
                </c:pt>
                <c:pt idx="70">
                  <c:v>0.74789366805770052</c:v>
                </c:pt>
                <c:pt idx="71">
                  <c:v>1.5591788586850375</c:v>
                </c:pt>
                <c:pt idx="76">
                  <c:v>0.25071752134830017</c:v>
                </c:pt>
                <c:pt idx="77">
                  <c:v>0.45485648229402986</c:v>
                </c:pt>
                <c:pt idx="78">
                  <c:v>0.35182307383649658</c:v>
                </c:pt>
                <c:pt idx="79">
                  <c:v>0.22180554299665434</c:v>
                </c:pt>
                <c:pt idx="80">
                  <c:v>0.1637357381687379</c:v>
                </c:pt>
                <c:pt idx="81">
                  <c:v>0.49035172239998803</c:v>
                </c:pt>
                <c:pt idx="82">
                  <c:v>0.43876965612579927</c:v>
                </c:pt>
                <c:pt idx="83">
                  <c:v>0.23283699887873829</c:v>
                </c:pt>
                <c:pt idx="84">
                  <c:v>0.16098486482371893</c:v>
                </c:pt>
                <c:pt idx="85">
                  <c:v>0.32523036559194551</c:v>
                </c:pt>
                <c:pt idx="86">
                  <c:v>0.69976219339416623</c:v>
                </c:pt>
                <c:pt idx="87">
                  <c:v>0.68726412875694309</c:v>
                </c:pt>
                <c:pt idx="88">
                  <c:v>0.80548876368110867</c:v>
                </c:pt>
                <c:pt idx="89">
                  <c:v>0.56513098868523182</c:v>
                </c:pt>
                <c:pt idx="90">
                  <c:v>0.65497135028875164</c:v>
                </c:pt>
                <c:pt idx="91">
                  <c:v>0.4956902689694479</c:v>
                </c:pt>
                <c:pt idx="92">
                  <c:v>0.57222877635807778</c:v>
                </c:pt>
                <c:pt idx="93">
                  <c:v>0.68539806680158721</c:v>
                </c:pt>
                <c:pt idx="94">
                  <c:v>0.37961719149281226</c:v>
                </c:pt>
                <c:pt idx="95">
                  <c:v>0.45837821543625101</c:v>
                </c:pt>
                <c:pt idx="96">
                  <c:v>0.36143860666715882</c:v>
                </c:pt>
                <c:pt idx="97">
                  <c:v>0.30848586651020621</c:v>
                </c:pt>
                <c:pt idx="98">
                  <c:v>0.5033665258594775</c:v>
                </c:pt>
                <c:pt idx="99">
                  <c:v>0.4937467286293406</c:v>
                </c:pt>
                <c:pt idx="100">
                  <c:v>0.71491339586050662</c:v>
                </c:pt>
                <c:pt idx="101">
                  <c:v>0.35570896627067689</c:v>
                </c:pt>
                <c:pt idx="102">
                  <c:v>0.69138201845653247</c:v>
                </c:pt>
                <c:pt idx="103">
                  <c:v>0.56287580862657982</c:v>
                </c:pt>
                <c:pt idx="104">
                  <c:v>1.2739624568273025</c:v>
                </c:pt>
              </c:numCache>
            </c:numRef>
          </c:xVal>
          <c:yVal>
            <c:numRef>
              <c:f>'Run DATA fig 2abc'!$DJ$7:$DJ$111</c:f>
              <c:numCache>
                <c:formatCode>0.00</c:formatCode>
                <c:ptCount val="105"/>
                <c:pt idx="0">
                  <c:v>20.110449700726683</c:v>
                </c:pt>
                <c:pt idx="1">
                  <c:v>20.157058231368183</c:v>
                </c:pt>
                <c:pt idx="2">
                  <c:v>16.109961105066681</c:v>
                </c:pt>
                <c:pt idx="3">
                  <c:v>14.358133362752355</c:v>
                </c:pt>
                <c:pt idx="4">
                  <c:v>1.001647773536223</c:v>
                </c:pt>
                <c:pt idx="5">
                  <c:v>17.381830757778193</c:v>
                </c:pt>
                <c:pt idx="6">
                  <c:v>12.578832198453224</c:v>
                </c:pt>
                <c:pt idx="7">
                  <c:v>2.71</c:v>
                </c:pt>
                <c:pt idx="8">
                  <c:v>15.688634321692245</c:v>
                </c:pt>
                <c:pt idx="15">
                  <c:v>7.5527074385548785</c:v>
                </c:pt>
                <c:pt idx="16">
                  <c:v>5.59</c:v>
                </c:pt>
                <c:pt idx="17">
                  <c:v>14.346086213793418</c:v>
                </c:pt>
                <c:pt idx="18">
                  <c:v>10.38008004301018</c:v>
                </c:pt>
                <c:pt idx="19">
                  <c:v>14.97978890437849</c:v>
                </c:pt>
                <c:pt idx="20">
                  <c:v>7.5050864158647501</c:v>
                </c:pt>
                <c:pt idx="21">
                  <c:v>7.8198581545946446</c:v>
                </c:pt>
                <c:pt idx="28">
                  <c:v>19.389375041624852</c:v>
                </c:pt>
                <c:pt idx="29">
                  <c:v>15.274304671092169</c:v>
                </c:pt>
                <c:pt idx="30">
                  <c:v>15.960404621577947</c:v>
                </c:pt>
                <c:pt idx="31">
                  <c:v>7.74</c:v>
                </c:pt>
                <c:pt idx="36">
                  <c:v>10.953151030114352</c:v>
                </c:pt>
                <c:pt idx="37">
                  <c:v>12.312368324100252</c:v>
                </c:pt>
                <c:pt idx="38">
                  <c:v>10.185676548731768</c:v>
                </c:pt>
                <c:pt idx="39">
                  <c:v>11.957735137378972</c:v>
                </c:pt>
                <c:pt idx="40">
                  <c:v>27.334357592093443</c:v>
                </c:pt>
                <c:pt idx="41">
                  <c:v>8.7277194557193543</c:v>
                </c:pt>
                <c:pt idx="42">
                  <c:v>16.393053157745495</c:v>
                </c:pt>
                <c:pt idx="43">
                  <c:v>12.989120476678575</c:v>
                </c:pt>
                <c:pt idx="44">
                  <c:v>12.870191039327974</c:v>
                </c:pt>
                <c:pt idx="45">
                  <c:v>15.739309122321972</c:v>
                </c:pt>
                <c:pt idx="46">
                  <c:v>8.8957695692547816</c:v>
                </c:pt>
                <c:pt idx="47">
                  <c:v>12.331011929067255</c:v>
                </c:pt>
                <c:pt idx="48">
                  <c:v>11.255389437740309</c:v>
                </c:pt>
                <c:pt idx="49">
                  <c:v>10.944896636177338</c:v>
                </c:pt>
                <c:pt idx="50">
                  <c:v>10.261142980981749</c:v>
                </c:pt>
                <c:pt idx="55">
                  <c:v>10.187296193747917</c:v>
                </c:pt>
                <c:pt idx="56">
                  <c:v>10.281095139290894</c:v>
                </c:pt>
                <c:pt idx="57">
                  <c:v>7.5434886778339418</c:v>
                </c:pt>
                <c:pt idx="58">
                  <c:v>12.621262708538305</c:v>
                </c:pt>
                <c:pt idx="59">
                  <c:v>5.6432055197634963</c:v>
                </c:pt>
                <c:pt idx="60">
                  <c:v>10.255295207527903</c:v>
                </c:pt>
                <c:pt idx="61">
                  <c:v>8.8758274160795523</c:v>
                </c:pt>
                <c:pt idx="62">
                  <c:v>9.5595196720245195</c:v>
                </c:pt>
                <c:pt idx="63">
                  <c:v>12.835826611467905</c:v>
                </c:pt>
                <c:pt idx="64">
                  <c:v>7.0353631711318787</c:v>
                </c:pt>
                <c:pt idx="65">
                  <c:v>12.236051285064732</c:v>
                </c:pt>
                <c:pt idx="66">
                  <c:v>4.8634073000633995</c:v>
                </c:pt>
                <c:pt idx="67">
                  <c:v>17.350926835315306</c:v>
                </c:pt>
                <c:pt idx="68">
                  <c:v>7.69</c:v>
                </c:pt>
                <c:pt idx="69">
                  <c:v>17.104881773415258</c:v>
                </c:pt>
                <c:pt idx="70">
                  <c:v>16.183886241908453</c:v>
                </c:pt>
                <c:pt idx="71">
                  <c:v>17.663817226256636</c:v>
                </c:pt>
                <c:pt idx="76">
                  <c:v>9.5112059781665828</c:v>
                </c:pt>
                <c:pt idx="77">
                  <c:v>9.2662851914688922</c:v>
                </c:pt>
                <c:pt idx="78">
                  <c:v>6.8034989473915637</c:v>
                </c:pt>
                <c:pt idx="79">
                  <c:v>5.0641237026655022</c:v>
                </c:pt>
                <c:pt idx="80">
                  <c:v>2.8550207902743296</c:v>
                </c:pt>
                <c:pt idx="81">
                  <c:v>6.6687834246398374</c:v>
                </c:pt>
                <c:pt idx="82">
                  <c:v>10.615333353662876</c:v>
                </c:pt>
                <c:pt idx="83">
                  <c:v>7.6628075427825664</c:v>
                </c:pt>
                <c:pt idx="84">
                  <c:v>7.1442956197602667</c:v>
                </c:pt>
                <c:pt idx="85">
                  <c:v>6.1588843746218922</c:v>
                </c:pt>
                <c:pt idx="86">
                  <c:v>13.50406955662128</c:v>
                </c:pt>
                <c:pt idx="87">
                  <c:v>12.472757272295794</c:v>
                </c:pt>
                <c:pt idx="88">
                  <c:v>14.011839431815728</c:v>
                </c:pt>
                <c:pt idx="89">
                  <c:v>9.448338733727315</c:v>
                </c:pt>
                <c:pt idx="90">
                  <c:v>10.672071572207257</c:v>
                </c:pt>
                <c:pt idx="91">
                  <c:v>8.88724276912777</c:v>
                </c:pt>
                <c:pt idx="92">
                  <c:v>10.012559085208119</c:v>
                </c:pt>
                <c:pt idx="93">
                  <c:v>11.465109884325013</c:v>
                </c:pt>
                <c:pt idx="94">
                  <c:v>9.6854568404160748</c:v>
                </c:pt>
                <c:pt idx="95">
                  <c:v>10.793815857731877</c:v>
                </c:pt>
                <c:pt idx="96">
                  <c:v>10.275794300960737</c:v>
                </c:pt>
                <c:pt idx="97">
                  <c:v>9.1866338394114209</c:v>
                </c:pt>
                <c:pt idx="98">
                  <c:v>11.858639306827827</c:v>
                </c:pt>
                <c:pt idx="99">
                  <c:v>13.202216246341889</c:v>
                </c:pt>
                <c:pt idx="100">
                  <c:v>16.262895854070845</c:v>
                </c:pt>
                <c:pt idx="101">
                  <c:v>13.816133282740042</c:v>
                </c:pt>
                <c:pt idx="102">
                  <c:v>11.92785263320566</c:v>
                </c:pt>
                <c:pt idx="103">
                  <c:v>11.512432481104476</c:v>
                </c:pt>
                <c:pt idx="104">
                  <c:v>10.281095139290894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6887088"/>
        <c:axId val="1926869136"/>
      </c:scatterChart>
      <c:valAx>
        <c:axId val="192688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6869136"/>
        <c:crosses val="autoZero"/>
        <c:crossBetween val="midCat"/>
      </c:valAx>
      <c:valAx>
        <c:axId val="192686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6887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2957743750666"/>
          <c:y val="3.2323229385124191E-2"/>
          <c:w val="0.84498358369410465"/>
          <c:h val="0.744169456620699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intercept val="0"/>
            <c:dispRSqr val="1"/>
            <c:dispEq val="1"/>
            <c:trendlineLbl>
              <c:layout>
                <c:manualLayout>
                  <c:x val="-0.35846916736883905"/>
                  <c:y val="-0.13229654181440578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(preliminary)'!$CN$7:$CN$111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(preliminary)'!$CQ$7:$CQ$111</c:f>
              <c:numCache>
                <c:formatCode>General</c:formatCode>
                <c:ptCount val="105"/>
                <c:pt idx="0">
                  <c:v>26.872999022917774</c:v>
                </c:pt>
                <c:pt idx="1">
                  <c:v>25.3500103818022</c:v>
                </c:pt>
                <c:pt idx="2">
                  <c:v>26.15824519325994</c:v>
                </c:pt>
                <c:pt idx="3">
                  <c:v>16.635837755545378</c:v>
                </c:pt>
                <c:pt idx="4">
                  <c:v>1.1221966499717309</c:v>
                </c:pt>
                <c:pt idx="5">
                  <c:v>24.8551265574376</c:v>
                </c:pt>
                <c:pt idx="6">
                  <c:v>21.478335361254203</c:v>
                </c:pt>
                <c:pt idx="7">
                  <c:v>21.610845295055825</c:v>
                </c:pt>
                <c:pt idx="8">
                  <c:v>18.10438304265465</c:v>
                </c:pt>
                <c:pt idx="15">
                  <c:v>9.3837613583733948</c:v>
                </c:pt>
                <c:pt idx="16">
                  <c:v>18.815213732749914</c:v>
                </c:pt>
                <c:pt idx="17">
                  <c:v>16.755449516622249</c:v>
                </c:pt>
                <c:pt idx="18">
                  <c:v>12.08780321601993</c:v>
                </c:pt>
                <c:pt idx="19">
                  <c:v>21.576824314419074</c:v>
                </c:pt>
                <c:pt idx="20">
                  <c:v>9.4763854821426463</c:v>
                </c:pt>
                <c:pt idx="21">
                  <c:v>9.8615971582686495</c:v>
                </c:pt>
                <c:pt idx="28">
                  <c:v>28.021408945902916</c:v>
                </c:pt>
                <c:pt idx="29">
                  <c:v>20.548893670497741</c:v>
                </c:pt>
                <c:pt idx="30">
                  <c:v>21.966124347502408</c:v>
                </c:pt>
                <c:pt idx="31">
                  <c:v>27.48579545454545</c:v>
                </c:pt>
                <c:pt idx="36">
                  <c:v>14.094592124223064</c:v>
                </c:pt>
                <c:pt idx="37">
                  <c:v>15.759864704977975</c:v>
                </c:pt>
                <c:pt idx="38">
                  <c:v>12.903370685589813</c:v>
                </c:pt>
                <c:pt idx="39">
                  <c:v>15.121025329168626</c:v>
                </c:pt>
                <c:pt idx="40">
                  <c:v>49.244894217432204</c:v>
                </c:pt>
                <c:pt idx="41">
                  <c:v>13.355268654126691</c:v>
                </c:pt>
                <c:pt idx="42">
                  <c:v>24.819253058194587</c:v>
                </c:pt>
                <c:pt idx="43">
                  <c:v>14.914820260313855</c:v>
                </c:pt>
                <c:pt idx="44">
                  <c:v>17.777874856612993</c:v>
                </c:pt>
                <c:pt idx="45">
                  <c:v>19.010943560737324</c:v>
                </c:pt>
                <c:pt idx="46">
                  <c:v>15.421009985777772</c:v>
                </c:pt>
                <c:pt idx="47">
                  <c:v>15.303877128900233</c:v>
                </c:pt>
                <c:pt idx="48">
                  <c:v>16.486053448668923</c:v>
                </c:pt>
                <c:pt idx="49">
                  <c:v>15.652419509622332</c:v>
                </c:pt>
                <c:pt idx="50">
                  <c:v>12.375280174514053</c:v>
                </c:pt>
                <c:pt idx="55">
                  <c:v>12.966175529495217</c:v>
                </c:pt>
                <c:pt idx="56">
                  <c:v>14.071145469528705</c:v>
                </c:pt>
                <c:pt idx="57">
                  <c:v>8.3126382605022382</c:v>
                </c:pt>
                <c:pt idx="58">
                  <c:v>15.120175300683906</c:v>
                </c:pt>
                <c:pt idx="59">
                  <c:v>7.1431679665802328</c:v>
                </c:pt>
                <c:pt idx="60">
                  <c:v>11.518015424562329</c:v>
                </c:pt>
                <c:pt idx="61">
                  <c:v>10.67027279288995</c:v>
                </c:pt>
                <c:pt idx="62">
                  <c:v>11.991279620853078</c:v>
                </c:pt>
                <c:pt idx="63">
                  <c:v>17.773315421056356</c:v>
                </c:pt>
                <c:pt idx="64">
                  <c:v>8.6485195915671031</c:v>
                </c:pt>
                <c:pt idx="65">
                  <c:v>17.422902960526315</c:v>
                </c:pt>
                <c:pt idx="66">
                  <c:v>5.2974948953827914</c:v>
                </c:pt>
                <c:pt idx="67">
                  <c:v>24.075146111908424</c:v>
                </c:pt>
                <c:pt idx="68">
                  <c:v>16.067697450898454</c:v>
                </c:pt>
                <c:pt idx="69">
                  <c:v>21.691717779335001</c:v>
                </c:pt>
                <c:pt idx="70">
                  <c:v>20.665302646392686</c:v>
                </c:pt>
                <c:pt idx="71">
                  <c:v>26.113436568387506</c:v>
                </c:pt>
                <c:pt idx="76">
                  <c:v>10.981523649350892</c:v>
                </c:pt>
                <c:pt idx="77">
                  <c:v>11.048708449034004</c:v>
                </c:pt>
                <c:pt idx="78">
                  <c:v>8.3139814904943172</c:v>
                </c:pt>
                <c:pt idx="79">
                  <c:v>7.3819091643193682</c:v>
                </c:pt>
                <c:pt idx="80">
                  <c:v>3.2276815268112315</c:v>
                </c:pt>
                <c:pt idx="81">
                  <c:v>7.6661740733405432</c:v>
                </c:pt>
                <c:pt idx="82">
                  <c:v>12.439553404251061</c:v>
                </c:pt>
                <c:pt idx="83">
                  <c:v>9.965100208742582</c:v>
                </c:pt>
                <c:pt idx="84">
                  <c:v>9.3015509210392828</c:v>
                </c:pt>
                <c:pt idx="85">
                  <c:v>7.0369278834001001</c:v>
                </c:pt>
                <c:pt idx="86">
                  <c:v>16.526152431745903</c:v>
                </c:pt>
                <c:pt idx="87">
                  <c:v>15.222684323263868</c:v>
                </c:pt>
                <c:pt idx="88">
                  <c:v>17.306374272500818</c:v>
                </c:pt>
                <c:pt idx="89">
                  <c:v>15.224552756156806</c:v>
                </c:pt>
                <c:pt idx="90">
                  <c:v>13.131008287380023</c:v>
                </c:pt>
                <c:pt idx="91">
                  <c:v>11.643453198328027</c:v>
                </c:pt>
                <c:pt idx="92">
                  <c:v>12.460339574139157</c:v>
                </c:pt>
                <c:pt idx="93">
                  <c:v>13.816921691503921</c:v>
                </c:pt>
                <c:pt idx="94">
                  <c:v>11.634890412794249</c:v>
                </c:pt>
                <c:pt idx="95">
                  <c:v>13.265106486641365</c:v>
                </c:pt>
                <c:pt idx="96">
                  <c:v>12.080558608650673</c:v>
                </c:pt>
                <c:pt idx="97">
                  <c:v>10.72739689420707</c:v>
                </c:pt>
                <c:pt idx="98">
                  <c:v>14.105254744480465</c:v>
                </c:pt>
                <c:pt idx="99">
                  <c:v>15.703252501107217</c:v>
                </c:pt>
                <c:pt idx="100">
                  <c:v>19.868524209930442</c:v>
                </c:pt>
                <c:pt idx="101">
                  <c:v>15.806855315302789</c:v>
                </c:pt>
                <c:pt idx="102">
                  <c:v>14.720859730511448</c:v>
                </c:pt>
                <c:pt idx="103">
                  <c:v>14.530424518490788</c:v>
                </c:pt>
                <c:pt idx="104">
                  <c:v>14.071145469528705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646960"/>
        <c:axId val="1915647504"/>
      </c:scatterChart>
      <c:valAx>
        <c:axId val="1915646960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47504"/>
        <c:crosses val="autoZero"/>
        <c:crossBetween val="midCat"/>
        <c:majorUnit val="10"/>
        <c:minorUnit val="5"/>
      </c:valAx>
      <c:valAx>
        <c:axId val="1915647504"/>
        <c:scaling>
          <c:orientation val="minMax"/>
          <c:max val="54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100×Al2O3/(Al2O3+SiO2), wt%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6960784313725492E-2"/>
              <c:y val="0.119957349081364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46960"/>
        <c:crosses val="autoZero"/>
        <c:crossBetween val="midCat"/>
        <c:minorUnit val="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9414852555197"/>
          <c:y val="5.0925925925925923E-2"/>
          <c:w val="0.8435803612783694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bg1"/>
                </a:solidFill>
                <a:prstDash val="lgDash"/>
              </a:ln>
              <a:effectLst/>
            </c:spPr>
            <c:trendlineType val="linear"/>
            <c:backward val="15"/>
            <c:dispRSqr val="1"/>
            <c:dispEq val="1"/>
            <c:trendlineLbl>
              <c:layout>
                <c:manualLayout>
                  <c:x val="-0.22526169522927281"/>
                  <c:y val="-0.4209601924759405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'Run DATA (preliminary)'!$CN$7:$CN$111</c:f>
              <c:numCache>
                <c:formatCode>General</c:formatCode>
                <c:ptCount val="105"/>
                <c:pt idx="0">
                  <c:v>80.988088878841126</c:v>
                </c:pt>
                <c:pt idx="1">
                  <c:v>72.028893620542803</c:v>
                </c:pt>
                <c:pt idx="2">
                  <c:v>99.890377311554388</c:v>
                </c:pt>
                <c:pt idx="3">
                  <c:v>47.175778450340928</c:v>
                </c:pt>
                <c:pt idx="4">
                  <c:v>19.943523838526446</c:v>
                </c:pt>
                <c:pt idx="5">
                  <c:v>78.751470797463696</c:v>
                </c:pt>
                <c:pt idx="6">
                  <c:v>79.750814523211986</c:v>
                </c:pt>
                <c:pt idx="7">
                  <c:v>98.974031171361545</c:v>
                </c:pt>
                <c:pt idx="8">
                  <c:v>48.020037880299881</c:v>
                </c:pt>
                <c:pt idx="15">
                  <c:v>31.092899090951278</c:v>
                </c:pt>
                <c:pt idx="16">
                  <c:v>100</c:v>
                </c:pt>
                <c:pt idx="17">
                  <c:v>48.207869290136649</c:v>
                </c:pt>
                <c:pt idx="18">
                  <c:v>36.891441943892858</c:v>
                </c:pt>
                <c:pt idx="19">
                  <c:v>73.078667369739193</c:v>
                </c:pt>
                <c:pt idx="20">
                  <c:v>28.565627378070626</c:v>
                </c:pt>
                <c:pt idx="21">
                  <c:v>29.603126554168959</c:v>
                </c:pt>
                <c:pt idx="28">
                  <c:v>87.68008246880612</c:v>
                </c:pt>
                <c:pt idx="29">
                  <c:v>69.740167521438707</c:v>
                </c:pt>
                <c:pt idx="30">
                  <c:v>72.114795072201332</c:v>
                </c:pt>
                <c:pt idx="31">
                  <c:v>99.646892655367225</c:v>
                </c:pt>
                <c:pt idx="36">
                  <c:v>48.797373725554721</c:v>
                </c:pt>
                <c:pt idx="37">
                  <c:v>51.404402212341125</c:v>
                </c:pt>
                <c:pt idx="38">
                  <c:v>44.458180454885344</c:v>
                </c:pt>
                <c:pt idx="39">
                  <c:v>49.337704362610282</c:v>
                </c:pt>
                <c:pt idx="40">
                  <c:v>99.891732050560023</c:v>
                </c:pt>
                <c:pt idx="41">
                  <c:v>59.70312011870859</c:v>
                </c:pt>
                <c:pt idx="42">
                  <c:v>76.326486911306063</c:v>
                </c:pt>
                <c:pt idx="43">
                  <c:v>41.337861366423631</c:v>
                </c:pt>
                <c:pt idx="44">
                  <c:v>52.139370350245933</c:v>
                </c:pt>
                <c:pt idx="45">
                  <c:v>54.346878913067734</c:v>
                </c:pt>
                <c:pt idx="46">
                  <c:v>74.076907894046471</c:v>
                </c:pt>
                <c:pt idx="47">
                  <c:v>49.928553098224306</c:v>
                </c:pt>
                <c:pt idx="48">
                  <c:v>66.164610163847883</c:v>
                </c:pt>
                <c:pt idx="49">
                  <c:v>62.872731996479104</c:v>
                </c:pt>
                <c:pt idx="50">
                  <c:v>41.311516432932599</c:v>
                </c:pt>
                <c:pt idx="55">
                  <c:v>33.885471892624658</c:v>
                </c:pt>
                <c:pt idx="56">
                  <c:v>44.945711853273799</c:v>
                </c:pt>
                <c:pt idx="57">
                  <c:v>22.258451234716429</c:v>
                </c:pt>
                <c:pt idx="58">
                  <c:v>44.423991163570683</c:v>
                </c:pt>
                <c:pt idx="59">
                  <c:v>21.525310466126083</c:v>
                </c:pt>
                <c:pt idx="60">
                  <c:v>30.8643970772501</c:v>
                </c:pt>
                <c:pt idx="61">
                  <c:v>26.461992086072399</c:v>
                </c:pt>
                <c:pt idx="62">
                  <c:v>30.686348778420054</c:v>
                </c:pt>
                <c:pt idx="63">
                  <c:v>50.938315196477078</c:v>
                </c:pt>
                <c:pt idx="64">
                  <c:v>22.782059567342412</c:v>
                </c:pt>
                <c:pt idx="65">
                  <c:v>55.437331158799978</c:v>
                </c:pt>
                <c:pt idx="66">
                  <c:v>15.227546563737427</c:v>
                </c:pt>
                <c:pt idx="67">
                  <c:v>65.793623263868255</c:v>
                </c:pt>
                <c:pt idx="68">
                  <c:v>80.992236857192424</c:v>
                </c:pt>
                <c:pt idx="69">
                  <c:v>63.488545614822897</c:v>
                </c:pt>
                <c:pt idx="70">
                  <c:v>61.330713120876119</c:v>
                </c:pt>
                <c:pt idx="71">
                  <c:v>74.760776828054233</c:v>
                </c:pt>
                <c:pt idx="76">
                  <c:v>33.271093238667426</c:v>
                </c:pt>
                <c:pt idx="77">
                  <c:v>35.557715110308216</c:v>
                </c:pt>
                <c:pt idx="78">
                  <c:v>32.902784118631104</c:v>
                </c:pt>
                <c:pt idx="79">
                  <c:v>50.407066806638234</c:v>
                </c:pt>
                <c:pt idx="80">
                  <c:v>15.182552402156903</c:v>
                </c:pt>
                <c:pt idx="81">
                  <c:v>25.490398571156899</c:v>
                </c:pt>
                <c:pt idx="82">
                  <c:v>33.227359194355863</c:v>
                </c:pt>
                <c:pt idx="83">
                  <c:v>41.467546262878145</c:v>
                </c:pt>
                <c:pt idx="84">
                  <c:v>39.727712033456129</c:v>
                </c:pt>
                <c:pt idx="85">
                  <c:v>25.312003153032521</c:v>
                </c:pt>
                <c:pt idx="86">
                  <c:v>48.569580028183374</c:v>
                </c:pt>
                <c:pt idx="87">
                  <c:v>45.992700933262469</c:v>
                </c:pt>
                <c:pt idx="88">
                  <c:v>52.039603428820271</c:v>
                </c:pt>
                <c:pt idx="89">
                  <c:v>63.87443620844023</c:v>
                </c:pt>
                <c:pt idx="90">
                  <c:v>41.94619967840638</c:v>
                </c:pt>
                <c:pt idx="91">
                  <c:v>43.624358353635031</c:v>
                </c:pt>
                <c:pt idx="92">
                  <c:v>41.066908148718326</c:v>
                </c:pt>
                <c:pt idx="93">
                  <c:v>42.280007027909477</c:v>
                </c:pt>
                <c:pt idx="94">
                  <c:v>36.55354948311863</c:v>
                </c:pt>
                <c:pt idx="95">
                  <c:v>41.914946920728312</c:v>
                </c:pt>
                <c:pt idx="96">
                  <c:v>35.386519418896853</c:v>
                </c:pt>
                <c:pt idx="97">
                  <c:v>32.184368938441587</c:v>
                </c:pt>
                <c:pt idx="98">
                  <c:v>41.108764954720534</c:v>
                </c:pt>
                <c:pt idx="99">
                  <c:v>44.673816312267306</c:v>
                </c:pt>
                <c:pt idx="100">
                  <c:v>55.940264237221356</c:v>
                </c:pt>
                <c:pt idx="101">
                  <c:v>39.999454394501477</c:v>
                </c:pt>
                <c:pt idx="102">
                  <c:v>45.674732093836511</c:v>
                </c:pt>
                <c:pt idx="103">
                  <c:v>47.575507979584899</c:v>
                </c:pt>
              </c:numCache>
            </c:numRef>
          </c:xVal>
          <c:yVal>
            <c:numRef>
              <c:f>'Run DATA (preliminary)'!$CR$7:$CR$111</c:f>
              <c:numCache>
                <c:formatCode>General</c:formatCode>
                <c:ptCount val="105"/>
                <c:pt idx="0">
                  <c:v>2.0800916720043685</c:v>
                </c:pt>
                <c:pt idx="1">
                  <c:v>2.1647836594915408</c:v>
                </c:pt>
                <c:pt idx="2">
                  <c:v>2.3601012102287315</c:v>
                </c:pt>
                <c:pt idx="3">
                  <c:v>2.6821230989604259</c:v>
                </c:pt>
                <c:pt idx="4">
                  <c:v>6.5290128297641008</c:v>
                </c:pt>
                <c:pt idx="5">
                  <c:v>2.5622484041130118</c:v>
                </c:pt>
                <c:pt idx="6">
                  <c:v>2.5403249673901027</c:v>
                </c:pt>
                <c:pt idx="7">
                  <c:v>2.2811011551479718</c:v>
                </c:pt>
                <c:pt idx="8">
                  <c:v>2.0457368393037743</c:v>
                </c:pt>
                <c:pt idx="15">
                  <c:v>4.0506368710698366</c:v>
                </c:pt>
                <c:pt idx="16">
                  <c:v>3.7660522141398949</c:v>
                </c:pt>
                <c:pt idx="17">
                  <c:v>3.2496734880826392</c:v>
                </c:pt>
                <c:pt idx="18">
                  <c:v>4.3857742214603324</c:v>
                </c:pt>
                <c:pt idx="19">
                  <c:v>2.2852676737313358</c:v>
                </c:pt>
                <c:pt idx="20">
                  <c:v>3.6389312024900908</c:v>
                </c:pt>
                <c:pt idx="21">
                  <c:v>3.7082859130346963</c:v>
                </c:pt>
                <c:pt idx="28">
                  <c:v>3.1189200649361233</c:v>
                </c:pt>
                <c:pt idx="29">
                  <c:v>2.7056260128344647</c:v>
                </c:pt>
                <c:pt idx="30">
                  <c:v>3.1093030455069033</c:v>
                </c:pt>
                <c:pt idx="31">
                  <c:v>3.2013686493723479</c:v>
                </c:pt>
                <c:pt idx="36">
                  <c:v>3.560456488792259</c:v>
                </c:pt>
                <c:pt idx="37">
                  <c:v>3.3437391830054217</c:v>
                </c:pt>
                <c:pt idx="38">
                  <c:v>3.829177675805258</c:v>
                </c:pt>
                <c:pt idx="39">
                  <c:v>3.4038939374199835</c:v>
                </c:pt>
                <c:pt idx="40">
                  <c:v>8.8320099329337705</c:v>
                </c:pt>
                <c:pt idx="41">
                  <c:v>7.2408138749179667</c:v>
                </c:pt>
                <c:pt idx="42">
                  <c:v>3.6082181787439258</c:v>
                </c:pt>
                <c:pt idx="43">
                  <c:v>3.5329806809640862</c:v>
                </c:pt>
                <c:pt idx="44">
                  <c:v>6.1068614984041654</c:v>
                </c:pt>
                <c:pt idx="45">
                  <c:v>3.1079583541111857</c:v>
                </c:pt>
                <c:pt idx="46">
                  <c:v>6.8222627334810753</c:v>
                </c:pt>
                <c:pt idx="47">
                  <c:v>3.546298856677371</c:v>
                </c:pt>
                <c:pt idx="48">
                  <c:v>3.5891197359415115</c:v>
                </c:pt>
                <c:pt idx="49">
                  <c:v>3.7667882358848157</c:v>
                </c:pt>
                <c:pt idx="50">
                  <c:v>3.6164497362160568</c:v>
                </c:pt>
                <c:pt idx="55">
                  <c:v>7.399530981025527</c:v>
                </c:pt>
                <c:pt idx="56">
                  <c:v>6.1511625259469414</c:v>
                </c:pt>
                <c:pt idx="57">
                  <c:v>6.3696439774219495</c:v>
                </c:pt>
                <c:pt idx="58">
                  <c:v>4.1262205459157686</c:v>
                </c:pt>
                <c:pt idx="59">
                  <c:v>14.090264022425766</c:v>
                </c:pt>
                <c:pt idx="60">
                  <c:v>4.5475530793884893</c:v>
                </c:pt>
                <c:pt idx="61">
                  <c:v>7.4195879236820739</c:v>
                </c:pt>
                <c:pt idx="62">
                  <c:v>7.0654940003964191</c:v>
                </c:pt>
                <c:pt idx="63">
                  <c:v>5.7905848139326155</c:v>
                </c:pt>
                <c:pt idx="64">
                  <c:v>7.5679517323508945</c:v>
                </c:pt>
                <c:pt idx="65">
                  <c:v>5.655529256827502</c:v>
                </c:pt>
                <c:pt idx="66">
                  <c:v>5.4288760255984405</c:v>
                </c:pt>
                <c:pt idx="67">
                  <c:v>5.3574811009390491</c:v>
                </c:pt>
                <c:pt idx="68">
                  <c:v>3.8460280017630613</c:v>
                </c:pt>
                <c:pt idx="69">
                  <c:v>2.990947235382778</c:v>
                </c:pt>
                <c:pt idx="70">
                  <c:v>3.3341104151855658</c:v>
                </c:pt>
                <c:pt idx="71">
                  <c:v>3.75520063679773</c:v>
                </c:pt>
                <c:pt idx="76">
                  <c:v>4.0338717980421315</c:v>
                </c:pt>
                <c:pt idx="77">
                  <c:v>3.8364566856758411</c:v>
                </c:pt>
                <c:pt idx="78">
                  <c:v>4.0729803346419047</c:v>
                </c:pt>
                <c:pt idx="79">
                  <c:v>4.2304197263818439</c:v>
                </c:pt>
                <c:pt idx="80">
                  <c:v>4.5295908739554562</c:v>
                </c:pt>
                <c:pt idx="81">
                  <c:v>4.0187110139466675</c:v>
                </c:pt>
                <c:pt idx="82">
                  <c:v>4.1814574192965965</c:v>
                </c:pt>
                <c:pt idx="83">
                  <c:v>4.0114819325004332</c:v>
                </c:pt>
                <c:pt idx="84">
                  <c:v>4.1616738833828899</c:v>
                </c:pt>
                <c:pt idx="85">
                  <c:v>4.2602221110646674</c:v>
                </c:pt>
                <c:pt idx="86">
                  <c:v>3.8270577803874199</c:v>
                </c:pt>
                <c:pt idx="87">
                  <c:v>3.681203621011703</c:v>
                </c:pt>
                <c:pt idx="88">
                  <c:v>3.2686794683457014</c:v>
                </c:pt>
                <c:pt idx="89">
                  <c:v>3.2540516798350518</c:v>
                </c:pt>
                <c:pt idx="90">
                  <c:v>3.6676987407252017</c:v>
                </c:pt>
                <c:pt idx="91">
                  <c:v>3.5823040566444475</c:v>
                </c:pt>
                <c:pt idx="92">
                  <c:v>3.6730088178775313</c:v>
                </c:pt>
                <c:pt idx="93">
                  <c:v>3.3792541757234482</c:v>
                </c:pt>
                <c:pt idx="94">
                  <c:v>3.9470383948124033</c:v>
                </c:pt>
                <c:pt idx="95">
                  <c:v>3.9184565316156434</c:v>
                </c:pt>
                <c:pt idx="96">
                  <c:v>4.1359335893573395</c:v>
                </c:pt>
                <c:pt idx="97">
                  <c:v>4.0816343685763679</c:v>
                </c:pt>
                <c:pt idx="98">
                  <c:v>3.6838564775674079</c:v>
                </c:pt>
                <c:pt idx="99">
                  <c:v>3.5342795367751618</c:v>
                </c:pt>
                <c:pt idx="100">
                  <c:v>3.2620341882652339</c:v>
                </c:pt>
                <c:pt idx="101">
                  <c:v>3.7864612910194246</c:v>
                </c:pt>
                <c:pt idx="102">
                  <c:v>3.7429802715063096</c:v>
                </c:pt>
                <c:pt idx="103">
                  <c:v>3.3909500882721959</c:v>
                </c:pt>
                <c:pt idx="104">
                  <c:v>6.1511625259469414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649136"/>
        <c:axId val="1916428112"/>
      </c:scatterChart>
      <c:valAx>
        <c:axId val="1915649136"/>
        <c:scaling>
          <c:orientation val="minMax"/>
          <c:max val="119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100×CLAY/(CLAY+Qtz), wt%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6428112"/>
        <c:crosses val="autoZero"/>
        <c:crossBetween val="midCat"/>
        <c:majorUnit val="10"/>
        <c:minorUnit val="5"/>
      </c:valAx>
      <c:valAx>
        <c:axId val="1916428112"/>
        <c:scaling>
          <c:orientation val="minMax"/>
          <c:max val="15.9"/>
          <c:min val="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100×K2O/Rb,</a:t>
                </a:r>
                <a:r>
                  <a:rPr lang="en-US" baseline="0"/>
                  <a:t> </a:t>
                </a:r>
                <a:r>
                  <a:rPr lang="en-US"/>
                  <a:t>wt%/ppm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649136"/>
        <c:crosses val="autoZero"/>
        <c:crossBetween val="midCat"/>
        <c:majorUnit val="2"/>
        <c:minorUnit val="0.5"/>
      </c:valAx>
      <c:spPr>
        <a:solidFill>
          <a:schemeClr val="tx1"/>
        </a:solidFill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rgbClr val="FF0000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image" Target="../media/image1.png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26" Type="http://schemas.openxmlformats.org/officeDocument/2006/relationships/chart" Target="../charts/chart62.xml"/><Relationship Id="rId21" Type="http://schemas.openxmlformats.org/officeDocument/2006/relationships/chart" Target="../charts/chart57.xml"/><Relationship Id="rId34" Type="http://schemas.openxmlformats.org/officeDocument/2006/relationships/chart" Target="../charts/chart70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5" Type="http://schemas.openxmlformats.org/officeDocument/2006/relationships/chart" Target="../charts/chart61.xml"/><Relationship Id="rId33" Type="http://schemas.openxmlformats.org/officeDocument/2006/relationships/chart" Target="../charts/chart69.xml"/><Relationship Id="rId38" Type="http://schemas.openxmlformats.org/officeDocument/2006/relationships/chart" Target="../charts/chart7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29" Type="http://schemas.openxmlformats.org/officeDocument/2006/relationships/chart" Target="../charts/chart65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chart" Target="../charts/chart60.xml"/><Relationship Id="rId32" Type="http://schemas.openxmlformats.org/officeDocument/2006/relationships/chart" Target="../charts/chart68.xml"/><Relationship Id="rId37" Type="http://schemas.openxmlformats.org/officeDocument/2006/relationships/image" Target="../media/image1.png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28" Type="http://schemas.openxmlformats.org/officeDocument/2006/relationships/chart" Target="../charts/chart64.xml"/><Relationship Id="rId36" Type="http://schemas.openxmlformats.org/officeDocument/2006/relationships/chart" Target="../charts/chart72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31" Type="http://schemas.openxmlformats.org/officeDocument/2006/relationships/chart" Target="../charts/chart67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Relationship Id="rId27" Type="http://schemas.openxmlformats.org/officeDocument/2006/relationships/chart" Target="../charts/chart63.xml"/><Relationship Id="rId30" Type="http://schemas.openxmlformats.org/officeDocument/2006/relationships/chart" Target="../charts/chart66.xml"/><Relationship Id="rId35" Type="http://schemas.openxmlformats.org/officeDocument/2006/relationships/chart" Target="../charts/chart71.xml"/><Relationship Id="rId8" Type="http://schemas.openxmlformats.org/officeDocument/2006/relationships/chart" Target="../charts/chart44.xml"/><Relationship Id="rId3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240631</xdr:colOff>
      <xdr:row>117</xdr:row>
      <xdr:rowOff>102268</xdr:rowOff>
    </xdr:from>
    <xdr:to>
      <xdr:col>55</xdr:col>
      <xdr:colOff>391026</xdr:colOff>
      <xdr:row>128</xdr:row>
      <xdr:rowOff>78205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82</xdr:col>
      <xdr:colOff>598090</xdr:colOff>
      <xdr:row>9</xdr:row>
      <xdr:rowOff>4763</xdr:rowOff>
    </xdr:from>
    <xdr:to>
      <xdr:col>89</xdr:col>
      <xdr:colOff>305990</xdr:colOff>
      <xdr:row>23</xdr:row>
      <xdr:rowOff>52387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73</xdr:col>
      <xdr:colOff>36115</xdr:colOff>
      <xdr:row>8</xdr:row>
      <xdr:rowOff>138113</xdr:rowOff>
    </xdr:from>
    <xdr:to>
      <xdr:col>83</xdr:col>
      <xdr:colOff>724693</xdr:colOff>
      <xdr:row>22</xdr:row>
      <xdr:rowOff>185738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83</xdr:col>
      <xdr:colOff>200025</xdr:colOff>
      <xdr:row>24</xdr:row>
      <xdr:rowOff>47625</xdr:rowOff>
    </xdr:from>
    <xdr:to>
      <xdr:col>90</xdr:col>
      <xdr:colOff>19050</xdr:colOff>
      <xdr:row>38</xdr:row>
      <xdr:rowOff>104775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72</xdr:col>
      <xdr:colOff>114696</xdr:colOff>
      <xdr:row>23</xdr:row>
      <xdr:rowOff>134143</xdr:rowOff>
    </xdr:from>
    <xdr:to>
      <xdr:col>83</xdr:col>
      <xdr:colOff>515540</xdr:colOff>
      <xdr:row>37</xdr:row>
      <xdr:rowOff>191294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51</xdr:col>
      <xdr:colOff>214312</xdr:colOff>
      <xdr:row>9</xdr:row>
      <xdr:rowOff>90487</xdr:rowOff>
    </xdr:from>
    <xdr:to>
      <xdr:col>65</xdr:col>
      <xdr:colOff>138112</xdr:colOff>
      <xdr:row>23</xdr:row>
      <xdr:rowOff>138112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74</xdr:col>
      <xdr:colOff>255191</xdr:colOff>
      <xdr:row>31</xdr:row>
      <xdr:rowOff>143667</xdr:rowOff>
    </xdr:from>
    <xdr:to>
      <xdr:col>84</xdr:col>
      <xdr:colOff>9922</xdr:colOff>
      <xdr:row>45</xdr:row>
      <xdr:rowOff>180974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89</xdr:col>
      <xdr:colOff>33337</xdr:colOff>
      <xdr:row>8</xdr:row>
      <xdr:rowOff>23812</xdr:rowOff>
    </xdr:from>
    <xdr:to>
      <xdr:col>97</xdr:col>
      <xdr:colOff>338137</xdr:colOff>
      <xdr:row>22</xdr:row>
      <xdr:rowOff>71437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89</xdr:col>
      <xdr:colOff>115093</xdr:colOff>
      <xdr:row>39</xdr:row>
      <xdr:rowOff>165099</xdr:rowOff>
    </xdr:from>
    <xdr:to>
      <xdr:col>97</xdr:col>
      <xdr:colOff>419893</xdr:colOff>
      <xdr:row>53</xdr:row>
      <xdr:rowOff>104774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97</xdr:col>
      <xdr:colOff>354013</xdr:colOff>
      <xdr:row>22</xdr:row>
      <xdr:rowOff>144463</xdr:rowOff>
    </xdr:from>
    <xdr:to>
      <xdr:col>106</xdr:col>
      <xdr:colOff>49213</xdr:colOff>
      <xdr:row>37</xdr:row>
      <xdr:rowOff>1588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89</xdr:col>
      <xdr:colOff>17463</xdr:colOff>
      <xdr:row>22</xdr:row>
      <xdr:rowOff>70248</xdr:rowOff>
    </xdr:from>
    <xdr:to>
      <xdr:col>97</xdr:col>
      <xdr:colOff>319882</xdr:colOff>
      <xdr:row>36</xdr:row>
      <xdr:rowOff>129779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97</xdr:col>
      <xdr:colOff>413543</xdr:colOff>
      <xdr:row>39</xdr:row>
      <xdr:rowOff>165099</xdr:rowOff>
    </xdr:from>
    <xdr:to>
      <xdr:col>106</xdr:col>
      <xdr:colOff>108743</xdr:colOff>
      <xdr:row>53</xdr:row>
      <xdr:rowOff>104774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93</xdr:col>
      <xdr:colOff>128361</xdr:colOff>
      <xdr:row>53</xdr:row>
      <xdr:rowOff>38747</xdr:rowOff>
    </xdr:from>
    <xdr:to>
      <xdr:col>101</xdr:col>
      <xdr:colOff>430779</xdr:colOff>
      <xdr:row>67</xdr:row>
      <xdr:rowOff>65897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96</xdr:col>
      <xdr:colOff>265338</xdr:colOff>
      <xdr:row>70</xdr:row>
      <xdr:rowOff>92089</xdr:rowOff>
    </xdr:from>
    <xdr:to>
      <xdr:col>104</xdr:col>
      <xdr:colOff>572861</xdr:colOff>
      <xdr:row>84</xdr:row>
      <xdr:rowOff>115108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90</xdr:col>
      <xdr:colOff>357187</xdr:colOff>
      <xdr:row>73</xdr:row>
      <xdr:rowOff>178593</xdr:rowOff>
    </xdr:from>
    <xdr:to>
      <xdr:col>99</xdr:col>
      <xdr:colOff>54768</xdr:colOff>
      <xdr:row>87</xdr:row>
      <xdr:rowOff>201612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217</xdr:col>
      <xdr:colOff>0</xdr:colOff>
      <xdr:row>50</xdr:row>
      <xdr:rowOff>29980</xdr:rowOff>
    </xdr:from>
    <xdr:to>
      <xdr:col>235</xdr:col>
      <xdr:colOff>810986</xdr:colOff>
      <xdr:row>66</xdr:row>
      <xdr:rowOff>144589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/>
            <xdr:cNvSpPr txBox="1"/>
          </xdr:nvSpPr>
          <xdr:spPr>
            <a:xfrm>
              <a:off x="98545650" y="10659880"/>
              <a:ext cx="7878536" cy="320070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ru-RU" sz="1000" i="0">
                  <a:latin typeface="Arial" panose="020B0604020202020204" pitchFamily="34" charset="0"/>
                  <a:cs typeface="Arial" panose="020B0604020202020204" pitchFamily="34" charset="0"/>
                </a:rPr>
                <a:t>Для каждой пробы: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ORG×SiO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CARB×SiO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AC×SiO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sz="1000" i="0" baseline="0">
                  <a:latin typeface="Arial" panose="020B0604020202020204" pitchFamily="34" charset="0"/>
                  <a:cs typeface="Arial" panose="020B0604020202020204" pitchFamily="34" charset="0"/>
                </a:rPr>
                <a:t>CLAY×Al</a:t>
              </a:r>
              <a:r>
                <a:rPr lang="en-US" sz="1000" i="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latin typeface="Arial" panose="020B0604020202020204" pitchFamily="34" charset="0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latin typeface="Arial" panose="020B0604020202020204" pitchFamily="34" charset="0"/>
                  <a:cs typeface="Arial" panose="020B0604020202020204" pitchFamily="34" charset="0"/>
                </a:rPr>
                <a:t> + Qtz×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latin typeface="Arial" panose="020B0604020202020204" pitchFamily="34" charset="0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latin typeface="Arial" panose="020B0604020202020204" pitchFamily="34" charset="0"/>
                  <a:cs typeface="Arial" panose="020B0604020202020204" pitchFamily="34" charset="0"/>
                </a:rPr>
                <a:t> + 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×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CARB×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AC×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где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ORG + CARB + AC = 1  (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мас. доли), а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SiO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- 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wt%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Принимая: </a:t>
              </a:r>
              <a:endParaRPr lang="en-US" sz="100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0  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="1" i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24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wt%          (Al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="1" i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x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!!!!)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0, 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а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100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и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ru-RU" sz="1000" i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52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wt%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(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y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???)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Получаем:</a:t>
              </a:r>
              <a:endParaRPr lang="en-US" sz="100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и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SiO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откуда: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100×</a:t>
              </a:r>
              <a14:m>
                <m:oMath xmlns:m="http://schemas.openxmlformats.org/officeDocument/2006/math">
                  <m:sSup>
                    <m:sSupPr>
                      <m:ctrlPr>
                        <a:rPr lang="ru-RU" sz="1000" b="0" i="1"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sSupPr>
                    <m:e>
                      <m:d>
                        <m:dPr>
                          <m:ctrlPr>
                            <a:rPr lang="ru-RU" sz="1000" b="0" i="1">
                              <a:effectLst/>
                              <a:latin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dPr>
                        <m:e>
                          <m:f>
                            <m:fPr>
                              <m:ctrlPr>
                                <a:rPr lang="ru-RU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sSub>
                                <m:sSubPr>
                                  <m:ctrlPr>
                                    <a:rPr lang="ru-RU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𝐴𝑙</m:t>
                                  </m:r>
                                </m:e>
                                <m:sub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  <m:sSub>
                                <m:sSubPr>
                                  <m:ctrlPr>
                                    <a:rPr lang="ru-RU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𝑂</m:t>
                                  </m:r>
                                </m:e>
                                <m:sub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</m:num>
                            <m:den>
                              <m:sSub>
                                <m:sSubPr>
                                  <m:ctrlP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𝐴𝑙</m:t>
                                  </m:r>
                                </m:e>
                                <m:sub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  <m:sSub>
                                <m:sSubPr>
                                  <m:ctrlP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𝑂</m:t>
                                  </m:r>
                                </m:e>
                                <m:sub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sSub>
                                <m:sSubPr>
                                  <m:ctrlP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+</m:t>
                                  </m:r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𝑆𝑖𝑂</m:t>
                                  </m:r>
                                </m:e>
                                <m:sub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den>
                          </m:f>
                        </m:e>
                      </m:d>
                    </m:e>
                    <m:sup>
                      <m:r>
                        <a:rPr lang="en-US" sz="1000" b="0" i="1"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𝑆𝑎𝑚𝑝𝑙𝑒</m:t>
                      </m:r>
                    </m:sup>
                  </m:sSup>
                </m:oMath>
              </a14:m>
              <a:r>
                <a:rPr lang="en-US" sz="1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= 100×</a:t>
              </a:r>
              <a14:m>
                <m:oMath xmlns:m="http://schemas.openxmlformats.org/officeDocument/2006/math">
                  <m:f>
                    <m:fPr>
                      <m:ctrlPr>
                        <a:rPr lang="en-US" sz="1000" i="1"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fPr>
                    <m:num>
                      <m:r>
                        <a:rPr lang="en-US" sz="1000" b="0" i="1"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𝐶𝐿𝐴𝑌</m:t>
                      </m:r>
                      <m:r>
                        <a:rPr lang="en-US" sz="1000" b="0" i="1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×</m:t>
                      </m:r>
                      <m:sSub>
                        <m:sSubPr>
                          <m:ctrlPr>
                            <a:rPr lang="en-US" sz="1000" b="0" i="1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bPr>
                        <m:e>
                          <m:r>
                            <a:rPr lang="en-US" sz="1000" b="0" i="1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𝐴𝑙</m:t>
                          </m:r>
                        </m:e>
                        <m:sub>
                          <m:r>
                            <a:rPr lang="en-US" sz="1000" b="0" i="1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2</m:t>
                          </m:r>
                        </m:sub>
                      </m:sSub>
                      <m:sSubSup>
                        <m:sSubSupPr>
                          <m:ctrlPr>
                            <a:rPr lang="en-US" sz="1000" b="0" i="1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bSupPr>
                        <m:e>
                          <m:r>
                            <a:rPr lang="en-US" sz="1000" b="0" i="1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𝑂</m:t>
                          </m:r>
                        </m:e>
                        <m:sub>
                          <m:r>
                            <a:rPr lang="en-US" sz="1000" b="0" i="1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3</m:t>
                          </m:r>
                        </m:sub>
                        <m:sup>
                          <m:r>
                            <a:rPr lang="en-US" sz="1000" b="0" i="1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𝐶𝐿𝐴𝑌</m:t>
                          </m:r>
                        </m:sup>
                      </m:sSubSup>
                    </m:num>
                    <m:den>
                      <m:r>
                        <a:rPr lang="en-US" sz="1000" b="0" i="1"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𝐶𝐿𝐴𝑌</m:t>
                      </m:r>
                      <m:r>
                        <a:rPr lang="en-US" sz="1000" b="0" i="1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×</m:t>
                      </m:r>
                      <m:d>
                        <m:dPr>
                          <m:ctrlPr>
                            <a:rPr lang="en-US" sz="1000" b="0" i="1"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</m:ctrlPr>
                            </m:sSubPr>
                            <m:e>
                              <m: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𝐴𝑙</m:t>
                              </m:r>
                            </m:e>
                            <m:sub>
                              <m: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2</m:t>
                              </m:r>
                            </m:sub>
                          </m:sSub>
                          <m:sSubSup>
                            <m:sSubSupPr>
                              <m:ctrlP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</m:ctrlPr>
                            </m:sSubSupPr>
                            <m:e>
                              <m: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𝑂</m:t>
                              </m:r>
                            </m:e>
                            <m:sub>
                              <m: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3</m:t>
                              </m:r>
                            </m:sub>
                            <m:sup>
                              <m: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𝐶𝐿𝐴𝑌</m:t>
                              </m:r>
                            </m:sup>
                          </m:sSubSup>
                          <m:r>
                            <a:rPr kumimoji="0" lang="en-US" sz="10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prstClr val="black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+ </m:t>
                          </m:r>
                          <m:sSubSup>
                            <m:sSubSupPr>
                              <m:ctrlP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</m:ctrlPr>
                            </m:sSubSupPr>
                            <m:e>
                              <m: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𝑆𝑖𝑂</m:t>
                              </m:r>
                            </m:e>
                            <m:sub>
                              <m: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2</m:t>
                              </m:r>
                            </m:sub>
                            <m:sup>
                              <m:r>
                                <a:rPr kumimoji="0" lang="en-US" sz="10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prstClr val="black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𝐶𝐿𝐴𝑌</m:t>
                              </m:r>
                            </m:sup>
                          </m:sSubSup>
                        </m:e>
                      </m:d>
                      <m:r>
                        <a:rPr lang="en-US" sz="1000" b="0" i="1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+</m:t>
                      </m:r>
                      <m:r>
                        <a:rPr lang="en-US" sz="1000" b="0" i="1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𝑄𝑡𝑧</m:t>
                      </m:r>
                      <m:r>
                        <a:rPr lang="en-US" sz="1000" b="0" i="1"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×</m:t>
                      </m:r>
                      <m:sSubSup>
                        <m:sSubSupPr>
                          <m:ctrlPr>
                            <a:rPr kumimoji="0" lang="en-US" sz="10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prstClr val="black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bSupPr>
                        <m:e>
                          <m:r>
                            <a:rPr kumimoji="0" lang="en-US" sz="10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prstClr val="black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𝑆𝑖𝑂</m:t>
                          </m:r>
                        </m:e>
                        <m:sub>
                          <m:r>
                            <a:rPr kumimoji="0" lang="en-US" sz="10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prstClr val="black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2</m:t>
                          </m:r>
                        </m:sub>
                        <m:sup>
                          <m:r>
                            <a:rPr kumimoji="0" lang="en-US" sz="10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prstClr val="black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𝑄𝑡𝑧</m:t>
                          </m:r>
                        </m:sup>
                      </m:sSubSup>
                    </m:den>
                  </m:f>
                  <m:r>
                    <a:rPr lang="en-US" sz="1000" b="0" i="1">
                      <a:effectLst/>
                      <a:latin typeface="Cambria Math" panose="02040503050406030204" pitchFamily="18" charset="0"/>
                      <a:cs typeface="Arial" panose="020B0604020202020204" pitchFamily="34" charset="0"/>
                    </a:rPr>
                    <m:t>  </m:t>
                  </m:r>
                </m:oMath>
              </a14:m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100×</a:t>
              </a:r>
              <a14:m>
                <m:oMath xmlns:m="http://schemas.openxmlformats.org/officeDocument/2006/math">
                  <m:f>
                    <m:fPr>
                      <m:ctrlPr>
                        <a:rPr lang="en-US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>
                        <m:sSubPr>
                          <m:ctrlP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𝑨𝒍</m:t>
                          </m:r>
                        </m:e>
                        <m:sub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b>
                      </m:sSub>
                      <m:sSubSup>
                        <m:sSubSupPr>
                          <m:ctrlP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𝑶</m:t>
                          </m:r>
                        </m:e>
                        <m:sub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𝟑</m:t>
                          </m:r>
                        </m:sub>
                        <m:sup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𝑪𝑳𝑨𝒀</m:t>
                          </m:r>
                        </m:sup>
                      </m:sSubSup>
                    </m:num>
                    <m:den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en-US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sz="1000" b="1" i="1" baseline="0">
                                  <a:solidFill>
                                    <a:srgbClr val="FF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US" sz="1000" b="1" i="1" baseline="0">
                                  <a:solidFill>
                                    <a:srgbClr val="FF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𝑨𝒍</m:t>
                              </m:r>
                            </m:e>
                            <m:sub>
                              <m:r>
                                <a:rPr lang="en-US" sz="1000" b="1" i="1" baseline="0">
                                  <a:solidFill>
                                    <a:srgbClr val="FF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𝟐</m:t>
                              </m:r>
                            </m:sub>
                          </m:sSub>
                          <m:sSubSup>
                            <m:sSubSupPr>
                              <m:ctrlPr>
                                <a:rPr lang="en-US" sz="1000" b="1" i="1" baseline="0">
                                  <a:solidFill>
                                    <a:srgbClr val="FF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SupPr>
                            <m:e>
                              <m:r>
                                <a:rPr lang="en-US" sz="1000" b="1" i="1" baseline="0">
                                  <a:solidFill>
                                    <a:srgbClr val="FF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𝑶</m:t>
                              </m:r>
                            </m:e>
                            <m:sub>
                              <m:r>
                                <a:rPr lang="en-US" sz="1000" b="1" i="1" baseline="0">
                                  <a:solidFill>
                                    <a:srgbClr val="FF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b>
                            <m:sup>
                              <m:r>
                                <a:rPr lang="en-US" sz="1000" b="1" i="1" baseline="0">
                                  <a:solidFill>
                                    <a:srgbClr val="FF0000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𝑪𝑳𝑨𝒀</m:t>
                              </m:r>
                            </m:sup>
                          </m:sSubSup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+52</m:t>
                          </m:r>
                        </m:e>
                      </m:d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+100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×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𝑄𝑡𝑧</m:t>
                      </m:r>
                    </m:den>
                  </m:f>
                </m:oMath>
              </a14:m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p>
                    <m:sSupPr>
                      <m:ctrlPr>
                        <a:rPr lang="ru-RU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lang="ru-RU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f>
                            <m:fPr>
                              <m:ctrlPr>
                                <a:rPr lang="ru-RU" sz="1000" b="0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sSub>
                                <m:sSubPr>
                                  <m:ctrlPr>
                                    <a:rPr lang="ru-RU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𝐴𝑙</m:t>
                                  </m:r>
                                </m:e>
                                <m:sub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  <m:sSub>
                                <m:sSubPr>
                                  <m:ctrlPr>
                                    <a:rPr lang="ru-RU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𝑂</m:t>
                                  </m:r>
                                </m:e>
                                <m:sub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</m:num>
                            <m:den>
                              <m:sSub>
                                <m:sSubPr>
                                  <m:ctrlP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𝑆𝑖𝑂</m:t>
                                  </m:r>
                                </m:e>
                                <m:sub>
                                  <m:r>
                                    <a:rPr lang="en-US" sz="1000" b="0" i="1">
                                      <a:solidFill>
                                        <a:schemeClr val="dk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den>
                          </m:f>
                        </m:e>
                      </m:d>
                    </m:e>
                    <m:sup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𝑆𝑎𝑚𝑝𝑙𝑒</m:t>
                      </m:r>
                    </m:sup>
                  </m:sSup>
                </m:oMath>
              </a14:m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>
                        <m:sSubPr>
                          <m:ctrlPr>
                            <a:rPr lang="en-US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𝐴𝑙</m:t>
                          </m:r>
                        </m:e>
                        <m:sub>
                          <m:r>
                            <a:rPr lang="en-US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sSubSup>
                        <m:sSubSupPr>
                          <m:ctrlPr>
                            <a:rPr lang="en-US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𝑂</m:t>
                          </m:r>
                        </m:e>
                        <m:sub>
                          <m:r>
                            <a:rPr lang="en-US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  <m:sup>
                          <m:r>
                            <a:rPr lang="en-US" sz="10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𝐶𝐿𝐴𝑌</m:t>
                          </m:r>
                        </m:sup>
                      </m:sSubSup>
                    </m:num>
                    <m:den>
                      <m:sSubSup>
                        <m:sSubSupPr>
                          <m:ctrlP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𝐶𝐿𝐴𝑌</m:t>
                          </m:r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×</m:t>
                          </m:r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𝑆𝑖𝑂</m:t>
                          </m:r>
                        </m:e>
                        <m:sub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  <m:sup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𝐶𝐿𝐴𝑌</m:t>
                          </m:r>
                        </m:sup>
                      </m:sSubSup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𝑄𝑡𝑧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Sup>
                        <m:sSubSupPr>
                          <m:ctrlP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𝑆𝑖𝑂</m:t>
                          </m:r>
                        </m:e>
                        <m:sub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  <m:sup>
                          <m:r>
                            <a:rPr lang="en-US" sz="1000" b="0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𝑄𝑡𝑧</m:t>
                          </m:r>
                        </m:sup>
                      </m:sSubSup>
                    </m:den>
                  </m:f>
                  <m:r>
                    <a:rPr lang="en-US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>
                        <m:sSubPr>
                          <m:ctrlP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𝑨𝒍</m:t>
                          </m:r>
                        </m:e>
                        <m:sub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b>
                      </m:sSub>
                      <m:sSubSup>
                        <m:sSubSupPr>
                          <m:ctrlP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𝑶</m:t>
                          </m:r>
                        </m:e>
                        <m:sub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𝟑</m:t>
                          </m:r>
                        </m:sub>
                        <m:sup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𝑪𝑳𝑨𝒀</m:t>
                          </m:r>
                        </m:sup>
                      </m:sSubSup>
                    </m:num>
                    <m:den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Sup>
                        <m:sSubSupPr>
                          <m:ctrlPr>
                            <a:rPr lang="en-US" sz="10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0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𝑺𝒊𝑶</m:t>
                          </m:r>
                        </m:e>
                        <m:sub>
                          <m:r>
                            <a:rPr lang="en-US" sz="10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b>
                        <m:sup>
                          <m:r>
                            <a:rPr lang="en-US" sz="1000" b="1" i="1" baseline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𝑪𝑳𝑨𝒀</m:t>
                          </m:r>
                        </m:sup>
                      </m:sSubSup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+100×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𝑄𝑡𝑧</m:t>
                      </m:r>
                    </m:den>
                  </m:f>
                  <m:r>
                    <a:rPr lang="en-US" sz="10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 </m:t>
                  </m:r>
                </m:oMath>
              </a14:m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0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>
                        <m:sSubPr>
                          <m:ctrlP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𝑨𝒍</m:t>
                          </m:r>
                        </m:e>
                        <m:sub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b>
                      </m:sSub>
                      <m:sSubSup>
                        <m:sSubSupPr>
                          <m:ctrlP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𝑶</m:t>
                          </m:r>
                        </m:e>
                        <m:sub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𝟑</m:t>
                          </m:r>
                        </m:sub>
                        <m:sup>
                          <m:r>
                            <a:rPr lang="en-US" sz="1000" b="1" i="1">
                              <a:solidFill>
                                <a:srgbClr val="FF0000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𝑪𝑳𝑨𝒀</m:t>
                          </m:r>
                        </m:sup>
                      </m:sSubSup>
                    </m:num>
                    <m:den>
                      <m:r>
                        <a:rPr lang="en-US" sz="1000" b="1" i="1">
                          <a:solidFill>
                            <a:srgbClr val="FF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𝟓𝟐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×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en-US" sz="1000" b="1" i="1">
                          <a:solidFill>
                            <a:srgbClr val="FF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𝟏𝟎𝟎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r>
                        <a:rPr lang="en-US" sz="10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𝑄𝑡𝑧</m:t>
                      </m:r>
                    </m:den>
                  </m:f>
                </m:oMath>
              </a14:m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 (wt%) = 100×Al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/Al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</a:t>
              </a:r>
              <a:endParaRPr lang="ru-RU" sz="10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pt-BR" sz="1000" b="1" i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(wt%) = SiO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– </a:t>
              </a:r>
              <a:r>
                <a:rPr lang="pt-BR" sz="1100" b="1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SiO</a:t>
              </a:r>
              <a:r>
                <a:rPr lang="pt-BR" sz="1100" b="1" baseline="-25000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pt-BR" sz="1100" b="1" baseline="30000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CLAY</a:t>
              </a:r>
              <a:r>
                <a:rPr lang="pt-BR" sz="1100" b="1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/Al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endParaRPr lang="ru-RU" sz="10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en-US" sz="1000" i="0">
                  <a:latin typeface="Arial" panose="020B0604020202020204" pitchFamily="34" charset="0"/>
                  <a:cs typeface="Arial" panose="020B0604020202020204" pitchFamily="34" charset="0"/>
                </a:rPr>
                <a:t>                        </a:t>
              </a:r>
              <a:endParaRPr lang="ru-RU" sz="10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17" name="TextBox 16"/>
            <xdr:cNvSpPr txBox="1"/>
          </xdr:nvSpPr>
          <xdr:spPr>
            <a:xfrm>
              <a:off x="98545650" y="10659880"/>
              <a:ext cx="7878536" cy="320070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ru-RU" sz="1000" i="0">
                  <a:latin typeface="Arial" panose="020B0604020202020204" pitchFamily="34" charset="0"/>
                  <a:cs typeface="Arial" panose="020B0604020202020204" pitchFamily="34" charset="0"/>
                </a:rPr>
                <a:t>Для каждой пробы: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ORG×SiO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CARB×SiO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AC×SiO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sz="1000" i="0" baseline="0">
                  <a:latin typeface="Arial" panose="020B0604020202020204" pitchFamily="34" charset="0"/>
                  <a:cs typeface="Arial" panose="020B0604020202020204" pitchFamily="34" charset="0"/>
                </a:rPr>
                <a:t>CLAY×Al</a:t>
              </a:r>
              <a:r>
                <a:rPr lang="en-US" sz="1000" i="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latin typeface="Arial" panose="020B0604020202020204" pitchFamily="34" charset="0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latin typeface="Arial" panose="020B0604020202020204" pitchFamily="34" charset="0"/>
                  <a:cs typeface="Arial" panose="020B0604020202020204" pitchFamily="34" charset="0"/>
                </a:rPr>
                <a:t> + Qtz×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latin typeface="Arial" panose="020B0604020202020204" pitchFamily="34" charset="0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latin typeface="Arial" panose="020B0604020202020204" pitchFamily="34" charset="0"/>
                  <a:cs typeface="Arial" panose="020B0604020202020204" pitchFamily="34" charset="0"/>
                </a:rPr>
                <a:t> + 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×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CARB×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AC×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где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ORG + CARB + AC = 1  (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мас. доли), а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SiO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- 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wt%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Принимая: </a:t>
              </a:r>
              <a:endParaRPr lang="en-US" sz="100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0  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="1" i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24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wt%          (Al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="1" i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x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!!!!)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0, 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а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100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и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ru-RU" sz="1000" i="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52</a:t>
              </a:r>
              <a:r>
                <a:rPr lang="ru-RU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wt%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(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aseline="0">
                  <a:solidFill>
                    <a:srgbClr val="FF000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y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???)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Получаем:</a:t>
              </a:r>
              <a:endParaRPr lang="en-US" sz="100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CLAY×Al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и 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Qtz×SiO</a:t>
              </a:r>
              <a:r>
                <a:rPr lang="en-US" sz="100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SiO</a:t>
              </a:r>
              <a:r>
                <a:rPr lang="en-US" sz="100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откуда: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b="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100×</a:t>
              </a:r>
              <a:r>
                <a:rPr lang="ru-RU" sz="1000" b="0" i="0"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𝐴𝑙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〖𝐴𝑙〗_2 𝑂_3 〖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+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𝑆𝑖𝑂〗_2 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US" sz="1000" b="0" i="0"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𝑆𝑎𝑚𝑝𝑙𝑒</a:t>
              </a:r>
              <a:r>
                <a:rPr lang="en-US" sz="1000"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= 100×</a:t>
              </a:r>
              <a:r>
                <a:rPr lang="en-US" sz="1000" i="0"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en-US" sz="1000" b="0" i="0"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𝐶𝐿𝐴𝑌</a:t>
              </a:r>
              <a:r>
                <a:rPr lang="en-US" sz="1000" b="0" i="0"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×〖𝐴𝑙〗_2 𝑂_3^𝐶𝐿𝐴𝑌)/(</a:t>
              </a:r>
              <a:r>
                <a:rPr lang="en-US" sz="1000" b="0" i="0"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𝐶𝐿𝐴𝑌</a:t>
              </a:r>
              <a:r>
                <a:rPr lang="en-US" sz="1000" b="0" i="0"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×(</a:t>
              </a:r>
              <a:r>
                <a:rPr kumimoji="0" 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〖𝐴𝑙〗_2 𝑂_3^𝐶𝐿𝐴𝑌+ 〖𝑆𝑖𝑂〗_2^𝐶𝐿𝐴𝑌 )</a:t>
              </a:r>
              <a:r>
                <a:rPr lang="en-US" sz="1000" b="0" i="0"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+𝑄𝑡𝑧×</a:t>
              </a:r>
              <a:r>
                <a:rPr kumimoji="0" 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〖𝑆𝑖𝑂〗_2^𝑄𝑡𝑧 ) </a:t>
              </a:r>
              <a:r>
                <a:rPr lang="en-US" sz="1000" b="0" i="0"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 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100×</a:t>
              </a:r>
              <a:r>
                <a:rPr lang="en-US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</a:t>
              </a:r>
              <a:r>
                <a:rPr lang="en-US" sz="1000" b="1" i="0">
                  <a:solidFill>
                    <a:srgbClr val="FF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〖𝑨𝒍〗_𝟐 𝑶_𝟑^𝑪𝑳𝑨𝒀</a:t>
              </a:r>
              <a:r>
                <a:rPr lang="en-US" sz="10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𝐶𝐿𝐴𝑌×(</a:t>
              </a:r>
              <a:r>
                <a:rPr lang="en-US" sz="1000" b="1" i="0" baseline="0">
                  <a:solidFill>
                    <a:srgbClr val="FF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〖𝑨𝒍〗_𝟐 𝑶_𝟑^𝑪𝑳𝑨𝒀</a:t>
              </a:r>
              <a:r>
                <a:rPr lang="en-US" sz="10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+52)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+100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𝑄𝑡𝑧)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((〖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𝐴𝑙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〖𝑆𝑖𝑂〗_2 )</a:t>
              </a:r>
              <a:r>
                <a:rPr lang="ru-RU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𝑆𝑎𝑚𝑝𝑙𝑒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𝐶𝐿𝐴𝑌×〖𝐴𝑙〗_2 𝑂_3^𝐶𝐿𝐴𝑌)/(</a:t>
              </a:r>
              <a:r>
                <a:rPr lang="en-US" sz="10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〖𝐶𝐿𝐴𝑌×𝑆𝑖𝑂〗_2^𝐶𝐿𝐴𝑌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+𝑄𝑡𝑧×</a:t>
              </a:r>
              <a:r>
                <a:rPr lang="en-US" sz="10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〖𝑆𝑖𝑂〗_2^𝑄𝑡𝑧 ) 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</a:t>
              </a:r>
              <a:r>
                <a:rPr lang="en-US" sz="1000" b="1" i="0">
                  <a:solidFill>
                    <a:srgbClr val="FF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〖𝑨𝒍〗_𝟐 𝑶_𝟑^𝑪𝑳𝑨𝒀</a:t>
              </a:r>
              <a:r>
                <a:rPr lang="en-US" sz="10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</a:t>
              </a:r>
              <a:r>
                <a:rPr lang="en-US" sz="1000" b="1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〖𝑺𝒊𝑶〗_𝟐^𝑪𝑳𝑨𝒀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+100×𝑄𝑡𝑧)   </a:t>
              </a:r>
              <a:r>
                <a:rPr lang="en-US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0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</a:t>
              </a:r>
              <a:r>
                <a:rPr lang="en-US" sz="1000" b="1" i="0">
                  <a:solidFill>
                    <a:srgbClr val="FF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〖𝑨𝒍〗_𝟐 𝑶_𝟑^𝑪𝑳𝑨𝒀</a:t>
              </a:r>
              <a:r>
                <a:rPr lang="en-US" sz="10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000" b="1" i="0">
                  <a:solidFill>
                    <a:srgbClr val="FF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𝟓𝟐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𝐶𝐿𝐴𝑌+</a:t>
              </a:r>
              <a:r>
                <a:rPr lang="en-US" sz="1000" b="1" i="0">
                  <a:solidFill>
                    <a:srgbClr val="FF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𝟏𝟎𝟎</a:t>
              </a:r>
              <a:r>
                <a:rPr lang="en-US" sz="10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×𝑄𝑡𝑧)</a:t>
              </a:r>
              <a:endParaRPr lang="ru-RU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 (wt%) = 100×Al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/Al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</a:t>
              </a:r>
              <a:endParaRPr lang="ru-RU" sz="10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pt-BR" sz="1000" b="1" i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(wt%) = SiO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– </a:t>
              </a:r>
              <a:r>
                <a:rPr lang="pt-BR" sz="1100" b="1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SiO</a:t>
              </a:r>
              <a:r>
                <a:rPr lang="pt-BR" sz="1100" b="1" baseline="-25000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pt-BR" sz="1100" b="1" baseline="30000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CLAY</a:t>
              </a:r>
              <a:r>
                <a:rPr lang="pt-BR" sz="1100" b="1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/Al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endParaRPr lang="ru-RU" sz="10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en-US" sz="1000" i="0">
                  <a:latin typeface="Arial" panose="020B0604020202020204" pitchFamily="34" charset="0"/>
                  <a:cs typeface="Arial" panose="020B0604020202020204" pitchFamily="34" charset="0"/>
                </a:rPr>
                <a:t>                        </a:t>
              </a:r>
              <a:endParaRPr lang="ru-RU" sz="10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112</xdr:col>
      <xdr:colOff>370943</xdr:colOff>
      <xdr:row>18</xdr:row>
      <xdr:rowOff>111317</xdr:rowOff>
    </xdr:from>
    <xdr:to>
      <xdr:col>121</xdr:col>
      <xdr:colOff>210132</xdr:colOff>
      <xdr:row>32</xdr:row>
      <xdr:rowOff>139650</xdr:rowOff>
    </xdr:to>
    <xdr:graphicFrame macro="">
      <xdr:nvGraphicFramePr>
        <xdr:cNvPr id="18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161</xdr:col>
      <xdr:colOff>47625</xdr:colOff>
      <xdr:row>26</xdr:row>
      <xdr:rowOff>119063</xdr:rowOff>
    </xdr:from>
    <xdr:to>
      <xdr:col>169</xdr:col>
      <xdr:colOff>25197</xdr:colOff>
      <xdr:row>41</xdr:row>
      <xdr:rowOff>37436</xdr:rowOff>
    </xdr:to>
    <xdr:graphicFrame macro="">
      <xdr:nvGraphicFramePr>
        <xdr:cNvPr id="19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178</xdr:col>
      <xdr:colOff>40269</xdr:colOff>
      <xdr:row>6</xdr:row>
      <xdr:rowOff>87705</xdr:rowOff>
    </xdr:from>
    <xdr:to>
      <xdr:col>185</xdr:col>
      <xdr:colOff>351334</xdr:colOff>
      <xdr:row>21</xdr:row>
      <xdr:rowOff>27470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180</xdr:col>
      <xdr:colOff>53298</xdr:colOff>
      <xdr:row>21</xdr:row>
      <xdr:rowOff>117974</xdr:rowOff>
    </xdr:from>
    <xdr:to>
      <xdr:col>187</xdr:col>
      <xdr:colOff>361199</xdr:colOff>
      <xdr:row>36</xdr:row>
      <xdr:rowOff>30979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182</xdr:col>
      <xdr:colOff>565547</xdr:colOff>
      <xdr:row>5</xdr:row>
      <xdr:rowOff>238125</xdr:rowOff>
    </xdr:from>
    <xdr:to>
      <xdr:col>190</xdr:col>
      <xdr:colOff>266417</xdr:colOff>
      <xdr:row>20</xdr:row>
      <xdr:rowOff>103475</xdr:rowOff>
    </xdr:to>
    <xdr:graphicFrame macro="">
      <xdr:nvGraphicFramePr>
        <xdr:cNvPr id="22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182</xdr:col>
      <xdr:colOff>443971</xdr:colOff>
      <xdr:row>21</xdr:row>
      <xdr:rowOff>39623</xdr:rowOff>
    </xdr:from>
    <xdr:to>
      <xdr:col>190</xdr:col>
      <xdr:colOff>141676</xdr:colOff>
      <xdr:row>35</xdr:row>
      <xdr:rowOff>155034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161</xdr:col>
      <xdr:colOff>340568</xdr:colOff>
      <xdr:row>18</xdr:row>
      <xdr:rowOff>20983</xdr:rowOff>
    </xdr:from>
    <xdr:to>
      <xdr:col>169</xdr:col>
      <xdr:colOff>346715</xdr:colOff>
      <xdr:row>32</xdr:row>
      <xdr:rowOff>92191</xdr:rowOff>
    </xdr:to>
    <xdr:graphicFrame macro="">
      <xdr:nvGraphicFramePr>
        <xdr:cNvPr id="24" name="Диаграмма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178</xdr:col>
      <xdr:colOff>523875</xdr:colOff>
      <xdr:row>15</xdr:row>
      <xdr:rowOff>23812</xdr:rowOff>
    </xdr:from>
    <xdr:to>
      <xdr:col>185</xdr:col>
      <xdr:colOff>190499</xdr:colOff>
      <xdr:row>19</xdr:row>
      <xdr:rowOff>83344</xdr:rowOff>
    </xdr:to>
    <xdr:cxnSp macro="">
      <xdr:nvCxnSpPr>
        <xdr:cNvPr id="25" name="Прямая соединительная линия 24"/>
        <xdr:cNvCxnSpPr/>
      </xdr:nvCxnSpPr>
      <xdr:spPr>
        <a:xfrm flipV="1">
          <a:off x="80076675" y="3919537"/>
          <a:ext cx="3933824" cy="7834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179</xdr:col>
      <xdr:colOff>89296</xdr:colOff>
      <xdr:row>36</xdr:row>
      <xdr:rowOff>0</xdr:rowOff>
    </xdr:from>
    <xdr:to>
      <xdr:col>186</xdr:col>
      <xdr:colOff>379529</xdr:colOff>
      <xdr:row>49</xdr:row>
      <xdr:rowOff>182913</xdr:rowOff>
    </xdr:to>
    <xdr:graphicFrame macro="">
      <xdr:nvGraphicFramePr>
        <xdr:cNvPr id="26" name="Диаграмма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124</xdr:col>
      <xdr:colOff>55563</xdr:colOff>
      <xdr:row>93</xdr:row>
      <xdr:rowOff>89466</xdr:rowOff>
    </xdr:from>
    <xdr:to>
      <xdr:col>136</xdr:col>
      <xdr:colOff>47625</xdr:colOff>
      <xdr:row>107</xdr:row>
      <xdr:rowOff>5783</xdr:rowOff>
    </xdr:to>
    <xdr:graphicFrame macro="">
      <xdr:nvGraphicFramePr>
        <xdr:cNvPr id="27" name="Диаграмма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110</xdr:col>
      <xdr:colOff>125015</xdr:colOff>
      <xdr:row>116</xdr:row>
      <xdr:rowOff>158352</xdr:rowOff>
    </xdr:from>
    <xdr:to>
      <xdr:col>121</xdr:col>
      <xdr:colOff>339327</xdr:colOff>
      <xdr:row>127</xdr:row>
      <xdr:rowOff>79771</xdr:rowOff>
    </xdr:to>
    <xdr:graphicFrame macro="">
      <xdr:nvGraphicFramePr>
        <xdr:cNvPr id="28" name="Диаграмма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110</xdr:col>
      <xdr:colOff>125015</xdr:colOff>
      <xdr:row>92</xdr:row>
      <xdr:rowOff>15478</xdr:rowOff>
    </xdr:from>
    <xdr:to>
      <xdr:col>121</xdr:col>
      <xdr:colOff>339327</xdr:colOff>
      <xdr:row>105</xdr:row>
      <xdr:rowOff>115490</xdr:rowOff>
    </xdr:to>
    <xdr:graphicFrame macro="">
      <xdr:nvGraphicFramePr>
        <xdr:cNvPr id="29" name="Диаграмма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237</xdr:col>
      <xdr:colOff>31018</xdr:colOff>
      <xdr:row>7</xdr:row>
      <xdr:rowOff>20178</xdr:rowOff>
    </xdr:from>
    <xdr:to>
      <xdr:col>244</xdr:col>
      <xdr:colOff>352486</xdr:colOff>
      <xdr:row>21</xdr:row>
      <xdr:rowOff>52513</xdr:rowOff>
    </xdr:to>
    <xdr:graphicFrame macro="">
      <xdr:nvGraphicFramePr>
        <xdr:cNvPr id="30" name="Диаграмма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237</xdr:col>
      <xdr:colOff>19435</xdr:colOff>
      <xdr:row>21</xdr:row>
      <xdr:rowOff>127707</xdr:rowOff>
    </xdr:from>
    <xdr:to>
      <xdr:col>244</xdr:col>
      <xdr:colOff>340903</xdr:colOff>
      <xdr:row>35</xdr:row>
      <xdr:rowOff>176334</xdr:rowOff>
    </xdr:to>
    <xdr:graphicFrame macro="">
      <xdr:nvGraphicFramePr>
        <xdr:cNvPr id="31" name="Диаграмма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237</xdr:col>
      <xdr:colOff>33214</xdr:colOff>
      <xdr:row>36</xdr:row>
      <xdr:rowOff>47625</xdr:rowOff>
    </xdr:from>
    <xdr:to>
      <xdr:col>244</xdr:col>
      <xdr:colOff>354682</xdr:colOff>
      <xdr:row>50</xdr:row>
      <xdr:rowOff>23562</xdr:rowOff>
    </xdr:to>
    <xdr:graphicFrame macro="">
      <xdr:nvGraphicFramePr>
        <xdr:cNvPr id="32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173</xdr:col>
      <xdr:colOff>20836</xdr:colOff>
      <xdr:row>19</xdr:row>
      <xdr:rowOff>146447</xdr:rowOff>
    </xdr:from>
    <xdr:to>
      <xdr:col>180</xdr:col>
      <xdr:colOff>321469</xdr:colOff>
      <xdr:row>34</xdr:row>
      <xdr:rowOff>106561</xdr:rowOff>
    </xdr:to>
    <xdr:graphicFrame macro="">
      <xdr:nvGraphicFramePr>
        <xdr:cNvPr id="33" name="Диаграмма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182</xdr:col>
      <xdr:colOff>273997</xdr:colOff>
      <xdr:row>29</xdr:row>
      <xdr:rowOff>4960</xdr:rowOff>
    </xdr:from>
    <xdr:to>
      <xdr:col>189</xdr:col>
      <xdr:colOff>574629</xdr:colOff>
      <xdr:row>43</xdr:row>
      <xdr:rowOff>123824</xdr:rowOff>
    </xdr:to>
    <xdr:graphicFrame macro="">
      <xdr:nvGraphicFramePr>
        <xdr:cNvPr id="3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173</xdr:col>
      <xdr:colOff>44648</xdr:colOff>
      <xdr:row>34</xdr:row>
      <xdr:rowOff>133945</xdr:rowOff>
    </xdr:from>
    <xdr:to>
      <xdr:col>180</xdr:col>
      <xdr:colOff>345281</xdr:colOff>
      <xdr:row>48</xdr:row>
      <xdr:rowOff>168473</xdr:rowOff>
    </xdr:to>
    <xdr:graphicFrame macro="">
      <xdr:nvGraphicFramePr>
        <xdr:cNvPr id="35" name="Диаграмма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181</xdr:col>
      <xdr:colOff>44650</xdr:colOff>
      <xdr:row>34</xdr:row>
      <xdr:rowOff>163710</xdr:rowOff>
    </xdr:from>
    <xdr:to>
      <xdr:col>188</xdr:col>
      <xdr:colOff>345282</xdr:colOff>
      <xdr:row>49</xdr:row>
      <xdr:rowOff>4762</xdr:rowOff>
    </xdr:to>
    <xdr:graphicFrame macro="">
      <xdr:nvGraphicFramePr>
        <xdr:cNvPr id="36" name="Диаграмма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245</xdr:col>
      <xdr:colOff>237248</xdr:colOff>
      <xdr:row>21</xdr:row>
      <xdr:rowOff>12212</xdr:rowOff>
    </xdr:from>
    <xdr:to>
      <xdr:col>252</xdr:col>
      <xdr:colOff>576481</xdr:colOff>
      <xdr:row>36</xdr:row>
      <xdr:rowOff>48667</xdr:rowOff>
    </xdr:to>
    <xdr:graphicFrame macro="">
      <xdr:nvGraphicFramePr>
        <xdr:cNvPr id="37" name="Диаграмма 36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245</xdr:col>
      <xdr:colOff>430894</xdr:colOff>
      <xdr:row>37</xdr:row>
      <xdr:rowOff>73270</xdr:rowOff>
    </xdr:from>
    <xdr:to>
      <xdr:col>253</xdr:col>
      <xdr:colOff>128218</xdr:colOff>
      <xdr:row>51</xdr:row>
      <xdr:rowOff>169039</xdr:rowOff>
    </xdr:to>
    <xdr:graphicFrame macro="">
      <xdr:nvGraphicFramePr>
        <xdr:cNvPr id="38" name="Диаграмма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245</xdr:col>
      <xdr:colOff>366346</xdr:colOff>
      <xdr:row>6</xdr:row>
      <xdr:rowOff>50591</xdr:rowOff>
    </xdr:from>
    <xdr:to>
      <xdr:col>253</xdr:col>
      <xdr:colOff>46002</xdr:colOff>
      <xdr:row>20</xdr:row>
      <xdr:rowOff>127579</xdr:rowOff>
    </xdr:to>
    <xdr:graphicFrame macro="">
      <xdr:nvGraphicFramePr>
        <xdr:cNvPr id="39" name="Диаграмма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217</xdr:col>
      <xdr:colOff>12203</xdr:colOff>
      <xdr:row>32</xdr:row>
      <xdr:rowOff>61051</xdr:rowOff>
    </xdr:from>
    <xdr:to>
      <xdr:col>236</xdr:col>
      <xdr:colOff>203161</xdr:colOff>
      <xdr:row>48</xdr:row>
      <xdr:rowOff>81047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8557853" y="7166701"/>
          <a:ext cx="8087183" cy="314419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0.10863</cdr:x>
      <cdr:y>0.16169</cdr:y>
    </cdr:from>
    <cdr:to>
      <cdr:x>0.89688</cdr:x>
      <cdr:y>0.68064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495512" y="459983"/>
          <a:ext cx="3595688" cy="14763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240631</xdr:colOff>
      <xdr:row>117</xdr:row>
      <xdr:rowOff>102268</xdr:rowOff>
    </xdr:from>
    <xdr:to>
      <xdr:col>59</xdr:col>
      <xdr:colOff>391026</xdr:colOff>
      <xdr:row>128</xdr:row>
      <xdr:rowOff>78205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86</xdr:col>
      <xdr:colOff>598090</xdr:colOff>
      <xdr:row>9</xdr:row>
      <xdr:rowOff>4763</xdr:rowOff>
    </xdr:from>
    <xdr:to>
      <xdr:col>93</xdr:col>
      <xdr:colOff>305990</xdr:colOff>
      <xdr:row>23</xdr:row>
      <xdr:rowOff>52387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77</xdr:col>
      <xdr:colOff>36115</xdr:colOff>
      <xdr:row>8</xdr:row>
      <xdr:rowOff>138113</xdr:rowOff>
    </xdr:from>
    <xdr:to>
      <xdr:col>87</xdr:col>
      <xdr:colOff>724693</xdr:colOff>
      <xdr:row>22</xdr:row>
      <xdr:rowOff>185738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87</xdr:col>
      <xdr:colOff>200025</xdr:colOff>
      <xdr:row>24</xdr:row>
      <xdr:rowOff>47625</xdr:rowOff>
    </xdr:from>
    <xdr:to>
      <xdr:col>94</xdr:col>
      <xdr:colOff>19050</xdr:colOff>
      <xdr:row>38</xdr:row>
      <xdr:rowOff>104775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76</xdr:col>
      <xdr:colOff>114696</xdr:colOff>
      <xdr:row>23</xdr:row>
      <xdr:rowOff>134143</xdr:rowOff>
    </xdr:from>
    <xdr:to>
      <xdr:col>87</xdr:col>
      <xdr:colOff>515540</xdr:colOff>
      <xdr:row>37</xdr:row>
      <xdr:rowOff>191294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214312</xdr:colOff>
      <xdr:row>9</xdr:row>
      <xdr:rowOff>90487</xdr:rowOff>
    </xdr:from>
    <xdr:to>
      <xdr:col>69</xdr:col>
      <xdr:colOff>138112</xdr:colOff>
      <xdr:row>23</xdr:row>
      <xdr:rowOff>138112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78</xdr:col>
      <xdr:colOff>255191</xdr:colOff>
      <xdr:row>31</xdr:row>
      <xdr:rowOff>143667</xdr:rowOff>
    </xdr:from>
    <xdr:to>
      <xdr:col>88</xdr:col>
      <xdr:colOff>9922</xdr:colOff>
      <xdr:row>45</xdr:row>
      <xdr:rowOff>180974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93</xdr:col>
      <xdr:colOff>33337</xdr:colOff>
      <xdr:row>8</xdr:row>
      <xdr:rowOff>23812</xdr:rowOff>
    </xdr:from>
    <xdr:to>
      <xdr:col>101</xdr:col>
      <xdr:colOff>338137</xdr:colOff>
      <xdr:row>22</xdr:row>
      <xdr:rowOff>71437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93</xdr:col>
      <xdr:colOff>115093</xdr:colOff>
      <xdr:row>39</xdr:row>
      <xdr:rowOff>165099</xdr:rowOff>
    </xdr:from>
    <xdr:to>
      <xdr:col>101</xdr:col>
      <xdr:colOff>419893</xdr:colOff>
      <xdr:row>53</xdr:row>
      <xdr:rowOff>104774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101</xdr:col>
      <xdr:colOff>354013</xdr:colOff>
      <xdr:row>22</xdr:row>
      <xdr:rowOff>144463</xdr:rowOff>
    </xdr:from>
    <xdr:to>
      <xdr:col>110</xdr:col>
      <xdr:colOff>49213</xdr:colOff>
      <xdr:row>37</xdr:row>
      <xdr:rowOff>1588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93</xdr:col>
      <xdr:colOff>17463</xdr:colOff>
      <xdr:row>22</xdr:row>
      <xdr:rowOff>70248</xdr:rowOff>
    </xdr:from>
    <xdr:to>
      <xdr:col>101</xdr:col>
      <xdr:colOff>319882</xdr:colOff>
      <xdr:row>36</xdr:row>
      <xdr:rowOff>129779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101</xdr:col>
      <xdr:colOff>413543</xdr:colOff>
      <xdr:row>39</xdr:row>
      <xdr:rowOff>165099</xdr:rowOff>
    </xdr:from>
    <xdr:to>
      <xdr:col>110</xdr:col>
      <xdr:colOff>108743</xdr:colOff>
      <xdr:row>53</xdr:row>
      <xdr:rowOff>104774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97</xdr:col>
      <xdr:colOff>128361</xdr:colOff>
      <xdr:row>53</xdr:row>
      <xdr:rowOff>38747</xdr:rowOff>
    </xdr:from>
    <xdr:to>
      <xdr:col>105</xdr:col>
      <xdr:colOff>430779</xdr:colOff>
      <xdr:row>67</xdr:row>
      <xdr:rowOff>65897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100</xdr:col>
      <xdr:colOff>265338</xdr:colOff>
      <xdr:row>70</xdr:row>
      <xdr:rowOff>92089</xdr:rowOff>
    </xdr:from>
    <xdr:to>
      <xdr:col>108</xdr:col>
      <xdr:colOff>572861</xdr:colOff>
      <xdr:row>84</xdr:row>
      <xdr:rowOff>115108</xdr:rowOff>
    </xdr:to>
    <xdr:graphicFrame macro="">
      <xdr:nvGraphicFramePr>
        <xdr:cNvPr id="17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94</xdr:col>
      <xdr:colOff>357187</xdr:colOff>
      <xdr:row>73</xdr:row>
      <xdr:rowOff>178593</xdr:rowOff>
    </xdr:from>
    <xdr:to>
      <xdr:col>103</xdr:col>
      <xdr:colOff>54768</xdr:colOff>
      <xdr:row>87</xdr:row>
      <xdr:rowOff>201612</xdr:rowOff>
    </xdr:to>
    <xdr:graphicFrame macro="">
      <xdr:nvGraphicFramePr>
        <xdr:cNvPr id="18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208</xdr:col>
      <xdr:colOff>53227</xdr:colOff>
      <xdr:row>32</xdr:row>
      <xdr:rowOff>156046</xdr:rowOff>
    </xdr:from>
    <xdr:to>
      <xdr:col>230</xdr:col>
      <xdr:colOff>151279</xdr:colOff>
      <xdr:row>49</xdr:row>
      <xdr:rowOff>25060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/>
            <xdr:cNvSpPr txBox="1"/>
          </xdr:nvSpPr>
          <xdr:spPr>
            <a:xfrm>
              <a:off x="94490801" y="7243767"/>
              <a:ext cx="7255809" cy="317474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ru-RU" sz="1000" i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Для каждой пробы: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ORG×SiO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CARB×SiO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AC×SiO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endParaRPr lang="ru-RU" sz="10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sz="1000" i="0" baseline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CLAY×Al</a:t>
              </a:r>
              <a:r>
                <a:rPr lang="en-US" sz="1000" i="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+ Qtz×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+ 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×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CARB×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AC×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где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ORG + CARB + AC = 1  (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мас. доли), а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SiO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- 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wt%</a:t>
              </a:r>
              <a:endParaRPr lang="ru-RU" sz="10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Принимая: </a:t>
              </a:r>
              <a:endParaRPr lang="en-US" sz="100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0  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="1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24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wt%          (Al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="1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x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!!!!)</a:t>
              </a:r>
              <a:endParaRPr lang="ru-RU" sz="10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0, 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а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100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и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52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wt%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(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y ???)</a:t>
              </a:r>
              <a:endParaRPr lang="ru-RU" sz="10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Получаем:</a:t>
              </a:r>
              <a:endParaRPr lang="en-US" sz="1000" baseline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и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SiO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откуда: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100×</a:t>
              </a:r>
              <a14:m>
                <m:oMath xmlns:m="http://schemas.openxmlformats.org/officeDocument/2006/math">
                  <m:sSup>
                    <m:sSupPr>
                      <m:ctrlPr>
                        <a:rPr lang="ru-RU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sSupPr>
                    <m:e>
                      <m:d>
                        <m:dPr>
                          <m:ctrlPr>
                            <a:rPr lang="ru-RU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dPr>
                        <m:e>
                          <m:f>
                            <m:fPr>
                              <m:ctrlPr>
                                <a:rPr lang="ru-RU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sSub>
                                <m:sSubPr>
                                  <m:ctrlPr>
                                    <a:rPr lang="ru-RU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𝐴𝑙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  <m:sSub>
                                <m:sSubPr>
                                  <m:ctrlPr>
                                    <a:rPr lang="ru-RU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𝑂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</m:num>
                            <m:den>
                              <m:sSub>
                                <m:sSubPr>
                                  <m:ctrlP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𝐴𝑙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  <m:sSub>
                                <m:sSubPr>
                                  <m:ctrlP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𝑂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sSub>
                                <m:sSubPr>
                                  <m:ctrlP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  <a:cs typeface="+mn-cs"/>
                                    </a:rPr>
                                    <m:t>+</m:t>
                                  </m:r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𝑆𝑖𝑂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den>
                          </m:f>
                        </m:e>
                      </m:d>
                    </m:e>
                    <m: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𝑆𝑎𝑚𝑝𝑙𝑒</m:t>
                      </m:r>
                    </m:sup>
                  </m:sSup>
                </m:oMath>
              </a14:m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= 100×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×</m:t>
                      </m:r>
                      <m:sSub>
                        <m:sSubPr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bPr>
                        <m:e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𝐴𝑙</m:t>
                          </m:r>
                        </m:e>
                        <m:sub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2</m:t>
                          </m:r>
                        </m:sub>
                      </m:sSub>
                      <m:sSubSup>
                        <m:sSubSupPr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bSupPr>
                        <m:e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𝑂</m:t>
                          </m:r>
                        </m:e>
                        <m:sub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3</m:t>
                          </m:r>
                        </m:sub>
                        <m:sup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𝐶𝐿𝐴𝑌</m:t>
                          </m:r>
                        </m:sup>
                      </m:sSubSup>
                    </m:num>
                    <m:den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cs typeface="Arial" panose="020B0604020202020204" pitchFamily="34" charset="0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×</m:t>
                      </m:r>
                      <m:d>
                        <m:dPr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</m:ctrlPr>
                            </m:sSubPr>
                            <m:e>
                              <m: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𝐴𝑙</m:t>
                              </m:r>
                            </m:e>
                            <m:sub>
                              <m: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2</m:t>
                              </m:r>
                            </m:sub>
                          </m:sSub>
                          <m:sSubSup>
                            <m:sSubSupPr>
                              <m:ctrlP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</m:ctrlPr>
                            </m:sSubSupPr>
                            <m:e>
                              <m: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𝑂</m:t>
                              </m:r>
                            </m:e>
                            <m:sub>
                              <m: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3</m:t>
                              </m:r>
                            </m:sub>
                            <m:sup>
                              <m: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𝐶𝐿𝐴𝑌</m:t>
                              </m:r>
                            </m:sup>
                          </m:sSubSup>
                          <m:r>
                            <a:rPr kumimoji="0" lang="en-US" sz="11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+ </m:t>
                          </m:r>
                          <m:sSubSup>
                            <m:sSubSupPr>
                              <m:ctrlP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</m:ctrlPr>
                            </m:sSubSupPr>
                            <m:e>
                              <m: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𝑆𝑖𝑂</m:t>
                              </m:r>
                            </m:e>
                            <m:sub>
                              <m: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2</m:t>
                              </m:r>
                            </m:sub>
                            <m:sup>
                              <m:r>
                                <a:rPr kumimoji="0" lang="en-US" sz="1100" b="0" i="1" u="none" strike="noStrike" kern="0" cap="none" spc="0" normalizeH="0" baseline="0" noProof="0">
                                  <a:ln>
                                    <a:noFill/>
                                  </a:ln>
                                  <a:solidFill>
                                    <a:schemeClr val="tx1"/>
                                  </a:solidFill>
                                  <a:effectLst/>
                                  <a:uLnTx/>
                                  <a:uFillTx/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  <a:cs typeface="Arial" panose="020B0604020202020204" pitchFamily="34" charset="0"/>
                                </a:rPr>
                                <m:t>𝐶𝐿𝐴𝑌</m:t>
                              </m:r>
                            </m:sup>
                          </m:sSubSup>
                        </m:e>
                      </m:d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+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𝑄𝑡𝑧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×</m:t>
                      </m:r>
                      <m:sSubSup>
                        <m:sSubSupPr>
                          <m:ctrlPr>
                            <a:rPr kumimoji="0" lang="en-US" sz="11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bSupPr>
                        <m:e>
                          <m:r>
                            <a:rPr kumimoji="0" lang="en-US" sz="11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𝑆𝑖𝑂</m:t>
                          </m:r>
                        </m:e>
                        <m:sub>
                          <m:r>
                            <a:rPr kumimoji="0" lang="en-US" sz="11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2</m:t>
                          </m:r>
                        </m:sub>
                        <m:sup>
                          <m:r>
                            <a:rPr kumimoji="0" lang="en-US" sz="1100" b="0" i="1" u="none" strike="noStrike" kern="0" cap="none" spc="0" normalizeH="0" baseline="0" noProof="0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uLnTx/>
                              <a:uFillTx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𝑄𝑡𝑧</m:t>
                          </m:r>
                        </m:sup>
                      </m:sSubSup>
                    </m:den>
                  </m:f>
                  <m:r>
                    <a:rPr lang="en-US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cs typeface="Arial" panose="020B0604020202020204" pitchFamily="34" charset="0"/>
                    </a:rPr>
                    <m:t>  </m:t>
                  </m:r>
                </m:oMath>
              </a14:m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100×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>
                        <m:sSubPr>
                          <m:ctrlP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𝑨𝒍</m:t>
                          </m:r>
                        </m:e>
                        <m:sub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b>
                      </m:sSub>
                      <m:sSubSup>
                        <m:sSubSupPr>
                          <m:ctrlP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𝑶</m:t>
                          </m:r>
                        </m:e>
                        <m:sub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𝟑</m:t>
                          </m:r>
                        </m:sub>
                        <m:sup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𝑪𝑳𝑨𝒀</m:t>
                          </m:r>
                        </m:sup>
                      </m:sSubSup>
                    </m:num>
                    <m:den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lang="en-US" sz="1100" b="1" i="1" baseline="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US" sz="1100" b="1" i="1" baseline="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𝑨𝒍</m:t>
                              </m:r>
                            </m:e>
                            <m:sub>
                              <m:r>
                                <a:rPr lang="en-US" sz="1100" b="1" i="1" baseline="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𝟐</m:t>
                              </m:r>
                            </m:sub>
                          </m:sSub>
                          <m:sSubSup>
                            <m:sSubSupPr>
                              <m:ctrlPr>
                                <a:rPr lang="en-US" sz="1100" b="1" i="1" baseline="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SupPr>
                            <m:e>
                              <m:r>
                                <a:rPr lang="en-US" sz="1100" b="1" i="1" baseline="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𝑶</m:t>
                              </m:r>
                            </m:e>
                            <m:sub>
                              <m:r>
                                <a:rPr lang="en-US" sz="1100" b="1" i="1" baseline="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b>
                            <m:sup>
                              <m:r>
                                <a:rPr lang="en-US" sz="1100" b="1" i="1" baseline="0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𝑪𝑳𝑨𝒀</m:t>
                              </m:r>
                            </m:sup>
                          </m:sSubSup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+52</m:t>
                          </m:r>
                        </m:e>
                      </m:d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+100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×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𝑄𝑡𝑧</m:t>
                      </m:r>
                    </m:den>
                  </m:f>
                </m:oMath>
              </a14:m>
              <a:endParaRPr lang="ru-RU" sz="11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p>
                    <m:sSupPr>
                      <m:ctrlPr>
                        <a:rPr lang="ru-RU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lang="ru-RU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f>
                            <m:fPr>
                              <m:ctrlPr>
                                <a:rPr lang="ru-RU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fPr>
                            <m:num>
                              <m:sSub>
                                <m:sSubPr>
                                  <m:ctrlPr>
                                    <a:rPr lang="ru-RU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𝐴𝑙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  <m:sSub>
                                <m:sSubPr>
                                  <m:ctrlPr>
                                    <a:rPr lang="ru-RU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𝑂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</m:num>
                            <m:den>
                              <m:sSub>
                                <m:sSubPr>
                                  <m:ctrlP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𝑆𝑖𝑂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den>
                          </m:f>
                        </m:e>
                      </m:d>
                    </m:e>
                    <m: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𝑆𝑎𝑚𝑝𝑙𝑒</m:t>
                      </m:r>
                    </m:sup>
                  </m:sSup>
                </m:oMath>
              </a14:m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>
                        <m:sSubPr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𝐴𝑙</m:t>
                          </m:r>
                        </m:e>
                        <m:sub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</m:sSub>
                      <m:sSubSup>
                        <m:sSubSupPr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𝑂</m:t>
                          </m:r>
                        </m:e>
                        <m:sub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b>
                        <m:sup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𝐶𝐿𝐴𝑌</m:t>
                          </m:r>
                        </m:sup>
                      </m:sSubSup>
                    </m:num>
                    <m:den>
                      <m:sSubSup>
                        <m:sSubSupPr>
                          <m:ctrlP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𝐶𝐿𝐴𝑌</m:t>
                          </m:r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×</m:t>
                          </m:r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𝑆𝑖𝑂</m:t>
                          </m:r>
                        </m:e>
                        <m:sub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  <m:sup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𝐶𝐿𝐴𝑌</m:t>
                          </m:r>
                        </m:sup>
                      </m:sSub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𝑄𝑡𝑧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Sup>
                        <m:sSubSupPr>
                          <m:ctrlP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𝑆𝑖𝑂</m:t>
                          </m:r>
                        </m:e>
                        <m:sub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</m:t>
                          </m:r>
                        </m:sub>
                        <m:sup>
                          <m:r>
                            <a:rPr lang="en-US" sz="1100" b="0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𝑄𝑡𝑧</m:t>
                          </m:r>
                        </m:sup>
                      </m:sSubSup>
                    </m:den>
                  </m:f>
                  <m:r>
                    <a:rPr lang="en-US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>
                        <m:sSubPr>
                          <m:ctrlP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𝑨𝒍</m:t>
                          </m:r>
                        </m:e>
                        <m:sub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b>
                      </m:sSub>
                      <m:sSubSup>
                        <m:sSubSupPr>
                          <m:ctrlP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𝑶</m:t>
                          </m:r>
                        </m:e>
                        <m:sub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𝟑</m:t>
                          </m:r>
                        </m:sub>
                        <m:sup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𝑪𝑳𝑨𝒀</m:t>
                          </m:r>
                        </m:sup>
                      </m:sSubSup>
                    </m:num>
                    <m:den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Sup>
                        <m:sSubSupPr>
                          <m:ctrlPr>
                            <a:rPr lang="en-US" sz="1100" b="1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100" b="1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𝑺𝒊𝑶</m:t>
                          </m:r>
                        </m:e>
                        <m:sub>
                          <m:r>
                            <a:rPr lang="en-US" sz="1100" b="1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b>
                        <m:sup>
                          <m:r>
                            <a:rPr lang="en-US" sz="1100" b="1" i="1" baseline="0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𝑪𝑳𝑨𝒀</m:t>
                          </m:r>
                        </m:sup>
                      </m:sSub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+100×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𝑄𝑡𝑧</m:t>
                      </m:r>
                    </m:den>
                  </m:f>
                  <m:r>
                    <a:rPr lang="en-US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 </m:t>
                  </m:r>
                </m:oMath>
              </a14:m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sSub>
                        <m:sSubPr>
                          <m:ctrlP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𝑨𝒍</m:t>
                          </m:r>
                        </m:e>
                        <m:sub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</m:t>
                          </m:r>
                        </m:sub>
                      </m:sSub>
                      <m:sSubSup>
                        <m:sSubSupPr>
                          <m:ctrlP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SupPr>
                        <m:e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𝑶</m:t>
                          </m:r>
                        </m:e>
                        <m:sub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𝟑</m:t>
                          </m:r>
                        </m:sub>
                        <m:sup>
                          <m:r>
                            <a:rPr lang="en-US" sz="11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𝑪𝑳𝑨𝒀</m:t>
                          </m:r>
                        </m:sup>
                      </m:sSubSup>
                    </m:num>
                    <m:den>
                      <m:r>
                        <a:rPr lang="en-US" sz="11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𝟓𝟐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×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𝐶𝐿𝐴𝑌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+</m:t>
                      </m:r>
                      <m:r>
                        <a:rPr lang="en-US" sz="11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𝟏𝟎𝟎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×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𝑄𝑡𝑧</m:t>
                      </m:r>
                    </m:den>
                  </m:f>
                </m:oMath>
              </a14:m>
              <a:endParaRPr lang="ru-RU" sz="11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 (wt%) = 100×Al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/Al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</a:t>
              </a:r>
              <a:endParaRPr lang="ru-RU" sz="10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pt-BR" sz="1000" b="1" i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(wt%) = SiO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– </a:t>
              </a:r>
              <a:r>
                <a:rPr lang="pt-BR" sz="1100" b="1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SiO</a:t>
              </a:r>
              <a:r>
                <a:rPr lang="pt-BR" sz="1100" b="1" baseline="-25000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pt-BR" sz="1100" b="1" baseline="30000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CLAY</a:t>
              </a:r>
              <a:r>
                <a:rPr lang="pt-BR" sz="1100" b="1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/Al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endParaRPr lang="ru-RU" sz="10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en-US" sz="1000" i="0">
                  <a:latin typeface="Arial" panose="020B0604020202020204" pitchFamily="34" charset="0"/>
                  <a:cs typeface="Arial" panose="020B0604020202020204" pitchFamily="34" charset="0"/>
                </a:rPr>
                <a:t>                        </a:t>
              </a:r>
              <a:endParaRPr lang="ru-RU" sz="10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19" name="TextBox 18"/>
            <xdr:cNvSpPr txBox="1"/>
          </xdr:nvSpPr>
          <xdr:spPr>
            <a:xfrm>
              <a:off x="94490801" y="7243767"/>
              <a:ext cx="7255809" cy="317474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ru-RU" sz="1000" i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Для каждой пробы: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ORG×SiO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CARB×SiO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AC×SiO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endParaRPr lang="ru-RU" sz="10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n-US" sz="1000" i="0" baseline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CLAY×Al</a:t>
              </a:r>
              <a:r>
                <a:rPr lang="en-US" sz="1000" i="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+ Qtz×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+ 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×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CARB×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AC×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где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ORG + CARB + AC = 1  (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мас. доли), а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SiO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- 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wt%</a:t>
              </a:r>
              <a:endParaRPr lang="ru-RU" sz="10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Принимая: </a:t>
              </a:r>
              <a:endParaRPr lang="en-US" sz="100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0  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="1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24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wt%          (Al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</a:t>
              </a:r>
              <a:r>
                <a:rPr lang="en-US" sz="1000" b="1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x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!!!!)</a:t>
              </a:r>
              <a:endParaRPr lang="ru-RU" sz="10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ORG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CARB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AC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0, 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а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100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и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ru-RU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52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wt%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(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= y ???)</a:t>
              </a:r>
              <a:endParaRPr lang="ru-RU" sz="10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Получаем:</a:t>
              </a:r>
              <a:endParaRPr lang="en-US" sz="1000" baseline="0">
                <a:solidFill>
                  <a:schemeClr val="tx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CLAY×Al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Al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и 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+ Qtz×SiO</a:t>
              </a:r>
              <a:r>
                <a:rPr lang="en-US" sz="1000" i="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i="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en-US" sz="1000" i="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en-US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SiO</a:t>
              </a:r>
              <a:r>
                <a:rPr lang="en-US" sz="1000" baseline="-25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en-US" sz="1000" baseline="300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,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000" baseline="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откуда: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100×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𝐴𝑙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〖𝐴𝑙〗_2 𝑂_3 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𝑆𝑖𝑂〗_2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𝑆𝑎𝑚𝑝𝑙𝑒</a:t>
              </a:r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rPr>
                <a:t>= 100×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𝐶𝐿𝐴𝑌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×〖𝐴𝑙〗_2 𝑂_3^𝐶𝐿𝐴𝑌)/(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𝐶𝐿𝐴𝑌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×(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chemeClr val="tx1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〖𝐴𝑙〗_2 𝑂_3^𝐶𝐿𝐴𝑌+ 〖𝑆𝑖𝑂〗_2^𝐶𝐿𝐴𝑌 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+𝑄𝑡𝑧×</a:t>
              </a: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chemeClr val="tx1"/>
                  </a:solidFill>
                  <a:effectLst/>
                  <a:uLnTx/>
                  <a:uFillTx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〖𝑆𝑖𝑂〗_2^𝑄𝑡𝑧 )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  </a:t>
              </a:r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100×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〖𝑨𝒍〗_𝟐 𝑶_𝟑^𝑪𝑳𝑨𝒀)/(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𝐶𝐿𝐴𝑌×(</a:t>
              </a:r>
              <a:r>
                <a:rPr lang="en-US" sz="1100" b="1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〖𝑨𝒍〗_𝟐 𝑶_𝟑^𝑪𝑳𝑨𝒀</a:t>
              </a:r>
              <a:r>
                <a:rPr lang="en-US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+52)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+100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𝑄𝑡𝑧)</a:t>
              </a:r>
              <a:endParaRPr lang="ru-RU" sz="11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𝐴𝑙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〖𝑆𝑖𝑂〗_2 )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𝑆𝑎𝑚𝑝𝑙𝑒</a:t>
              </a:r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𝐶𝐿𝐴𝑌×〖𝐴𝑙〗_2 𝑂_3^𝐶𝐿𝐴𝑌)/(</a:t>
              </a:r>
              <a:r>
                <a:rPr lang="en-US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〖𝐶𝐿𝐴𝑌×𝑆𝑖𝑂〗_2^𝐶𝐿𝐴𝑌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+𝑄𝑡𝑧×</a:t>
              </a:r>
              <a:r>
                <a:rPr lang="en-US" sz="1100" b="0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〖𝑆𝑖𝑂〗_2^𝑄𝑡𝑧 )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〖𝑨𝒍〗_𝟐 𝑶_𝟑^𝑪𝑳𝑨𝒀)/(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</a:t>
              </a:r>
              <a:r>
                <a:rPr lang="en-US" sz="1100" b="1" i="0" baseline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〖𝑺𝒊𝑶〗_𝟐^𝑪𝑳𝑨𝒀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+100×𝑄𝑡𝑧)   </a:t>
              </a:r>
              <a:r>
                <a:rPr lang="en-US" sz="1100">
                  <a:solidFill>
                    <a:schemeClr val="tx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=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𝐶𝐿𝐴𝑌×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〖𝑨𝒍〗_𝟐 𝑶_𝟑^𝑪𝑳𝑨𝒀)/(𝟓𝟐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𝐶𝐿𝐴𝑌+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𝟏𝟎𝟎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×𝑄𝑡𝑧)</a:t>
              </a:r>
              <a:endParaRPr lang="ru-RU" sz="11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endParaRPr lang="pt-BR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 (wt%) = 100×Al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/Al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</a:t>
              </a:r>
              <a:endParaRPr lang="ru-RU" sz="10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pt-BR" sz="1000" b="1" i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Qtz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(wt%) = SiO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– </a:t>
              </a:r>
              <a:r>
                <a:rPr lang="pt-BR" sz="1100" b="1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SiO</a:t>
              </a:r>
              <a:r>
                <a:rPr lang="pt-BR" sz="1100" b="1" baseline="-25000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pt-BR" sz="1100" b="1" baseline="30000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CLAY</a:t>
              </a:r>
              <a:r>
                <a:rPr lang="pt-BR" sz="1100" b="1">
                  <a:solidFill>
                    <a:srgbClr val="002060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sample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/Al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2</a:t>
              </a:r>
              <a:r>
                <a:rPr lang="pt-BR" sz="1000" b="1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O</a:t>
              </a:r>
              <a:r>
                <a:rPr lang="pt-BR" sz="1000" b="1" baseline="-25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3</a:t>
              </a:r>
              <a:r>
                <a:rPr lang="pt-BR" sz="1000" b="1" baseline="30000">
                  <a:solidFill>
                    <a:srgbClr val="002060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CLAY</a:t>
              </a:r>
              <a:endParaRPr lang="ru-RU" sz="10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r>
                <a:rPr lang="en-US" sz="1000" i="0">
                  <a:latin typeface="Arial" panose="020B0604020202020204" pitchFamily="34" charset="0"/>
                  <a:cs typeface="Arial" panose="020B0604020202020204" pitchFamily="34" charset="0"/>
                </a:rPr>
                <a:t>                        </a:t>
              </a:r>
              <a:endParaRPr lang="ru-RU" sz="10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116</xdr:col>
      <xdr:colOff>370943</xdr:colOff>
      <xdr:row>18</xdr:row>
      <xdr:rowOff>111317</xdr:rowOff>
    </xdr:from>
    <xdr:to>
      <xdr:col>125</xdr:col>
      <xdr:colOff>210132</xdr:colOff>
      <xdr:row>32</xdr:row>
      <xdr:rowOff>139650</xdr:rowOff>
    </xdr:to>
    <xdr:graphicFrame macro="">
      <xdr:nvGraphicFramePr>
        <xdr:cNvPr id="20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165</xdr:col>
      <xdr:colOff>47625</xdr:colOff>
      <xdr:row>26</xdr:row>
      <xdr:rowOff>119063</xdr:rowOff>
    </xdr:from>
    <xdr:to>
      <xdr:col>173</xdr:col>
      <xdr:colOff>25197</xdr:colOff>
      <xdr:row>41</xdr:row>
      <xdr:rowOff>37436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182</xdr:col>
      <xdr:colOff>40269</xdr:colOff>
      <xdr:row>6</xdr:row>
      <xdr:rowOff>87705</xdr:rowOff>
    </xdr:from>
    <xdr:to>
      <xdr:col>189</xdr:col>
      <xdr:colOff>351334</xdr:colOff>
      <xdr:row>21</xdr:row>
      <xdr:rowOff>27470</xdr:rowOff>
    </xdr:to>
    <xdr:graphicFrame macro="">
      <xdr:nvGraphicFramePr>
        <xdr:cNvPr id="22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184</xdr:col>
      <xdr:colOff>53298</xdr:colOff>
      <xdr:row>21</xdr:row>
      <xdr:rowOff>117974</xdr:rowOff>
    </xdr:from>
    <xdr:to>
      <xdr:col>191</xdr:col>
      <xdr:colOff>361199</xdr:colOff>
      <xdr:row>36</xdr:row>
      <xdr:rowOff>30979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186</xdr:col>
      <xdr:colOff>565547</xdr:colOff>
      <xdr:row>5</xdr:row>
      <xdr:rowOff>238125</xdr:rowOff>
    </xdr:from>
    <xdr:to>
      <xdr:col>194</xdr:col>
      <xdr:colOff>266417</xdr:colOff>
      <xdr:row>20</xdr:row>
      <xdr:rowOff>103475</xdr:rowOff>
    </xdr:to>
    <xdr:graphicFrame macro="">
      <xdr:nvGraphicFramePr>
        <xdr:cNvPr id="24" name="Диаграмма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186</xdr:col>
      <xdr:colOff>443971</xdr:colOff>
      <xdr:row>21</xdr:row>
      <xdr:rowOff>39623</xdr:rowOff>
    </xdr:from>
    <xdr:to>
      <xdr:col>194</xdr:col>
      <xdr:colOff>141676</xdr:colOff>
      <xdr:row>35</xdr:row>
      <xdr:rowOff>155034</xdr:rowOff>
    </xdr:to>
    <xdr:graphicFrame macro="">
      <xdr:nvGraphicFramePr>
        <xdr:cNvPr id="25" name="Диаграмма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165</xdr:col>
      <xdr:colOff>340568</xdr:colOff>
      <xdr:row>18</xdr:row>
      <xdr:rowOff>20983</xdr:rowOff>
    </xdr:from>
    <xdr:to>
      <xdr:col>173</xdr:col>
      <xdr:colOff>346715</xdr:colOff>
      <xdr:row>32</xdr:row>
      <xdr:rowOff>92191</xdr:rowOff>
    </xdr:to>
    <xdr:graphicFrame macro="">
      <xdr:nvGraphicFramePr>
        <xdr:cNvPr id="26" name="Диаграмма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182</xdr:col>
      <xdr:colOff>523875</xdr:colOff>
      <xdr:row>15</xdr:row>
      <xdr:rowOff>23812</xdr:rowOff>
    </xdr:from>
    <xdr:to>
      <xdr:col>189</xdr:col>
      <xdr:colOff>190499</xdr:colOff>
      <xdr:row>19</xdr:row>
      <xdr:rowOff>83344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79952850" y="3919537"/>
          <a:ext cx="3933824" cy="7834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183</xdr:col>
      <xdr:colOff>89296</xdr:colOff>
      <xdr:row>36</xdr:row>
      <xdr:rowOff>0</xdr:rowOff>
    </xdr:from>
    <xdr:to>
      <xdr:col>190</xdr:col>
      <xdr:colOff>379529</xdr:colOff>
      <xdr:row>49</xdr:row>
      <xdr:rowOff>182913</xdr:rowOff>
    </xdr:to>
    <xdr:graphicFrame macro="">
      <xdr:nvGraphicFramePr>
        <xdr:cNvPr id="28" name="Диаграмма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128</xdr:col>
      <xdr:colOff>55563</xdr:colOff>
      <xdr:row>93</xdr:row>
      <xdr:rowOff>89466</xdr:rowOff>
    </xdr:from>
    <xdr:to>
      <xdr:col>140</xdr:col>
      <xdr:colOff>47625</xdr:colOff>
      <xdr:row>107</xdr:row>
      <xdr:rowOff>5783</xdr:rowOff>
    </xdr:to>
    <xdr:graphicFrame macro="">
      <xdr:nvGraphicFramePr>
        <xdr:cNvPr id="29" name="Диаграмма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114</xdr:col>
      <xdr:colOff>125015</xdr:colOff>
      <xdr:row>116</xdr:row>
      <xdr:rowOff>158352</xdr:rowOff>
    </xdr:from>
    <xdr:to>
      <xdr:col>125</xdr:col>
      <xdr:colOff>339327</xdr:colOff>
      <xdr:row>127</xdr:row>
      <xdr:rowOff>79771</xdr:rowOff>
    </xdr:to>
    <xdr:graphicFrame macro="">
      <xdr:nvGraphicFramePr>
        <xdr:cNvPr id="30" name="Диаграмма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114</xdr:col>
      <xdr:colOff>125015</xdr:colOff>
      <xdr:row>92</xdr:row>
      <xdr:rowOff>15478</xdr:rowOff>
    </xdr:from>
    <xdr:to>
      <xdr:col>125</xdr:col>
      <xdr:colOff>339327</xdr:colOff>
      <xdr:row>105</xdr:row>
      <xdr:rowOff>115490</xdr:rowOff>
    </xdr:to>
    <xdr:graphicFrame macro="">
      <xdr:nvGraphicFramePr>
        <xdr:cNvPr id="31" name="Диаграмма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240</xdr:col>
      <xdr:colOff>31018</xdr:colOff>
      <xdr:row>7</xdr:row>
      <xdr:rowOff>20178</xdr:rowOff>
    </xdr:from>
    <xdr:to>
      <xdr:col>247</xdr:col>
      <xdr:colOff>352486</xdr:colOff>
      <xdr:row>21</xdr:row>
      <xdr:rowOff>52513</xdr:rowOff>
    </xdr:to>
    <xdr:graphicFrame macro="">
      <xdr:nvGraphicFramePr>
        <xdr:cNvPr id="32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240</xdr:col>
      <xdr:colOff>32850</xdr:colOff>
      <xdr:row>37</xdr:row>
      <xdr:rowOff>6967</xdr:rowOff>
    </xdr:from>
    <xdr:to>
      <xdr:col>247</xdr:col>
      <xdr:colOff>354318</xdr:colOff>
      <xdr:row>50</xdr:row>
      <xdr:rowOff>149503</xdr:rowOff>
    </xdr:to>
    <xdr:graphicFrame macro="">
      <xdr:nvGraphicFramePr>
        <xdr:cNvPr id="33" name="Диаграмма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240</xdr:col>
      <xdr:colOff>46629</xdr:colOff>
      <xdr:row>21</xdr:row>
      <xdr:rowOff>195195</xdr:rowOff>
    </xdr:from>
    <xdr:to>
      <xdr:col>247</xdr:col>
      <xdr:colOff>368097</xdr:colOff>
      <xdr:row>36</xdr:row>
      <xdr:rowOff>77224</xdr:rowOff>
    </xdr:to>
    <xdr:graphicFrame macro="">
      <xdr:nvGraphicFramePr>
        <xdr:cNvPr id="3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177</xdr:col>
      <xdr:colOff>20836</xdr:colOff>
      <xdr:row>19</xdr:row>
      <xdr:rowOff>146447</xdr:rowOff>
    </xdr:from>
    <xdr:to>
      <xdr:col>184</xdr:col>
      <xdr:colOff>321469</xdr:colOff>
      <xdr:row>34</xdr:row>
      <xdr:rowOff>106561</xdr:rowOff>
    </xdr:to>
    <xdr:graphicFrame macro="">
      <xdr:nvGraphicFramePr>
        <xdr:cNvPr id="35" name="Диаграмма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186</xdr:col>
      <xdr:colOff>273997</xdr:colOff>
      <xdr:row>29</xdr:row>
      <xdr:rowOff>4960</xdr:rowOff>
    </xdr:from>
    <xdr:to>
      <xdr:col>193</xdr:col>
      <xdr:colOff>574629</xdr:colOff>
      <xdr:row>43</xdr:row>
      <xdr:rowOff>123824</xdr:rowOff>
    </xdr:to>
    <xdr:graphicFrame macro="">
      <xdr:nvGraphicFramePr>
        <xdr:cNvPr id="36" name="Диаграмма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177</xdr:col>
      <xdr:colOff>44648</xdr:colOff>
      <xdr:row>34</xdr:row>
      <xdr:rowOff>133945</xdr:rowOff>
    </xdr:from>
    <xdr:to>
      <xdr:col>184</xdr:col>
      <xdr:colOff>345281</xdr:colOff>
      <xdr:row>48</xdr:row>
      <xdr:rowOff>168473</xdr:rowOff>
    </xdr:to>
    <xdr:graphicFrame macro="">
      <xdr:nvGraphicFramePr>
        <xdr:cNvPr id="37" name="Диаграмма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185</xdr:col>
      <xdr:colOff>44650</xdr:colOff>
      <xdr:row>34</xdr:row>
      <xdr:rowOff>163710</xdr:rowOff>
    </xdr:from>
    <xdr:to>
      <xdr:col>192</xdr:col>
      <xdr:colOff>345282</xdr:colOff>
      <xdr:row>49</xdr:row>
      <xdr:rowOff>4762</xdr:rowOff>
    </xdr:to>
    <xdr:graphicFrame macro="">
      <xdr:nvGraphicFramePr>
        <xdr:cNvPr id="38" name="Диаграмма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248</xdr:col>
      <xdr:colOff>237248</xdr:colOff>
      <xdr:row>21</xdr:row>
      <xdr:rowOff>12212</xdr:rowOff>
    </xdr:from>
    <xdr:to>
      <xdr:col>255</xdr:col>
      <xdr:colOff>576481</xdr:colOff>
      <xdr:row>36</xdr:row>
      <xdr:rowOff>48667</xdr:rowOff>
    </xdr:to>
    <xdr:graphicFrame macro="">
      <xdr:nvGraphicFramePr>
        <xdr:cNvPr id="39" name="Диаграмма 38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248</xdr:col>
      <xdr:colOff>430894</xdr:colOff>
      <xdr:row>37</xdr:row>
      <xdr:rowOff>73270</xdr:rowOff>
    </xdr:from>
    <xdr:to>
      <xdr:col>256</xdr:col>
      <xdr:colOff>128218</xdr:colOff>
      <xdr:row>51</xdr:row>
      <xdr:rowOff>169039</xdr:rowOff>
    </xdr:to>
    <xdr:graphicFrame macro="">
      <xdr:nvGraphicFramePr>
        <xdr:cNvPr id="40" name="Диаграмма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248</xdr:col>
      <xdr:colOff>366346</xdr:colOff>
      <xdr:row>6</xdr:row>
      <xdr:rowOff>50591</xdr:rowOff>
    </xdr:from>
    <xdr:to>
      <xdr:col>256</xdr:col>
      <xdr:colOff>46002</xdr:colOff>
      <xdr:row>20</xdr:row>
      <xdr:rowOff>127579</xdr:rowOff>
    </xdr:to>
    <xdr:graphicFrame macro="">
      <xdr:nvGraphicFramePr>
        <xdr:cNvPr id="41" name="Диаграмма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231</xdr:col>
      <xdr:colOff>129866</xdr:colOff>
      <xdr:row>32</xdr:row>
      <xdr:rowOff>145095</xdr:rowOff>
    </xdr:from>
    <xdr:to>
      <xdr:col>239</xdr:col>
      <xdr:colOff>12735</xdr:colOff>
      <xdr:row>49</xdr:row>
      <xdr:rowOff>7359</xdr:rowOff>
    </xdr:to>
    <xdr:pic>
      <xdr:nvPicPr>
        <xdr:cNvPr id="42" name="Рисунок 41"/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r="49472"/>
        <a:stretch/>
      </xdr:blipFill>
      <xdr:spPr>
        <a:xfrm>
          <a:off x="102117403" y="7232816"/>
          <a:ext cx="4141103" cy="31680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261</xdr:col>
      <xdr:colOff>125015</xdr:colOff>
      <xdr:row>116</xdr:row>
      <xdr:rowOff>158352</xdr:rowOff>
    </xdr:from>
    <xdr:to>
      <xdr:col>272</xdr:col>
      <xdr:colOff>339327</xdr:colOff>
      <xdr:row>127</xdr:row>
      <xdr:rowOff>79771</xdr:rowOff>
    </xdr:to>
    <xdr:graphicFrame macro="">
      <xdr:nvGraphicFramePr>
        <xdr:cNvPr id="45" name="Диаграмма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0.10863</cdr:x>
      <cdr:y>0.16169</cdr:y>
    </cdr:from>
    <cdr:to>
      <cdr:x>0.89688</cdr:x>
      <cdr:y>0.68064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495512" y="459983"/>
          <a:ext cx="3595688" cy="14763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05"/>
  <sheetViews>
    <sheetView zoomScale="75" workbookViewId="0">
      <selection activeCell="BI50" sqref="BI50"/>
    </sheetView>
  </sheetViews>
  <sheetFormatPr defaultRowHeight="12.75" x14ac:dyDescent="0.2"/>
  <cols>
    <col min="1" max="2" width="5.28515625" style="17" customWidth="1"/>
    <col min="3" max="3" width="4.7109375" style="33" bestFit="1" customWidth="1"/>
    <col min="4" max="5" width="7.85546875" customWidth="1"/>
    <col min="6" max="6" width="7" style="22" customWidth="1"/>
    <col min="7" max="9" width="7" customWidth="1"/>
    <col min="10" max="10" width="6.5703125" bestFit="1" customWidth="1"/>
    <col min="11" max="11" width="5.28515625" bestFit="1" customWidth="1"/>
    <col min="12" max="12" width="6.42578125" bestFit="1" customWidth="1"/>
    <col min="13" max="13" width="6.85546875" bestFit="1" customWidth="1"/>
    <col min="14" max="14" width="5.85546875" customWidth="1"/>
    <col min="15" max="15" width="5.7109375" bestFit="1" customWidth="1"/>
    <col min="16" max="16" width="6.42578125" bestFit="1" customWidth="1"/>
    <col min="17" max="17" width="6" bestFit="1" customWidth="1"/>
    <col min="18" max="18" width="5.28515625" bestFit="1" customWidth="1"/>
    <col min="19" max="19" width="5.85546875" bestFit="1" customWidth="1"/>
    <col min="20" max="22" width="5.28515625" bestFit="1" customWidth="1"/>
    <col min="23" max="24" width="6.42578125" bestFit="1" customWidth="1"/>
    <col min="25" max="25" width="6.42578125" customWidth="1"/>
    <col min="26" max="26" width="6" bestFit="1" customWidth="1"/>
    <col min="27" max="27" width="5.7109375" bestFit="1" customWidth="1"/>
    <col min="28" max="28" width="6.85546875" bestFit="1" customWidth="1"/>
    <col min="29" max="30" width="6.85546875" customWidth="1"/>
    <col min="31" max="31" width="7.140625" style="22" bestFit="1" customWidth="1"/>
    <col min="32" max="34" width="4.7109375" bestFit="1" customWidth="1"/>
    <col min="35" max="35" width="3.7109375" bestFit="1" customWidth="1"/>
    <col min="36" max="37" width="3.5703125" bestFit="1" customWidth="1"/>
    <col min="38" max="39" width="4.7109375" bestFit="1" customWidth="1"/>
    <col min="40" max="40" width="4.140625" bestFit="1" customWidth="1"/>
    <col min="41" max="41" width="4.7109375" bestFit="1" customWidth="1"/>
    <col min="42" max="42" width="3.5703125" bestFit="1" customWidth="1"/>
    <col min="43" max="43" width="5.85546875" bestFit="1" customWidth="1"/>
    <col min="44" max="44" width="3.5703125" bestFit="1" customWidth="1"/>
    <col min="45" max="45" width="2.7109375" bestFit="1" customWidth="1"/>
    <col min="46" max="46" width="5.85546875" bestFit="1" customWidth="1"/>
    <col min="47" max="47" width="3.7109375" bestFit="1" customWidth="1"/>
    <col min="48" max="48" width="4.140625" bestFit="1" customWidth="1"/>
    <col min="49" max="50" width="3.7109375" bestFit="1" customWidth="1"/>
    <col min="62" max="62" width="28.7109375" customWidth="1"/>
  </cols>
  <sheetData>
    <row r="1" spans="1:92" x14ac:dyDescent="0.2">
      <c r="J1" s="26"/>
      <c r="K1" s="32"/>
      <c r="L1" s="27"/>
    </row>
    <row r="2" spans="1:92" ht="18" x14ac:dyDescent="0.25">
      <c r="E2" s="35"/>
      <c r="J2" s="1"/>
      <c r="AZ2" s="138" t="s">
        <v>206</v>
      </c>
      <c r="BA2" s="139"/>
      <c r="BB2" s="139"/>
      <c r="BC2" s="139"/>
    </row>
    <row r="3" spans="1:92" x14ac:dyDescent="0.2">
      <c r="BA3" s="139"/>
    </row>
    <row r="4" spans="1:92" x14ac:dyDescent="0.2">
      <c r="J4" s="29"/>
      <c r="K4" s="29"/>
      <c r="L4" s="29"/>
      <c r="M4" s="29"/>
      <c r="N4" s="29"/>
      <c r="O4" s="29"/>
      <c r="P4" s="29" t="s">
        <v>43</v>
      </c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36"/>
      <c r="AF4" s="28"/>
      <c r="AG4" s="28"/>
      <c r="AH4" s="28"/>
      <c r="AI4" s="28"/>
      <c r="AJ4" s="28"/>
      <c r="AK4" s="28"/>
      <c r="AL4" s="28"/>
      <c r="AM4" s="28" t="s">
        <v>44</v>
      </c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Z4" s="44" t="s">
        <v>207</v>
      </c>
      <c r="BA4" s="139"/>
    </row>
    <row r="5" spans="1:92" ht="306" x14ac:dyDescent="0.2">
      <c r="A5" s="20" t="s">
        <v>38</v>
      </c>
      <c r="B5" s="20" t="s">
        <v>37</v>
      </c>
      <c r="C5" s="31" t="s">
        <v>39</v>
      </c>
      <c r="D5" s="5" t="s">
        <v>14</v>
      </c>
      <c r="E5" s="5" t="s">
        <v>42</v>
      </c>
      <c r="F5" s="23" t="s">
        <v>15</v>
      </c>
      <c r="G5" s="5" t="s">
        <v>40</v>
      </c>
      <c r="H5" s="5" t="s">
        <v>41</v>
      </c>
      <c r="I5" s="5"/>
      <c r="J5" s="2" t="s">
        <v>0</v>
      </c>
      <c r="K5" s="2" t="s">
        <v>1</v>
      </c>
      <c r="L5" s="2" t="s">
        <v>2</v>
      </c>
      <c r="M5" s="2" t="s">
        <v>3</v>
      </c>
      <c r="N5" s="2" t="s">
        <v>4</v>
      </c>
      <c r="O5" s="2" t="s">
        <v>5</v>
      </c>
      <c r="P5" s="2" t="s">
        <v>6</v>
      </c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36</v>
      </c>
      <c r="Y5" s="2"/>
      <c r="Z5" s="2" t="s">
        <v>7</v>
      </c>
      <c r="AA5" s="2" t="s">
        <v>5</v>
      </c>
      <c r="AB5" s="2" t="s">
        <v>3</v>
      </c>
      <c r="AC5" s="2"/>
      <c r="AD5" s="2"/>
      <c r="AE5" s="37" t="s">
        <v>16</v>
      </c>
      <c r="AF5" s="6" t="s">
        <v>17</v>
      </c>
      <c r="AG5" s="6" t="s">
        <v>18</v>
      </c>
      <c r="AH5" s="6" t="s">
        <v>19</v>
      </c>
      <c r="AI5" s="6" t="s">
        <v>20</v>
      </c>
      <c r="AJ5" s="2" t="s">
        <v>21</v>
      </c>
      <c r="AK5" s="2" t="s">
        <v>22</v>
      </c>
      <c r="AL5" s="7" t="s">
        <v>23</v>
      </c>
      <c r="AM5" s="7" t="s">
        <v>24</v>
      </c>
      <c r="AN5" s="7" t="s">
        <v>25</v>
      </c>
      <c r="AO5" s="7" t="s">
        <v>26</v>
      </c>
      <c r="AP5" s="7" t="s">
        <v>27</v>
      </c>
      <c r="AQ5" s="7" t="s">
        <v>28</v>
      </c>
      <c r="AR5" s="7" t="s">
        <v>29</v>
      </c>
      <c r="AS5" s="7" t="s">
        <v>30</v>
      </c>
      <c r="AT5" s="8" t="s">
        <v>31</v>
      </c>
      <c r="AU5" s="8" t="s">
        <v>32</v>
      </c>
      <c r="AV5" s="2" t="s">
        <v>33</v>
      </c>
      <c r="AW5" s="2" t="s">
        <v>34</v>
      </c>
      <c r="AX5" s="8" t="s">
        <v>35</v>
      </c>
      <c r="AY5" s="15" t="s">
        <v>121</v>
      </c>
      <c r="AZ5" s="44"/>
      <c r="BA5" s="139"/>
      <c r="BB5" s="51" t="s">
        <v>122</v>
      </c>
      <c r="BC5" s="51" t="s">
        <v>123</v>
      </c>
      <c r="BD5" s="52" t="s">
        <v>14</v>
      </c>
      <c r="BE5" s="52" t="s">
        <v>15</v>
      </c>
      <c r="BF5" s="51" t="s">
        <v>124</v>
      </c>
      <c r="BG5" s="51" t="s">
        <v>125</v>
      </c>
      <c r="BH5" s="53" t="s">
        <v>126</v>
      </c>
      <c r="BI5" s="53" t="s">
        <v>127</v>
      </c>
      <c r="BJ5" s="52" t="s">
        <v>128</v>
      </c>
      <c r="BK5" s="54" t="s">
        <v>129</v>
      </c>
      <c r="BL5" s="54" t="s">
        <v>130</v>
      </c>
      <c r="BM5" s="54" t="s">
        <v>131</v>
      </c>
      <c r="BN5" s="51" t="s">
        <v>132</v>
      </c>
      <c r="BO5" s="51" t="s">
        <v>133</v>
      </c>
      <c r="BP5" s="51" t="s">
        <v>134</v>
      </c>
      <c r="BQ5" s="51" t="s">
        <v>135</v>
      </c>
      <c r="BR5" s="51" t="s">
        <v>136</v>
      </c>
      <c r="BS5" s="51" t="s">
        <v>137</v>
      </c>
      <c r="BT5" s="51" t="s">
        <v>138</v>
      </c>
      <c r="BU5" s="51" t="s">
        <v>139</v>
      </c>
      <c r="BV5" s="51" t="s">
        <v>140</v>
      </c>
      <c r="BW5" s="51" t="s">
        <v>141</v>
      </c>
      <c r="BX5" s="51" t="s">
        <v>142</v>
      </c>
      <c r="BY5" s="51" t="s">
        <v>143</v>
      </c>
      <c r="BZ5" s="51" t="s">
        <v>144</v>
      </c>
      <c r="CA5" s="55" t="s">
        <v>8</v>
      </c>
      <c r="CB5" s="55" t="s">
        <v>29</v>
      </c>
      <c r="CC5" s="55" t="s">
        <v>30</v>
      </c>
      <c r="CD5" s="55" t="s">
        <v>145</v>
      </c>
      <c r="CE5" s="55" t="s">
        <v>146</v>
      </c>
      <c r="CF5" s="56" t="s">
        <v>147</v>
      </c>
      <c r="CG5" s="56" t="s">
        <v>148</v>
      </c>
      <c r="CH5" s="56" t="s">
        <v>149</v>
      </c>
      <c r="CI5" s="56" t="s">
        <v>150</v>
      </c>
      <c r="CJ5" s="56" t="s">
        <v>151</v>
      </c>
      <c r="CK5" s="101" t="s">
        <v>152</v>
      </c>
      <c r="CL5" s="56" t="s">
        <v>153</v>
      </c>
      <c r="CM5" s="891" t="s">
        <v>154</v>
      </c>
      <c r="CN5" s="891"/>
    </row>
    <row r="6" spans="1:92" ht="15.75" x14ac:dyDescent="0.2">
      <c r="A6" s="93"/>
      <c r="B6" s="93"/>
      <c r="C6" s="94"/>
      <c r="D6" s="95"/>
      <c r="E6" s="95"/>
      <c r="F6" s="96"/>
      <c r="G6" s="95"/>
      <c r="H6" s="95"/>
      <c r="I6" s="95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6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8">
        <v>1</v>
      </c>
      <c r="BC6" s="98">
        <v>2</v>
      </c>
      <c r="BD6" s="98">
        <v>3</v>
      </c>
      <c r="BE6" s="98">
        <v>4</v>
      </c>
      <c r="BF6" s="98">
        <v>5</v>
      </c>
      <c r="BG6" s="98">
        <v>6</v>
      </c>
      <c r="BH6" s="98">
        <v>7</v>
      </c>
      <c r="BI6" s="98">
        <v>8</v>
      </c>
      <c r="BJ6" s="98">
        <v>9</v>
      </c>
      <c r="BK6" s="98">
        <v>10</v>
      </c>
      <c r="BL6" s="98">
        <v>11</v>
      </c>
      <c r="BM6" s="98">
        <v>12</v>
      </c>
      <c r="BN6" s="98">
        <v>13</v>
      </c>
      <c r="BO6" s="98">
        <v>14</v>
      </c>
      <c r="BP6" s="98">
        <v>15</v>
      </c>
      <c r="BQ6" s="98">
        <v>16</v>
      </c>
      <c r="BR6" s="98">
        <v>17</v>
      </c>
      <c r="BS6" s="98">
        <v>18</v>
      </c>
      <c r="BT6" s="98">
        <v>19</v>
      </c>
      <c r="BU6" s="98">
        <v>20</v>
      </c>
      <c r="BV6" s="98">
        <v>21</v>
      </c>
      <c r="BW6" s="98">
        <v>22</v>
      </c>
      <c r="BX6" s="98">
        <v>23</v>
      </c>
      <c r="BY6" s="98">
        <v>24</v>
      </c>
      <c r="BZ6" s="98">
        <v>25</v>
      </c>
      <c r="CA6" s="99">
        <v>26</v>
      </c>
      <c r="CB6" s="99">
        <v>27</v>
      </c>
      <c r="CC6" s="99">
        <v>28</v>
      </c>
      <c r="CD6" s="99">
        <v>29</v>
      </c>
      <c r="CE6" s="99">
        <v>30</v>
      </c>
      <c r="CF6" s="99">
        <v>31</v>
      </c>
      <c r="CG6" s="99">
        <v>32</v>
      </c>
      <c r="CH6" s="99">
        <v>33</v>
      </c>
      <c r="CI6" s="99">
        <v>34</v>
      </c>
      <c r="CJ6" s="99">
        <v>35</v>
      </c>
      <c r="CK6" s="99">
        <v>36</v>
      </c>
      <c r="CL6" s="99">
        <v>37</v>
      </c>
      <c r="CM6" s="100">
        <v>38</v>
      </c>
      <c r="CN6" s="100">
        <v>39</v>
      </c>
    </row>
    <row r="7" spans="1:92" ht="16.5" x14ac:dyDescent="0.25">
      <c r="A7" s="18">
        <v>1</v>
      </c>
      <c r="B7" s="18"/>
      <c r="C7" s="16">
        <v>15</v>
      </c>
      <c r="D7" s="2">
        <v>110</v>
      </c>
      <c r="E7" s="2"/>
      <c r="F7" s="24">
        <v>13</v>
      </c>
      <c r="G7" s="2"/>
      <c r="H7" s="2"/>
      <c r="I7" s="2"/>
      <c r="J7" s="3">
        <v>73.589824494101848</v>
      </c>
      <c r="K7" s="3">
        <v>0.35570896627067689</v>
      </c>
      <c r="L7" s="3">
        <v>13.816133282740042</v>
      </c>
      <c r="M7" s="3">
        <v>1.4905947769377994</v>
      </c>
      <c r="N7" s="3">
        <v>2.906847190196021E-2</v>
      </c>
      <c r="O7" s="3">
        <v>1.1027788225384765</v>
      </c>
      <c r="P7" s="3">
        <v>0.5998031031477643</v>
      </c>
      <c r="Q7" s="3">
        <v>2.1803379603954611</v>
      </c>
      <c r="R7" s="3">
        <v>3.2132309097201657</v>
      </c>
      <c r="S7" s="3">
        <v>8.3356628485412032E-2</v>
      </c>
      <c r="T7" s="3">
        <v>4.7198285387851771E-2</v>
      </c>
      <c r="U7" s="3">
        <v>0.65196429837253622</v>
      </c>
      <c r="V7" s="3">
        <v>0.37</v>
      </c>
      <c r="W7" s="3">
        <v>2.0699999999999998</v>
      </c>
      <c r="X7" s="4">
        <f t="shared" ref="X7:X70" si="0">SUM(J7:W7)</f>
        <v>99.600000000000009</v>
      </c>
      <c r="Y7" s="4"/>
      <c r="Z7" s="3">
        <v>2.1803379603954611</v>
      </c>
      <c r="AA7" s="3">
        <v>1.1027788225384765</v>
      </c>
      <c r="AB7" s="3">
        <v>1.4905947769377994</v>
      </c>
      <c r="AC7" s="3"/>
      <c r="AD7" s="3"/>
      <c r="AE7" s="38">
        <v>9505.285581250937</v>
      </c>
      <c r="AF7" s="8">
        <v>5.5702372998574008</v>
      </c>
      <c r="AG7" s="8">
        <v>1.1409349313621073</v>
      </c>
      <c r="AH7" s="8">
        <v>37.138598360260154</v>
      </c>
      <c r="AI7" s="8">
        <v>9.5364915591948556</v>
      </c>
      <c r="AJ7" s="8">
        <v>2.6039368628621742</v>
      </c>
      <c r="AK7" s="8">
        <v>34.086900273038758</v>
      </c>
      <c r="AL7" s="8">
        <v>84.861052649374145</v>
      </c>
      <c r="AM7" s="8">
        <v>129.6319846793333</v>
      </c>
      <c r="AN7" s="8">
        <v>14.597831536457699</v>
      </c>
      <c r="AO7" s="8">
        <v>145.80050647831521</v>
      </c>
      <c r="AP7" s="8">
        <v>5.4376358663257891</v>
      </c>
      <c r="AQ7" s="8">
        <v>15.642980453083306</v>
      </c>
      <c r="AR7" s="8">
        <v>7.4504892553242099</v>
      </c>
      <c r="AS7" s="8">
        <v>3.0281329374949517</v>
      </c>
      <c r="AT7" s="8">
        <v>632.97744734096204</v>
      </c>
      <c r="AU7" s="8">
        <v>24.615014282473897</v>
      </c>
      <c r="AV7" s="8">
        <v>39.467679356732447</v>
      </c>
      <c r="AW7" s="8">
        <v>0</v>
      </c>
      <c r="AX7" s="8">
        <v>13.310599896447039</v>
      </c>
      <c r="AY7" s="2" t="s">
        <v>45</v>
      </c>
      <c r="AZ7" s="43">
        <f>U7*AK7</f>
        <v>22.223442020206328</v>
      </c>
      <c r="BA7">
        <f>R7*Q7*L7*K7/W7</f>
        <v>16.633235377159313</v>
      </c>
      <c r="BB7" s="49">
        <v>1</v>
      </c>
      <c r="BC7" s="49">
        <v>15</v>
      </c>
      <c r="BD7" s="57">
        <v>110</v>
      </c>
      <c r="BE7" s="57">
        <v>13</v>
      </c>
      <c r="BF7" s="57">
        <v>3283</v>
      </c>
      <c r="BG7" s="57">
        <v>3284</v>
      </c>
      <c r="BH7" s="58">
        <v>3283</v>
      </c>
      <c r="BI7" s="59" t="s">
        <v>155</v>
      </c>
      <c r="BJ7" s="60" t="s">
        <v>156</v>
      </c>
      <c r="BK7" s="61">
        <v>757.57575757575762</v>
      </c>
      <c r="BL7" s="61">
        <v>2304.0941543953586</v>
      </c>
      <c r="BM7" s="62">
        <v>0.32879548612654719</v>
      </c>
      <c r="BN7" s="63">
        <v>2.7727272727272729</v>
      </c>
      <c r="BO7" s="63">
        <v>3.7415506470325739</v>
      </c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64">
        <v>3.1724999999999999</v>
      </c>
      <c r="CB7" s="65">
        <v>7.4504892553242099</v>
      </c>
      <c r="CC7" s="65">
        <v>3.0281329374949517</v>
      </c>
      <c r="CD7" s="66">
        <v>4.0812932176803587</v>
      </c>
      <c r="CE7" s="66">
        <v>3.6606936900317191</v>
      </c>
      <c r="CF7" s="67">
        <v>2281.8405783838202</v>
      </c>
      <c r="CG7" s="67">
        <v>2428.6558067173059</v>
      </c>
      <c r="CH7" s="67">
        <v>2627.5011328310238</v>
      </c>
      <c r="CI7" s="68">
        <v>12.753226244074337</v>
      </c>
      <c r="CJ7" s="68">
        <v>13.155486409810562</v>
      </c>
      <c r="CK7" s="69">
        <v>1.6183917287010245</v>
      </c>
      <c r="CL7" s="70"/>
      <c r="CM7" s="71"/>
      <c r="CN7" s="71"/>
    </row>
    <row r="8" spans="1:92" ht="16.5" x14ac:dyDescent="0.25">
      <c r="A8" s="18">
        <v>2</v>
      </c>
      <c r="B8" s="18"/>
      <c r="C8" s="16">
        <v>17</v>
      </c>
      <c r="D8" s="2">
        <v>110</v>
      </c>
      <c r="E8" s="2"/>
      <c r="F8" s="24">
        <v>13</v>
      </c>
      <c r="G8" s="2"/>
      <c r="H8" s="2"/>
      <c r="I8" s="2"/>
      <c r="J8" s="3">
        <v>65.58966492114024</v>
      </c>
      <c r="K8" s="3">
        <v>0.71491339586050662</v>
      </c>
      <c r="L8" s="3">
        <v>16.262895854070845</v>
      </c>
      <c r="M8" s="3">
        <v>3.3929170599643026</v>
      </c>
      <c r="N8" s="3">
        <v>3.526386695956614E-2</v>
      </c>
      <c r="O8" s="3">
        <v>2.4972763459360197</v>
      </c>
      <c r="P8" s="3">
        <v>0.3967185032951191</v>
      </c>
      <c r="Q8" s="3">
        <v>2.0092203267659778</v>
      </c>
      <c r="R8" s="3">
        <v>3.9277182051040018</v>
      </c>
      <c r="S8" s="3">
        <v>8.2419037893869701E-2</v>
      </c>
      <c r="T8" s="3">
        <v>1.8657045891398365E-2</v>
      </c>
      <c r="U8" s="3">
        <v>0.64233543711814378</v>
      </c>
      <c r="V8" s="3">
        <v>0.62</v>
      </c>
      <c r="W8" s="3">
        <v>3.41</v>
      </c>
      <c r="X8" s="4">
        <f t="shared" si="0"/>
        <v>99.600000000000009</v>
      </c>
      <c r="Y8" s="4"/>
      <c r="Z8" s="3">
        <v>2.0092203267659778</v>
      </c>
      <c r="AA8" s="3">
        <v>2.4972763459360197</v>
      </c>
      <c r="AB8" s="3">
        <v>3.3929170599643026</v>
      </c>
      <c r="AC8" s="3"/>
      <c r="AD8" s="3"/>
      <c r="AE8" s="38">
        <v>22000.314968651914</v>
      </c>
      <c r="AF8" s="8">
        <v>14.706849994473467</v>
      </c>
      <c r="AG8" s="8">
        <v>0</v>
      </c>
      <c r="AH8" s="8">
        <v>60.194791545538344</v>
      </c>
      <c r="AI8" s="8">
        <v>14.536978567096639</v>
      </c>
      <c r="AJ8" s="8">
        <v>0.36460544599030026</v>
      </c>
      <c r="AK8" s="8">
        <v>31.331911177453609</v>
      </c>
      <c r="AL8" s="8">
        <v>120.4070214602129</v>
      </c>
      <c r="AM8" s="8">
        <v>140.26806188168743</v>
      </c>
      <c r="AN8" s="8">
        <v>20.043383208929203</v>
      </c>
      <c r="AO8" s="8">
        <v>123.21528734558943</v>
      </c>
      <c r="AP8" s="8">
        <v>10.804822727226194</v>
      </c>
      <c r="AQ8" s="8">
        <v>14.669307721595509</v>
      </c>
      <c r="AR8" s="8">
        <v>8.3619764128959329</v>
      </c>
      <c r="AS8" s="8">
        <v>3.8455010732399297</v>
      </c>
      <c r="AT8" s="8">
        <v>613.48617095098962</v>
      </c>
      <c r="AU8" s="8">
        <v>33.547654110259515</v>
      </c>
      <c r="AV8" s="8">
        <v>53.976502629408081</v>
      </c>
      <c r="AW8" s="8">
        <v>9.5516081711002894</v>
      </c>
      <c r="AX8" s="8">
        <v>13.037490164746105</v>
      </c>
      <c r="AY8" s="2" t="s">
        <v>46</v>
      </c>
      <c r="AZ8" s="43">
        <f t="shared" ref="AZ8:AZ71" si="1">U8*AK8</f>
        <v>20.12559686191652</v>
      </c>
      <c r="BA8">
        <f t="shared" ref="BA8:BA71" si="2">R8*Q8*L8*K8/W8</f>
        <v>26.906971673303392</v>
      </c>
      <c r="BB8" s="50">
        <v>2</v>
      </c>
      <c r="BC8" s="49">
        <v>17</v>
      </c>
      <c r="BD8" s="72">
        <v>110</v>
      </c>
      <c r="BE8" s="57">
        <v>13</v>
      </c>
      <c r="BF8" s="57">
        <v>3282</v>
      </c>
      <c r="BG8" s="57">
        <v>3283</v>
      </c>
      <c r="BH8" s="58">
        <v>3282.5</v>
      </c>
      <c r="BI8" s="59" t="s">
        <v>155</v>
      </c>
      <c r="BJ8" s="60" t="s">
        <v>157</v>
      </c>
      <c r="BK8" s="61">
        <v>847.40017625923667</v>
      </c>
      <c r="BL8" s="61">
        <v>2310.2477022182688</v>
      </c>
      <c r="BM8" s="62">
        <v>0.36680057097149121</v>
      </c>
      <c r="BN8" s="63">
        <v>3.0422005287777103</v>
      </c>
      <c r="BO8" s="63">
        <v>3.7513963235492307</v>
      </c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64">
        <v>3.8315000000000001</v>
      </c>
      <c r="CB8" s="65">
        <v>8.3619764128959329</v>
      </c>
      <c r="CC8" s="65">
        <v>3.8455010732399297</v>
      </c>
      <c r="CD8" s="66">
        <v>0.63228006147737381</v>
      </c>
      <c r="CE8" s="73"/>
      <c r="CF8" s="67">
        <v>2312.5697063792873</v>
      </c>
      <c r="CG8" s="67">
        <v>2455.1082697840088</v>
      </c>
      <c r="CH8" s="67">
        <v>2651.1864726206686</v>
      </c>
      <c r="CI8" s="68">
        <v>12.932508623133495</v>
      </c>
      <c r="CJ8" s="68">
        <v>12.772272706516297</v>
      </c>
      <c r="CK8" s="69">
        <v>0.63698237314740003</v>
      </c>
      <c r="CL8" s="70"/>
      <c r="CM8" s="74"/>
      <c r="CN8" s="71"/>
    </row>
    <row r="9" spans="1:92" ht="16.5" x14ac:dyDescent="0.25">
      <c r="A9" s="18">
        <v>3</v>
      </c>
      <c r="B9" s="18"/>
      <c r="C9" s="16">
        <v>19</v>
      </c>
      <c r="D9" s="2">
        <v>110</v>
      </c>
      <c r="E9" s="2"/>
      <c r="F9" s="24">
        <v>13</v>
      </c>
      <c r="G9" s="2"/>
      <c r="H9" s="2"/>
      <c r="I9" s="2"/>
      <c r="J9" s="3">
        <v>70.870916026166725</v>
      </c>
      <c r="K9" s="3">
        <v>0.4937467286293406</v>
      </c>
      <c r="L9" s="3">
        <v>13.202216246341889</v>
      </c>
      <c r="M9" s="3">
        <v>2.492808896856729</v>
      </c>
      <c r="N9" s="3">
        <v>3.1318232580414787E-2</v>
      </c>
      <c r="O9" s="3">
        <v>2.0077333401144739</v>
      </c>
      <c r="P9" s="3">
        <v>0.51751594097864562</v>
      </c>
      <c r="Q9" s="3">
        <v>2.5749299953167739</v>
      </c>
      <c r="R9" s="3">
        <v>3.208639639582366</v>
      </c>
      <c r="S9" s="3">
        <v>8.5793594788693278E-2</v>
      </c>
      <c r="T9" s="3">
        <v>2.3259143414770592E-2</v>
      </c>
      <c r="U9" s="3">
        <v>0.77112221522917068</v>
      </c>
      <c r="V9" s="3">
        <v>0.52</v>
      </c>
      <c r="W9" s="3">
        <v>2.8</v>
      </c>
      <c r="X9" s="4">
        <f t="shared" si="0"/>
        <v>99.600000000000009</v>
      </c>
      <c r="Y9" s="4"/>
      <c r="Z9" s="3">
        <v>2.5749299953167739</v>
      </c>
      <c r="AA9" s="3">
        <v>2.0077333401144739</v>
      </c>
      <c r="AB9" s="3">
        <v>2.492808896856729</v>
      </c>
      <c r="AC9" s="3"/>
      <c r="AD9" s="3"/>
      <c r="AE9" s="38">
        <v>16460.656264565816</v>
      </c>
      <c r="AF9" s="8">
        <v>14.895904343352782</v>
      </c>
      <c r="AG9" s="8">
        <v>0</v>
      </c>
      <c r="AH9" s="8">
        <v>46.881359959396129</v>
      </c>
      <c r="AI9" s="8">
        <v>11.576197347196247</v>
      </c>
      <c r="AJ9" s="8">
        <v>0.29204151312354359</v>
      </c>
      <c r="AK9" s="8">
        <v>34.907544416725436</v>
      </c>
      <c r="AL9" s="8">
        <v>90.786243877870376</v>
      </c>
      <c r="AM9" s="8">
        <v>131.55711047880288</v>
      </c>
      <c r="AN9" s="8">
        <v>16.074408514957906</v>
      </c>
      <c r="AO9" s="8">
        <v>110.88767592897494</v>
      </c>
      <c r="AP9" s="8">
        <v>7.8954905512026512</v>
      </c>
      <c r="AQ9" s="8">
        <v>13.398066177127623</v>
      </c>
      <c r="AR9" s="8">
        <v>6.0195354196397188</v>
      </c>
      <c r="AS9" s="8">
        <v>1.1947499861319812</v>
      </c>
      <c r="AT9" s="8">
        <v>553.68120660799877</v>
      </c>
      <c r="AU9" s="8">
        <v>29.633152457848528</v>
      </c>
      <c r="AV9" s="8">
        <v>47.435333602330637</v>
      </c>
      <c r="AW9" s="8">
        <v>10.985021511674674</v>
      </c>
      <c r="AX9" s="8">
        <v>11.536755498575255</v>
      </c>
      <c r="AY9" s="2" t="s">
        <v>47</v>
      </c>
      <c r="AZ9" s="43">
        <f t="shared" si="1"/>
        <v>26.917982978835987</v>
      </c>
      <c r="BA9">
        <f t="shared" si="2"/>
        <v>19.234434070420718</v>
      </c>
      <c r="BB9" s="49">
        <v>3</v>
      </c>
      <c r="BC9" s="49">
        <v>19</v>
      </c>
      <c r="BD9" s="57">
        <v>110</v>
      </c>
      <c r="BE9" s="57">
        <v>13</v>
      </c>
      <c r="BF9" s="57">
        <v>3280</v>
      </c>
      <c r="BG9" s="57">
        <v>3281</v>
      </c>
      <c r="BH9" s="58">
        <v>3280.3</v>
      </c>
      <c r="BI9" s="59" t="s">
        <v>155</v>
      </c>
      <c r="BJ9" s="60" t="s">
        <v>158</v>
      </c>
      <c r="BK9" s="61">
        <v>673.4006734006739</v>
      </c>
      <c r="BL9" s="61">
        <v>2770.7273538598856</v>
      </c>
      <c r="BM9" s="62">
        <v>0.24304111787201399</v>
      </c>
      <c r="BN9" s="63">
        <v>2.5202020202020217</v>
      </c>
      <c r="BO9" s="63">
        <v>4.4881637661758171</v>
      </c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64">
        <v>3.1453000000000002</v>
      </c>
      <c r="CB9" s="65">
        <v>6.0195354196397188</v>
      </c>
      <c r="CC9" s="65">
        <v>1.1947499861319812</v>
      </c>
      <c r="CD9" s="66">
        <v>1.9218889529351022</v>
      </c>
      <c r="CE9" s="73"/>
      <c r="CF9" s="67">
        <v>2302.4524200346036</v>
      </c>
      <c r="CG9" s="67">
        <v>2445.5356905194976</v>
      </c>
      <c r="CH9" s="67">
        <v>2641.0655946262273</v>
      </c>
      <c r="CI9" s="68">
        <v>15.80351893749174</v>
      </c>
      <c r="CJ9" s="68">
        <v>12.82108158466794</v>
      </c>
      <c r="CK9" s="69">
        <v>1.9461329649560724</v>
      </c>
      <c r="CL9" s="70" t="s">
        <v>159</v>
      </c>
      <c r="CM9" s="74"/>
      <c r="CN9" s="71"/>
    </row>
    <row r="10" spans="1:92" ht="16.5" x14ac:dyDescent="0.25">
      <c r="A10" s="18">
        <v>4</v>
      </c>
      <c r="B10" s="18"/>
      <c r="C10" s="16">
        <v>21</v>
      </c>
      <c r="D10" s="2">
        <v>110</v>
      </c>
      <c r="E10" s="2"/>
      <c r="F10" s="24">
        <v>13</v>
      </c>
      <c r="G10" s="2"/>
      <c r="H10" s="2"/>
      <c r="I10" s="2"/>
      <c r="J10" s="3">
        <v>72.2138536870916</v>
      </c>
      <c r="K10" s="3">
        <v>0.5033665258594775</v>
      </c>
      <c r="L10" s="3">
        <v>11.858639306827827</v>
      </c>
      <c r="M10" s="3">
        <v>2.359225149113231</v>
      </c>
      <c r="N10" s="3">
        <v>2.5860658893266036E-2</v>
      </c>
      <c r="O10" s="3">
        <v>1.9052382278334148</v>
      </c>
      <c r="P10" s="3">
        <v>0.38505910210366989</v>
      </c>
      <c r="Q10" s="3">
        <v>2.6986717504917701</v>
      </c>
      <c r="R10" s="3">
        <v>3.5901517869856181</v>
      </c>
      <c r="S10" s="3">
        <v>9.5297546157862248E-2</v>
      </c>
      <c r="T10" s="3">
        <v>2.6471540599406179E-2</v>
      </c>
      <c r="U10" s="3">
        <v>0.86816471804283268</v>
      </c>
      <c r="V10" s="3">
        <v>0.42</v>
      </c>
      <c r="W10" s="3">
        <v>2.65</v>
      </c>
      <c r="X10" s="4">
        <f t="shared" si="0"/>
        <v>99.599999999999966</v>
      </c>
      <c r="Y10" s="4"/>
      <c r="Z10" s="3">
        <v>2.6986717504917701</v>
      </c>
      <c r="AA10" s="3">
        <v>1.9052382278334148</v>
      </c>
      <c r="AB10" s="3">
        <v>2.359225149113231</v>
      </c>
      <c r="AC10" s="3"/>
      <c r="AD10" s="3"/>
      <c r="AE10" s="38">
        <v>15176.391956690064</v>
      </c>
      <c r="AF10" s="8">
        <v>17.275545106976711</v>
      </c>
      <c r="AG10" s="8">
        <v>0</v>
      </c>
      <c r="AH10" s="8">
        <v>48.7713053436199</v>
      </c>
      <c r="AI10" s="8">
        <v>11.970107854530371</v>
      </c>
      <c r="AJ10" s="8">
        <v>0.57106838987333286</v>
      </c>
      <c r="AK10" s="8">
        <v>41.206469103012786</v>
      </c>
      <c r="AL10" s="8">
        <v>97.456342527120739</v>
      </c>
      <c r="AM10" s="8">
        <v>143.5976429566737</v>
      </c>
      <c r="AN10" s="8">
        <v>18.709429226842317</v>
      </c>
      <c r="AO10" s="8">
        <v>137.08882660921745</v>
      </c>
      <c r="AP10" s="8">
        <v>7.2891118780157376</v>
      </c>
      <c r="AQ10" s="8">
        <v>18.803167245306586</v>
      </c>
      <c r="AR10" s="8">
        <v>7.3766273166849778</v>
      </c>
      <c r="AS10" s="8">
        <v>0.60401076280204247</v>
      </c>
      <c r="AT10" s="8">
        <v>649.58865840293618</v>
      </c>
      <c r="AU10" s="8">
        <v>22.764636635132302</v>
      </c>
      <c r="AV10" s="8">
        <v>60.12448581923087</v>
      </c>
      <c r="AW10" s="8">
        <v>2.1578479105691013</v>
      </c>
      <c r="AX10" s="8">
        <v>11.484701622482099</v>
      </c>
      <c r="AY10" s="2" t="s">
        <v>48</v>
      </c>
      <c r="AZ10" s="43">
        <f t="shared" si="1"/>
        <v>35.774002630357792</v>
      </c>
      <c r="BA10">
        <f t="shared" si="2"/>
        <v>21.824092335940374</v>
      </c>
      <c r="BB10" s="50">
        <v>4</v>
      </c>
      <c r="BC10" s="49">
        <v>21</v>
      </c>
      <c r="BD10" s="72">
        <v>110</v>
      </c>
      <c r="BE10" s="72">
        <v>13</v>
      </c>
      <c r="BF10" s="49">
        <v>3278</v>
      </c>
      <c r="BG10" s="49">
        <v>3279</v>
      </c>
      <c r="BH10" s="75">
        <v>3278.4</v>
      </c>
      <c r="BI10" s="59" t="s">
        <v>155</v>
      </c>
      <c r="BJ10" s="76" t="s">
        <v>160</v>
      </c>
      <c r="BK10" s="61">
        <v>506.73963717441995</v>
      </c>
      <c r="BL10" s="61">
        <v>1947.8807090121918</v>
      </c>
      <c r="BM10" s="62">
        <v>0.26014921490310228</v>
      </c>
      <c r="BN10" s="63">
        <v>2.0202189115232598</v>
      </c>
      <c r="BO10" s="63">
        <v>3.1716091344195072</v>
      </c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64">
        <v>3.5261999999999998</v>
      </c>
      <c r="CB10" s="65">
        <v>7.3766273166849778</v>
      </c>
      <c r="CC10" s="65">
        <v>0.60401076280204247</v>
      </c>
      <c r="CD10" s="66">
        <v>6.3601337139850989</v>
      </c>
      <c r="CE10" s="73"/>
      <c r="CF10" s="67">
        <v>2226.0418891170434</v>
      </c>
      <c r="CG10" s="67">
        <v>2394.3457905544151</v>
      </c>
      <c r="CH10" s="67">
        <v>2621.3706609349811</v>
      </c>
      <c r="CI10" s="68">
        <v>17.719876494182067</v>
      </c>
      <c r="CJ10" s="68">
        <v>15.080994752452655</v>
      </c>
      <c r="CK10" s="69">
        <v>6.4403647585422492</v>
      </c>
      <c r="CL10" s="70"/>
      <c r="CM10" s="74"/>
      <c r="CN10" s="71"/>
    </row>
    <row r="11" spans="1:92" ht="16.5" x14ac:dyDescent="0.25">
      <c r="A11" s="18">
        <v>5</v>
      </c>
      <c r="B11" s="18"/>
      <c r="C11" s="16">
        <v>23</v>
      </c>
      <c r="D11" s="2">
        <v>110</v>
      </c>
      <c r="E11" s="2"/>
      <c r="F11" s="24">
        <v>13</v>
      </c>
      <c r="G11" s="2"/>
      <c r="H11" s="2"/>
      <c r="I11" s="2"/>
      <c r="J11" s="3">
        <v>74.784794648977567</v>
      </c>
      <c r="K11" s="3">
        <v>0.36143860666715882</v>
      </c>
      <c r="L11" s="3">
        <v>10.275794300960737</v>
      </c>
      <c r="M11" s="3">
        <v>1.7903890406336016</v>
      </c>
      <c r="N11" s="3">
        <v>2.9330605443826919E-2</v>
      </c>
      <c r="O11" s="3">
        <v>1.6386438944138024</v>
      </c>
      <c r="P11" s="3">
        <v>0.61971088238085703</v>
      </c>
      <c r="Q11" s="3">
        <v>2.6340513166636783</v>
      </c>
      <c r="R11" s="3">
        <v>3.4004152262636702</v>
      </c>
      <c r="S11" s="3">
        <v>8.6464180631281445E-2</v>
      </c>
      <c r="T11" s="3">
        <v>5.7540944707507674E-2</v>
      </c>
      <c r="U11" s="3">
        <v>0.89142635225630906</v>
      </c>
      <c r="V11" s="3">
        <v>0.52</v>
      </c>
      <c r="W11" s="3">
        <v>2.5099999999999998</v>
      </c>
      <c r="X11" s="4">
        <f t="shared" si="0"/>
        <v>99.600000000000009</v>
      </c>
      <c r="Y11" s="4"/>
      <c r="Z11" s="3">
        <v>2.6340513166636783</v>
      </c>
      <c r="AA11" s="3">
        <v>1.6386438944138024</v>
      </c>
      <c r="AB11" s="3">
        <v>1.7903890406336016</v>
      </c>
      <c r="AC11" s="3"/>
      <c r="AD11" s="3"/>
      <c r="AE11" s="38">
        <v>9978.6970254620446</v>
      </c>
      <c r="AF11" s="8">
        <v>0.53519364162280192</v>
      </c>
      <c r="AG11" s="8">
        <v>0</v>
      </c>
      <c r="AH11" s="8">
        <v>32.550685014564543</v>
      </c>
      <c r="AI11" s="8">
        <v>8.067528290838192</v>
      </c>
      <c r="AJ11" s="8">
        <v>-0.23815015790861685</v>
      </c>
      <c r="AK11" s="8">
        <v>32.186580181923169</v>
      </c>
      <c r="AL11" s="8">
        <v>82.216388459758662</v>
      </c>
      <c r="AM11" s="8">
        <v>129.24961839930756</v>
      </c>
      <c r="AN11" s="8">
        <v>14.380877892677256</v>
      </c>
      <c r="AO11" s="8">
        <v>104.98372989974563</v>
      </c>
      <c r="AP11" s="8">
        <v>3.936155914160294</v>
      </c>
      <c r="AQ11" s="8">
        <v>13.797872812940879</v>
      </c>
      <c r="AR11" s="8">
        <v>5.1776439840509605</v>
      </c>
      <c r="AS11" s="8">
        <v>1.337522439581915</v>
      </c>
      <c r="AT11" s="8">
        <v>675.60719483767377</v>
      </c>
      <c r="AU11" s="8">
        <v>25.397887103260857</v>
      </c>
      <c r="AV11" s="8">
        <v>51.10690546522968</v>
      </c>
      <c r="AW11" s="8">
        <v>16.263630014911822</v>
      </c>
      <c r="AX11" s="8">
        <v>13.772402638985108</v>
      </c>
      <c r="AY11" s="2" t="s">
        <v>49</v>
      </c>
      <c r="AZ11" s="43">
        <f t="shared" si="1"/>
        <v>28.691965763176981</v>
      </c>
      <c r="BA11">
        <f t="shared" si="2"/>
        <v>13.253555583232409</v>
      </c>
      <c r="BB11" s="49">
        <v>5</v>
      </c>
      <c r="BC11" s="49">
        <v>23</v>
      </c>
      <c r="BD11" s="57">
        <v>110</v>
      </c>
      <c r="BE11" s="57">
        <v>13</v>
      </c>
      <c r="BF11" s="57">
        <v>3276</v>
      </c>
      <c r="BG11" s="57">
        <v>3277</v>
      </c>
      <c r="BH11" s="58">
        <v>3276.45</v>
      </c>
      <c r="BI11" s="59" t="s">
        <v>155</v>
      </c>
      <c r="BJ11" s="60" t="s">
        <v>161</v>
      </c>
      <c r="BK11" s="61">
        <v>252.52525252525274</v>
      </c>
      <c r="BL11" s="61">
        <v>1656.7715305667123</v>
      </c>
      <c r="BM11" s="62">
        <v>0.15242008198853732</v>
      </c>
      <c r="BN11" s="63">
        <v>1.257575757575758</v>
      </c>
      <c r="BO11" s="63">
        <v>2.7058344489067401</v>
      </c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64">
        <v>3.3389000000000002</v>
      </c>
      <c r="CB11" s="65">
        <v>5.1776439840509605</v>
      </c>
      <c r="CC11" s="65">
        <v>1.337522439581915</v>
      </c>
      <c r="CD11" s="66">
        <v>33.535112933133817</v>
      </c>
      <c r="CE11" s="73"/>
      <c r="CF11" s="67">
        <v>2236.004702097383</v>
      </c>
      <c r="CG11" s="67">
        <v>2394.1213883561222</v>
      </c>
      <c r="CH11" s="67">
        <v>2605.0994017155626</v>
      </c>
      <c r="CI11" s="68">
        <v>18.710164266667164</v>
      </c>
      <c r="CJ11" s="68">
        <v>14.168161851141489</v>
      </c>
      <c r="CK11" s="69">
        <v>33.958147614629773</v>
      </c>
      <c r="CL11" s="70"/>
      <c r="CM11" s="77"/>
      <c r="CN11" s="77"/>
    </row>
    <row r="12" spans="1:92" ht="16.5" x14ac:dyDescent="0.25">
      <c r="A12" s="18">
        <v>6</v>
      </c>
      <c r="B12" s="18"/>
      <c r="C12" s="16">
        <v>25</v>
      </c>
      <c r="D12" s="2">
        <v>110</v>
      </c>
      <c r="E12" s="2"/>
      <c r="F12" s="24">
        <v>13</v>
      </c>
      <c r="G12" s="2"/>
      <c r="H12" s="2"/>
      <c r="I12" s="2"/>
      <c r="J12" s="3">
        <v>70.576174414127593</v>
      </c>
      <c r="K12" s="3">
        <v>0.45837821543625101</v>
      </c>
      <c r="L12" s="3">
        <v>10.793815857731877</v>
      </c>
      <c r="M12" s="3">
        <v>2.4238686722598084</v>
      </c>
      <c r="N12" s="3">
        <v>7.1483584571729944E-2</v>
      </c>
      <c r="O12" s="3">
        <v>2.2267752831891907</v>
      </c>
      <c r="P12" s="3">
        <v>1.677091167344509</v>
      </c>
      <c r="Q12" s="3">
        <v>2.5585166311298342</v>
      </c>
      <c r="R12" s="3">
        <v>3.4972522101321499</v>
      </c>
      <c r="S12" s="3">
        <v>9.2743788603839292E-2</v>
      </c>
      <c r="T12" s="3">
        <v>3.1017302500951787E-2</v>
      </c>
      <c r="U12" s="3">
        <v>0.82288287297227058</v>
      </c>
      <c r="V12" s="3">
        <v>0.53</v>
      </c>
      <c r="W12" s="3">
        <v>3.84</v>
      </c>
      <c r="X12" s="4">
        <f t="shared" si="0"/>
        <v>99.600000000000009</v>
      </c>
      <c r="Y12" s="4"/>
      <c r="Z12" s="3">
        <v>2.5585166311298342</v>
      </c>
      <c r="AA12" s="3">
        <v>2.2267752831891907</v>
      </c>
      <c r="AB12" s="3">
        <v>2.4238686722598084</v>
      </c>
      <c r="AC12" s="3"/>
      <c r="AD12" s="3"/>
      <c r="AE12" s="38">
        <v>14054.254760798221</v>
      </c>
      <c r="AF12" s="8">
        <v>14.956587801608322</v>
      </c>
      <c r="AG12" s="8">
        <v>0</v>
      </c>
      <c r="AH12" s="8">
        <v>38.855152802539642</v>
      </c>
      <c r="AI12" s="8">
        <v>10.185641937124062</v>
      </c>
      <c r="AJ12" s="8">
        <v>2.0808436600588545</v>
      </c>
      <c r="AK12" s="8">
        <v>32.100954302060906</v>
      </c>
      <c r="AL12" s="8">
        <v>89.250759372088169</v>
      </c>
      <c r="AM12" s="8">
        <v>131.05819384140827</v>
      </c>
      <c r="AN12" s="8">
        <v>16.475840631911918</v>
      </c>
      <c r="AO12" s="8">
        <v>121.77069663735274</v>
      </c>
      <c r="AP12" s="8">
        <v>5.7428114158583083</v>
      </c>
      <c r="AQ12" s="8">
        <v>11.809013007535095</v>
      </c>
      <c r="AR12" s="8">
        <v>6.6556057392026462</v>
      </c>
      <c r="AS12" s="8">
        <v>1.8935305906946185</v>
      </c>
      <c r="AT12" s="8">
        <v>593.31195255875457</v>
      </c>
      <c r="AU12" s="8">
        <v>27.255920290598016</v>
      </c>
      <c r="AV12" s="8">
        <v>55.708876351633982</v>
      </c>
      <c r="AW12" s="8">
        <v>12.410638114249002</v>
      </c>
      <c r="AX12" s="8">
        <v>17.840899706432406</v>
      </c>
      <c r="AY12" s="2" t="s">
        <v>50</v>
      </c>
      <c r="AZ12" s="43">
        <f t="shared" si="1"/>
        <v>26.415325501231447</v>
      </c>
      <c r="BA12">
        <f t="shared" si="2"/>
        <v>11.52876926874278</v>
      </c>
      <c r="BB12" s="50">
        <v>6</v>
      </c>
      <c r="BC12" s="49">
        <v>25</v>
      </c>
      <c r="BD12" s="57">
        <v>110</v>
      </c>
      <c r="BE12" s="57">
        <v>13</v>
      </c>
      <c r="BF12" s="57">
        <v>3274</v>
      </c>
      <c r="BG12" s="57">
        <v>3275</v>
      </c>
      <c r="BH12" s="58">
        <v>3274.7</v>
      </c>
      <c r="BI12" s="59" t="s">
        <v>155</v>
      </c>
      <c r="BJ12" s="60" t="s">
        <v>162</v>
      </c>
      <c r="BK12" s="61">
        <v>589.22558922558881</v>
      </c>
      <c r="BL12" s="61">
        <v>1597.4676483712615</v>
      </c>
      <c r="BM12" s="62">
        <v>0.36884977910278727</v>
      </c>
      <c r="BN12" s="63">
        <v>2.2676767676767664</v>
      </c>
      <c r="BO12" s="63">
        <v>2.6109482373940187</v>
      </c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64">
        <v>3.4051</v>
      </c>
      <c r="CB12" s="65">
        <v>6.6556057392026462</v>
      </c>
      <c r="CC12" s="65">
        <v>1.8935305906946185</v>
      </c>
      <c r="CD12" s="66">
        <v>3.318772387339278</v>
      </c>
      <c r="CE12" s="73"/>
      <c r="CF12" s="67">
        <v>2310.3549633941157</v>
      </c>
      <c r="CG12" s="67">
        <v>2452.7539447955983</v>
      </c>
      <c r="CH12" s="67">
        <v>2648.2677091477717</v>
      </c>
      <c r="CI12" s="68">
        <v>14.96579208594423</v>
      </c>
      <c r="CJ12" s="68">
        <v>12.759765358555761</v>
      </c>
      <c r="CK12" s="69">
        <v>3.3606376353447045</v>
      </c>
      <c r="CL12" s="70"/>
      <c r="CM12" s="77"/>
      <c r="CN12" s="77"/>
    </row>
    <row r="13" spans="1:92" ht="16.5" x14ac:dyDescent="0.25">
      <c r="A13" s="18">
        <v>7</v>
      </c>
      <c r="B13" s="18"/>
      <c r="C13" s="16">
        <v>27</v>
      </c>
      <c r="D13" s="2">
        <v>110</v>
      </c>
      <c r="E13" s="2"/>
      <c r="F13" s="24">
        <v>13</v>
      </c>
      <c r="G13" s="2"/>
      <c r="H13" s="2"/>
      <c r="I13" s="2"/>
      <c r="J13" s="3">
        <v>73.55947711930142</v>
      </c>
      <c r="K13" s="3">
        <v>0.37961719149281226</v>
      </c>
      <c r="L13" s="3">
        <v>9.6854568404160748</v>
      </c>
      <c r="M13" s="3">
        <v>2.1123496768672823</v>
      </c>
      <c r="N13" s="3">
        <v>5.6584449297985229E-2</v>
      </c>
      <c r="O13" s="3">
        <v>1.9146622337502703</v>
      </c>
      <c r="P13" s="3">
        <v>1.2903914829961876</v>
      </c>
      <c r="Q13" s="3">
        <v>2.4400892629458477</v>
      </c>
      <c r="R13" s="3">
        <v>3.5625692065243246</v>
      </c>
      <c r="S13" s="3">
        <v>8.8304484166656871E-2</v>
      </c>
      <c r="T13" s="3">
        <v>4.7682374996132218E-2</v>
      </c>
      <c r="U13" s="3">
        <v>0.76281567724499078</v>
      </c>
      <c r="V13" s="3">
        <v>0.56000000000000005</v>
      </c>
      <c r="W13" s="3">
        <v>3.14</v>
      </c>
      <c r="X13" s="4">
        <f t="shared" si="0"/>
        <v>99.59999999999998</v>
      </c>
      <c r="Y13" s="4"/>
      <c r="Z13" s="3">
        <v>2.4400892629458477</v>
      </c>
      <c r="AA13" s="3">
        <v>1.9146622337502703</v>
      </c>
      <c r="AB13" s="3">
        <v>2.1123496768672823</v>
      </c>
      <c r="AC13" s="3"/>
      <c r="AD13" s="3"/>
      <c r="AE13" s="38">
        <v>12627.769727740042</v>
      </c>
      <c r="AF13" s="8">
        <v>12.123811054339484</v>
      </c>
      <c r="AG13" s="8">
        <v>8.4951390311496858E-2</v>
      </c>
      <c r="AH13" s="8">
        <v>37.646133247728876</v>
      </c>
      <c r="AI13" s="8">
        <v>10.659619564819295</v>
      </c>
      <c r="AJ13" s="8">
        <v>0.87409876018041344</v>
      </c>
      <c r="AK13" s="8">
        <v>31.476734672081751</v>
      </c>
      <c r="AL13" s="8">
        <v>90.25929950938945</v>
      </c>
      <c r="AM13" s="8">
        <v>133.11437658244631</v>
      </c>
      <c r="AN13" s="8">
        <v>14.915252260578304</v>
      </c>
      <c r="AO13" s="8">
        <v>97.961074740729558</v>
      </c>
      <c r="AP13" s="8">
        <v>5.6172855598629079</v>
      </c>
      <c r="AQ13" s="8">
        <v>15.44630427856301</v>
      </c>
      <c r="AR13" s="8">
        <v>6.4678608977829599</v>
      </c>
      <c r="AS13" s="8">
        <v>1.1476276877572777</v>
      </c>
      <c r="AT13" s="8">
        <v>658.28559955481751</v>
      </c>
      <c r="AU13" s="8">
        <v>29.571350165281689</v>
      </c>
      <c r="AV13" s="8">
        <v>54.268252952589194</v>
      </c>
      <c r="AW13" s="8">
        <v>6.1198565931060314</v>
      </c>
      <c r="AX13" s="8">
        <v>7.1231731946565349</v>
      </c>
      <c r="AY13" s="2" t="s">
        <v>51</v>
      </c>
      <c r="AZ13" s="43">
        <f t="shared" si="1"/>
        <v>24.010946676344922</v>
      </c>
      <c r="BA13">
        <f t="shared" si="2"/>
        <v>10.179005700541726</v>
      </c>
      <c r="BB13" s="49">
        <v>7</v>
      </c>
      <c r="BC13" s="49">
        <v>27</v>
      </c>
      <c r="BD13" s="57">
        <v>110</v>
      </c>
      <c r="BE13" s="57">
        <v>13</v>
      </c>
      <c r="BF13" s="57">
        <v>3274</v>
      </c>
      <c r="BG13" s="57">
        <v>3275</v>
      </c>
      <c r="BH13" s="58">
        <v>3274.15</v>
      </c>
      <c r="BI13" s="59" t="s">
        <v>155</v>
      </c>
      <c r="BJ13" s="60" t="s">
        <v>162</v>
      </c>
      <c r="BK13" s="61">
        <v>1182.3924867403132</v>
      </c>
      <c r="BL13" s="61">
        <v>2153.4745447788928</v>
      </c>
      <c r="BM13" s="62">
        <v>0.54906267158208499</v>
      </c>
      <c r="BN13" s="63">
        <v>4.0471774602209392</v>
      </c>
      <c r="BO13" s="63">
        <v>3.5005592716462286</v>
      </c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64">
        <v>3.4817</v>
      </c>
      <c r="CB13" s="65">
        <v>6.4678608977829599</v>
      </c>
      <c r="CC13" s="65">
        <v>1.1476276877572777</v>
      </c>
      <c r="CD13" s="66">
        <v>3.2935468126671092</v>
      </c>
      <c r="CE13" s="73"/>
      <c r="CF13" s="67">
        <v>2277.182789951898</v>
      </c>
      <c r="CG13" s="67">
        <v>2429.2335649385359</v>
      </c>
      <c r="CH13" s="67">
        <v>2636.379518382922</v>
      </c>
      <c r="CI13" s="68">
        <v>16.711773283538186</v>
      </c>
      <c r="CJ13" s="68">
        <v>13.624621414573301</v>
      </c>
      <c r="CK13" s="69">
        <v>3.3350938481480004</v>
      </c>
      <c r="CL13" s="70" t="s">
        <v>159</v>
      </c>
      <c r="CM13" s="77"/>
      <c r="CN13" s="77"/>
    </row>
    <row r="14" spans="1:92" ht="16.5" x14ac:dyDescent="0.25">
      <c r="A14" s="18">
        <v>8</v>
      </c>
      <c r="B14" s="18"/>
      <c r="C14" s="16">
        <v>29</v>
      </c>
      <c r="D14" s="2">
        <v>110</v>
      </c>
      <c r="E14" s="2"/>
      <c r="F14" s="24">
        <v>13</v>
      </c>
      <c r="G14" s="2"/>
      <c r="H14" s="2"/>
      <c r="I14" s="2"/>
      <c r="J14" s="3">
        <v>76.450486983183652</v>
      </c>
      <c r="K14" s="3">
        <v>0.30848586651020621</v>
      </c>
      <c r="L14" s="3">
        <v>9.1866338394114209</v>
      </c>
      <c r="M14" s="3">
        <v>1.6544118380003343</v>
      </c>
      <c r="N14" s="3">
        <v>2.1359060984880746E-2</v>
      </c>
      <c r="O14" s="3">
        <v>1.4312605056154373</v>
      </c>
      <c r="P14" s="3">
        <v>0.44070862498803937</v>
      </c>
      <c r="Q14" s="3">
        <v>2.7472837917267321</v>
      </c>
      <c r="R14" s="3">
        <v>3.4309771628713435</v>
      </c>
      <c r="S14" s="3">
        <v>8.9097797251216818E-2</v>
      </c>
      <c r="T14" s="3">
        <v>9.1640542606559766E-2</v>
      </c>
      <c r="U14" s="3">
        <v>0.87765398685017115</v>
      </c>
      <c r="V14" s="3">
        <v>0.4</v>
      </c>
      <c r="W14" s="3">
        <v>2.4700000000000002</v>
      </c>
      <c r="X14" s="4">
        <f t="shared" si="0"/>
        <v>99.6</v>
      </c>
      <c r="Y14" s="4"/>
      <c r="Z14" s="3">
        <v>2.7472837917267321</v>
      </c>
      <c r="AA14" s="3">
        <v>1.4312605056154373</v>
      </c>
      <c r="AB14" s="3">
        <v>1.6544118380003343</v>
      </c>
      <c r="AC14" s="3"/>
      <c r="AD14" s="3"/>
      <c r="AE14" s="38">
        <v>9667.5731560835284</v>
      </c>
      <c r="AF14" s="8">
        <v>0</v>
      </c>
      <c r="AG14" s="8">
        <v>0</v>
      </c>
      <c r="AH14" s="8">
        <v>34.218410291077241</v>
      </c>
      <c r="AI14" s="8">
        <v>8.5664375932747916</v>
      </c>
      <c r="AJ14" s="8">
        <v>1.1589913703520427</v>
      </c>
      <c r="AK14" s="8">
        <v>34.798236113763146</v>
      </c>
      <c r="AL14" s="8">
        <v>84.058905160288347</v>
      </c>
      <c r="AM14" s="8">
        <v>138.96152786046119</v>
      </c>
      <c r="AN14" s="8">
        <v>11.780391480158622</v>
      </c>
      <c r="AO14" s="8">
        <v>82.810182476493324</v>
      </c>
      <c r="AP14" s="8">
        <v>3.7772479565717583</v>
      </c>
      <c r="AQ14" s="8">
        <v>14.381947491769997</v>
      </c>
      <c r="AR14" s="8">
        <v>4.4470011562956975</v>
      </c>
      <c r="AS14" s="8">
        <v>0</v>
      </c>
      <c r="AT14" s="8">
        <v>762.53784458445773</v>
      </c>
      <c r="AU14" s="8">
        <v>20.585277751905732</v>
      </c>
      <c r="AV14" s="8">
        <v>39.268833583412977</v>
      </c>
      <c r="AW14" s="8">
        <v>5.9551542930380057</v>
      </c>
      <c r="AX14" s="8">
        <v>14.05344254755029</v>
      </c>
      <c r="AY14" s="2" t="s">
        <v>52</v>
      </c>
      <c r="AZ14" s="43">
        <f t="shared" si="1"/>
        <v>30.540810660597831</v>
      </c>
      <c r="BA14">
        <f t="shared" si="2"/>
        <v>10.814739826780558</v>
      </c>
      <c r="BB14" s="50">
        <v>8</v>
      </c>
      <c r="BC14" s="49">
        <v>29</v>
      </c>
      <c r="BD14" s="72">
        <v>110</v>
      </c>
      <c r="BE14" s="57">
        <v>13</v>
      </c>
      <c r="BF14" s="57">
        <v>3278</v>
      </c>
      <c r="BG14" s="57">
        <v>3279</v>
      </c>
      <c r="BH14" s="58">
        <v>3278.1</v>
      </c>
      <c r="BI14" s="59" t="s">
        <v>155</v>
      </c>
      <c r="BJ14" s="60" t="s">
        <v>162</v>
      </c>
      <c r="BK14" s="61">
        <v>505.05050505050548</v>
      </c>
      <c r="BL14" s="61">
        <v>2488.0187416332014</v>
      </c>
      <c r="BM14" s="62">
        <v>0.20299304687671965</v>
      </c>
      <c r="BN14" s="63">
        <v>2.015151515151516</v>
      </c>
      <c r="BO14" s="63">
        <v>4.0358299866131224</v>
      </c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64">
        <v>3.3733</v>
      </c>
      <c r="CB14" s="65">
        <v>4.4470011562956975</v>
      </c>
      <c r="CC14" s="65"/>
      <c r="CD14" s="66">
        <v>19.424779159332672</v>
      </c>
      <c r="CE14" s="66">
        <v>17.120212963109751</v>
      </c>
      <c r="CF14" s="67">
        <v>2190.2240573528748</v>
      </c>
      <c r="CG14" s="67">
        <v>2370.5948545759793</v>
      </c>
      <c r="CH14" s="67">
        <v>2612.4559181685336</v>
      </c>
      <c r="CI14" s="68">
        <v>19.069492677616935</v>
      </c>
      <c r="CJ14" s="68">
        <v>16.16225781569036</v>
      </c>
      <c r="CK14" s="69">
        <v>19.669816511113243</v>
      </c>
      <c r="CL14" s="70"/>
      <c r="CM14" s="77"/>
      <c r="CN14" s="77"/>
    </row>
    <row r="15" spans="1:92" ht="16.5" x14ac:dyDescent="0.25">
      <c r="A15" s="18">
        <v>9</v>
      </c>
      <c r="B15" s="18"/>
      <c r="C15" s="16">
        <v>31</v>
      </c>
      <c r="D15" s="2">
        <v>110</v>
      </c>
      <c r="E15" s="2"/>
      <c r="F15" s="24">
        <v>14</v>
      </c>
      <c r="G15" s="2"/>
      <c r="H15" s="2"/>
      <c r="I15" s="2"/>
      <c r="J15" s="3">
        <v>69.099022505636853</v>
      </c>
      <c r="K15" s="3">
        <v>0.69138201845653247</v>
      </c>
      <c r="L15" s="3">
        <v>11.92785263320566</v>
      </c>
      <c r="M15" s="3">
        <v>3.1159882959097924</v>
      </c>
      <c r="N15" s="3">
        <v>5.8153627720642913E-2</v>
      </c>
      <c r="O15" s="3">
        <v>2.3038887821671992</v>
      </c>
      <c r="P15" s="3">
        <v>1.2304569166923334</v>
      </c>
      <c r="Q15" s="3">
        <v>2.8647071884749158</v>
      </c>
      <c r="R15" s="3">
        <v>3.207885386628833</v>
      </c>
      <c r="S15" s="3">
        <v>0.13938409183836634</v>
      </c>
      <c r="T15" s="3">
        <v>6.6768979975552978E-2</v>
      </c>
      <c r="U15" s="3">
        <v>0.86450957329329647</v>
      </c>
      <c r="V15" s="3">
        <v>0.56000000000000005</v>
      </c>
      <c r="W15" s="3">
        <v>3.47</v>
      </c>
      <c r="X15" s="4">
        <f t="shared" si="0"/>
        <v>99.599999999999952</v>
      </c>
      <c r="Y15" s="4"/>
      <c r="Z15" s="3">
        <v>2.8647071884749158</v>
      </c>
      <c r="AA15" s="3">
        <v>2.3038887821671992</v>
      </c>
      <c r="AB15" s="3">
        <v>3.1159882959097924</v>
      </c>
      <c r="AC15" s="3"/>
      <c r="AD15" s="3"/>
      <c r="AE15" s="38">
        <v>18150.235926388024</v>
      </c>
      <c r="AF15" s="8">
        <v>0</v>
      </c>
      <c r="AG15" s="8">
        <v>-0.32163605900797787</v>
      </c>
      <c r="AH15" s="8">
        <v>47.729009739144338</v>
      </c>
      <c r="AI15" s="8">
        <v>11.859947835353728</v>
      </c>
      <c r="AJ15" s="8">
        <v>0.72669825990222636</v>
      </c>
      <c r="AK15" s="8">
        <v>32.081865171972346</v>
      </c>
      <c r="AL15" s="8">
        <v>85.704042071743672</v>
      </c>
      <c r="AM15" s="8">
        <v>141.76118954249412</v>
      </c>
      <c r="AN15" s="8">
        <v>16.891521614603878</v>
      </c>
      <c r="AO15" s="8">
        <v>153.76533365607276</v>
      </c>
      <c r="AP15" s="8">
        <v>8.9743435980767874</v>
      </c>
      <c r="AQ15" s="8">
        <v>12.503430599924792</v>
      </c>
      <c r="AR15" s="8">
        <v>8.0311887647378111</v>
      </c>
      <c r="AS15" s="8">
        <v>2.6185422401333187</v>
      </c>
      <c r="AT15" s="8">
        <v>606.3271534610941</v>
      </c>
      <c r="AU15" s="8">
        <v>20.495445364399547</v>
      </c>
      <c r="AV15" s="8">
        <v>56.2949785689514</v>
      </c>
      <c r="AW15" s="8">
        <v>12.783887039644204</v>
      </c>
      <c r="AX15" s="8">
        <v>15.913678552894295</v>
      </c>
      <c r="AY15" s="2" t="s">
        <v>53</v>
      </c>
      <c r="AZ15" s="43">
        <f t="shared" si="1"/>
        <v>27.735079570274884</v>
      </c>
      <c r="BA15">
        <f t="shared" si="2"/>
        <v>21.839865085088515</v>
      </c>
      <c r="BB15" s="49">
        <v>9</v>
      </c>
      <c r="BC15" s="50">
        <v>31</v>
      </c>
      <c r="BD15" s="78">
        <v>110</v>
      </c>
      <c r="BE15" s="79">
        <v>14</v>
      </c>
      <c r="BF15" s="79">
        <v>3314</v>
      </c>
      <c r="BG15" s="79">
        <v>3315</v>
      </c>
      <c r="BH15" s="58">
        <v>3314.85</v>
      </c>
      <c r="BI15" s="59" t="s">
        <v>155</v>
      </c>
      <c r="BJ15" s="80" t="s">
        <v>161</v>
      </c>
      <c r="BK15" s="61">
        <v>1599.3265993266007</v>
      </c>
      <c r="BL15" s="61">
        <v>2256.2360553324424</v>
      </c>
      <c r="BM15" s="62">
        <v>0.70884719510917915</v>
      </c>
      <c r="BN15" s="63">
        <v>5.297979797979802</v>
      </c>
      <c r="BO15" s="63">
        <v>3.6649776885319083</v>
      </c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64">
        <v>3.1276999999999999</v>
      </c>
      <c r="CB15" s="65">
        <v>8.0311887647378111</v>
      </c>
      <c r="CC15" s="65">
        <v>2.6185422401333187</v>
      </c>
      <c r="CD15" s="66">
        <v>9.6977571907156683</v>
      </c>
      <c r="CE15" s="73"/>
      <c r="CF15" s="67">
        <v>2306.8930417495035</v>
      </c>
      <c r="CG15" s="67">
        <v>2452.5868787276349</v>
      </c>
      <c r="CH15" s="67">
        <v>2653.2786585365857</v>
      </c>
      <c r="CI15" s="68">
        <v>15.342919678462577</v>
      </c>
      <c r="CJ15" s="68">
        <v>13.055003313452612</v>
      </c>
      <c r="CK15" s="69">
        <v>9.8200912837178151</v>
      </c>
      <c r="CL15" s="70"/>
      <c r="CM15" s="77"/>
      <c r="CN15" s="77"/>
    </row>
    <row r="16" spans="1:92" ht="16.5" x14ac:dyDescent="0.25">
      <c r="A16" s="18">
        <v>10</v>
      </c>
      <c r="B16" s="18"/>
      <c r="C16" s="16">
        <v>33</v>
      </c>
      <c r="D16" s="2">
        <v>110</v>
      </c>
      <c r="E16" s="2"/>
      <c r="F16" s="24">
        <v>14</v>
      </c>
      <c r="G16" s="2"/>
      <c r="H16" s="2"/>
      <c r="I16" s="2"/>
      <c r="J16" s="3">
        <v>67.717410160136012</v>
      </c>
      <c r="K16" s="3">
        <v>0.56287580862657982</v>
      </c>
      <c r="L16" s="3">
        <v>11.512432481104476</v>
      </c>
      <c r="M16" s="3">
        <v>3.3155599552604267</v>
      </c>
      <c r="N16" s="3">
        <v>6.7565696332852032E-2</v>
      </c>
      <c r="O16" s="3">
        <v>2.5484421103106065</v>
      </c>
      <c r="P16" s="3">
        <v>1.8240678080103803</v>
      </c>
      <c r="Q16" s="3">
        <v>2.496119894247971</v>
      </c>
      <c r="R16" s="3">
        <v>3.6249614061504984</v>
      </c>
      <c r="S16" s="3">
        <v>0.13636735052545135</v>
      </c>
      <c r="T16" s="3">
        <v>0.48840934757680537</v>
      </c>
      <c r="U16" s="3">
        <v>0.6457879817179607</v>
      </c>
      <c r="V16" s="3">
        <v>0.52</v>
      </c>
      <c r="W16" s="3">
        <v>4.1399999999999997</v>
      </c>
      <c r="X16" s="4">
        <f t="shared" si="0"/>
        <v>99.600000000000009</v>
      </c>
      <c r="Y16" s="4"/>
      <c r="Z16" s="3">
        <v>2.496119894247971</v>
      </c>
      <c r="AA16" s="3">
        <v>2.5484421103106065</v>
      </c>
      <c r="AB16" s="3">
        <v>3.3155599552604267</v>
      </c>
      <c r="AC16" s="3"/>
      <c r="AD16" s="3"/>
      <c r="AE16" s="38">
        <v>21407.810747036168</v>
      </c>
      <c r="AF16" s="8">
        <v>22.630687488909512</v>
      </c>
      <c r="AG16" s="8">
        <v>0</v>
      </c>
      <c r="AH16" s="8">
        <v>50.217685738243098</v>
      </c>
      <c r="AI16" s="8">
        <v>12.807677841681523</v>
      </c>
      <c r="AJ16" s="8">
        <v>1.7834136079159661</v>
      </c>
      <c r="AK16" s="8">
        <v>27.52917545380366</v>
      </c>
      <c r="AL16" s="8">
        <v>106.9010546244147</v>
      </c>
      <c r="AM16" s="8">
        <v>172.54907333376173</v>
      </c>
      <c r="AN16" s="8">
        <v>17.039931668645732</v>
      </c>
      <c r="AO16" s="8">
        <v>116.46059769861392</v>
      </c>
      <c r="AP16" s="8">
        <v>6.8481361811407204</v>
      </c>
      <c r="AQ16" s="8">
        <v>11.502521859179085</v>
      </c>
      <c r="AR16" s="8">
        <v>7.2943018964962549</v>
      </c>
      <c r="AS16" s="8">
        <v>1.4646375121481683</v>
      </c>
      <c r="AT16" s="8">
        <v>637.93617758656285</v>
      </c>
      <c r="AU16" s="8">
        <v>21.992849473366977</v>
      </c>
      <c r="AV16" s="8">
        <v>50.454297284599313</v>
      </c>
      <c r="AW16" s="8">
        <v>6.3563542586448252</v>
      </c>
      <c r="AX16" s="8">
        <v>13.054064811742448</v>
      </c>
      <c r="AY16" s="2" t="s">
        <v>54</v>
      </c>
      <c r="AZ16" s="43">
        <f t="shared" si="1"/>
        <v>17.77801065467149</v>
      </c>
      <c r="BA16">
        <f t="shared" si="2"/>
        <v>14.162768868514009</v>
      </c>
      <c r="BB16" s="50">
        <v>10</v>
      </c>
      <c r="BC16" s="50">
        <v>33</v>
      </c>
      <c r="BD16" s="79">
        <v>110</v>
      </c>
      <c r="BE16" s="79">
        <v>14</v>
      </c>
      <c r="BF16" s="79">
        <v>3315</v>
      </c>
      <c r="BG16" s="79">
        <v>3316</v>
      </c>
      <c r="BH16" s="58">
        <v>3315.25</v>
      </c>
      <c r="BI16" s="59" t="s">
        <v>155</v>
      </c>
      <c r="BJ16" s="80" t="s">
        <v>161</v>
      </c>
      <c r="BK16" s="61">
        <v>675.65284956589369</v>
      </c>
      <c r="BL16" s="61">
        <v>2488.9748514683056</v>
      </c>
      <c r="BM16" s="62">
        <v>0.27145828700009161</v>
      </c>
      <c r="BN16" s="63">
        <v>2.5269585486976811</v>
      </c>
      <c r="BO16" s="63">
        <v>4.0373597623492889</v>
      </c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64">
        <v>3.5194999999999999</v>
      </c>
      <c r="CB16" s="65">
        <v>7.2943018964962549</v>
      </c>
      <c r="CC16" s="65">
        <v>1.4646375121481683</v>
      </c>
      <c r="CD16" s="66">
        <v>1.6696490961564532</v>
      </c>
      <c r="CE16" s="73"/>
      <c r="CF16" s="67">
        <v>2338.8654545454547</v>
      </c>
      <c r="CG16" s="67">
        <v>2473.887676767677</v>
      </c>
      <c r="CH16" s="67">
        <v>2660.7879468845763</v>
      </c>
      <c r="CI16" s="68">
        <v>13.974724440942786</v>
      </c>
      <c r="CJ16" s="68">
        <v>12.098765432098768</v>
      </c>
      <c r="CK16" s="69">
        <v>1.6907111833786101</v>
      </c>
      <c r="CL16" s="70"/>
      <c r="CM16" s="71"/>
      <c r="CN16" s="71"/>
    </row>
    <row r="17" spans="1:92" ht="16.5" x14ac:dyDescent="0.25">
      <c r="A17" s="18">
        <v>11</v>
      </c>
      <c r="B17" s="18"/>
      <c r="C17" s="16">
        <v>35</v>
      </c>
      <c r="D17" s="2">
        <v>110</v>
      </c>
      <c r="E17" s="2"/>
      <c r="F17" s="24">
        <v>11</v>
      </c>
      <c r="G17" s="2"/>
      <c r="H17" s="2"/>
      <c r="I17" s="2"/>
      <c r="J17" s="3">
        <v>68.209260950246403</v>
      </c>
      <c r="K17" s="3">
        <v>0.69976219339416623</v>
      </c>
      <c r="L17" s="3">
        <v>13.50406955662128</v>
      </c>
      <c r="M17" s="3">
        <v>3.1999509984596473</v>
      </c>
      <c r="N17" s="3">
        <v>2.8862503808271885E-2</v>
      </c>
      <c r="O17" s="3">
        <v>2.449628248748863</v>
      </c>
      <c r="P17" s="3">
        <v>0.42024624339278144</v>
      </c>
      <c r="Q17" s="3">
        <v>2.5714239208475989</v>
      </c>
      <c r="R17" s="3">
        <v>3.994795695534255</v>
      </c>
      <c r="S17" s="3">
        <v>0.10808086532459259</v>
      </c>
      <c r="T17" s="3">
        <v>6.0795486745083338E-2</v>
      </c>
      <c r="U17" s="3">
        <v>0.83312333687706785</v>
      </c>
      <c r="V17" s="3">
        <v>0.71</v>
      </c>
      <c r="W17" s="3">
        <v>2.81</v>
      </c>
      <c r="X17" s="4">
        <f t="shared" si="0"/>
        <v>99.59999999999998</v>
      </c>
      <c r="Y17" s="4"/>
      <c r="Z17" s="3">
        <v>2.5714239208475989</v>
      </c>
      <c r="AA17" s="3">
        <v>2.449628248748863</v>
      </c>
      <c r="AB17" s="3">
        <v>3.1999509984596473</v>
      </c>
      <c r="AC17" s="3"/>
      <c r="AD17" s="3"/>
      <c r="AE17" s="38">
        <v>18847.139665766663</v>
      </c>
      <c r="AF17" s="8">
        <v>8.5856321878722497</v>
      </c>
      <c r="AG17" s="8">
        <v>226.01734701529895</v>
      </c>
      <c r="AH17" s="8">
        <v>47.406753720721611</v>
      </c>
      <c r="AI17" s="8">
        <v>11.452757608848891</v>
      </c>
      <c r="AJ17" s="8">
        <v>1.736901616959674</v>
      </c>
      <c r="AK17" s="8">
        <v>33.917481305009879</v>
      </c>
      <c r="AL17" s="8">
        <v>104.38294702542628</v>
      </c>
      <c r="AM17" s="8">
        <v>135.27738779867516</v>
      </c>
      <c r="AN17" s="8">
        <v>22.417351562398796</v>
      </c>
      <c r="AO17" s="8">
        <v>142.84616714943252</v>
      </c>
      <c r="AP17" s="8">
        <v>8.555075263961351</v>
      </c>
      <c r="AQ17" s="8">
        <v>13.432839194171519</v>
      </c>
      <c r="AR17" s="8">
        <v>8.0424086360019675</v>
      </c>
      <c r="AS17" s="8">
        <v>2.1280187655558191</v>
      </c>
      <c r="AT17" s="8">
        <v>558.69779718204461</v>
      </c>
      <c r="AU17" s="8">
        <v>30.60198012901439</v>
      </c>
      <c r="AV17" s="8">
        <v>62.972093017819866</v>
      </c>
      <c r="AW17" s="8">
        <v>10.298357968961957</v>
      </c>
      <c r="AX17" s="8">
        <v>13.507002582002327</v>
      </c>
      <c r="AY17" s="2" t="s">
        <v>55</v>
      </c>
      <c r="AZ17" s="43">
        <f t="shared" si="1"/>
        <v>28.257445203295397</v>
      </c>
      <c r="BA17">
        <f t="shared" si="2"/>
        <v>34.544353881148552</v>
      </c>
      <c r="BB17" s="49">
        <v>11</v>
      </c>
      <c r="BC17" s="49">
        <v>35</v>
      </c>
      <c r="BD17" s="72">
        <v>110</v>
      </c>
      <c r="BE17" s="57">
        <v>11</v>
      </c>
      <c r="BF17" s="57">
        <v>3265.5</v>
      </c>
      <c r="BG17" s="57">
        <v>3268</v>
      </c>
      <c r="BH17" s="58">
        <v>3267.85</v>
      </c>
      <c r="BI17" s="59" t="s">
        <v>155</v>
      </c>
      <c r="BJ17" s="60" t="s">
        <v>163</v>
      </c>
      <c r="BK17" s="61">
        <v>971</v>
      </c>
      <c r="BL17" s="61">
        <v>1791</v>
      </c>
      <c r="BM17" s="62">
        <v>0.54215522054718035</v>
      </c>
      <c r="BN17" s="63">
        <v>3.4129999999999998</v>
      </c>
      <c r="BO17" s="63">
        <v>2.9206000000000003</v>
      </c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64">
        <v>3.9030999999999998</v>
      </c>
      <c r="CB17" s="65">
        <v>8.0424086360019675</v>
      </c>
      <c r="CC17" s="65">
        <v>2.1280187655558191</v>
      </c>
      <c r="CD17" s="66">
        <v>2.2231151493524162</v>
      </c>
      <c r="CE17" s="73"/>
      <c r="CF17" s="67">
        <v>2271.4438734108744</v>
      </c>
      <c r="CG17" s="67">
        <v>2426.6535028401413</v>
      </c>
      <c r="CH17" s="67">
        <v>2638.3813164371363</v>
      </c>
      <c r="CI17" s="68">
        <v>16.975423452258578</v>
      </c>
      <c r="CJ17" s="68">
        <v>13.907672887927122</v>
      </c>
      <c r="CK17" s="69">
        <v>2.2511590331171822</v>
      </c>
      <c r="CL17" s="70"/>
      <c r="CM17" s="71"/>
      <c r="CN17" s="71"/>
    </row>
    <row r="18" spans="1:92" ht="16.5" x14ac:dyDescent="0.25">
      <c r="A18" s="18">
        <v>12</v>
      </c>
      <c r="B18" s="18"/>
      <c r="C18" s="16">
        <v>37</v>
      </c>
      <c r="D18" s="2">
        <v>110</v>
      </c>
      <c r="E18" s="2"/>
      <c r="F18" s="24">
        <v>12</v>
      </c>
      <c r="G18" s="2"/>
      <c r="H18" s="2"/>
      <c r="I18" s="2"/>
      <c r="J18" s="3">
        <v>69.462576913373852</v>
      </c>
      <c r="K18" s="3">
        <v>0.68726412875694309</v>
      </c>
      <c r="L18" s="3">
        <v>12.472757272295794</v>
      </c>
      <c r="M18" s="3">
        <v>3.0606012177861781</v>
      </c>
      <c r="N18" s="3">
        <v>3.0549628635078915E-2</v>
      </c>
      <c r="O18" s="3">
        <v>2.4469432412439551</v>
      </c>
      <c r="P18" s="3">
        <v>0.46203750422248546</v>
      </c>
      <c r="Q18" s="3">
        <v>2.2355562135743821</v>
      </c>
      <c r="R18" s="3">
        <v>4.1510589352067635</v>
      </c>
      <c r="S18" s="3">
        <v>0.10743627788443862</v>
      </c>
      <c r="T18" s="3">
        <v>4.0391119738996957E-2</v>
      </c>
      <c r="U18" s="3">
        <v>0.74282754728114708</v>
      </c>
      <c r="V18" s="3">
        <v>0.82</v>
      </c>
      <c r="W18" s="3">
        <v>2.88</v>
      </c>
      <c r="X18" s="4">
        <f t="shared" si="0"/>
        <v>99.6</v>
      </c>
      <c r="Y18" s="4"/>
      <c r="Z18" s="3">
        <v>2.2355562135743821</v>
      </c>
      <c r="AA18" s="3">
        <v>2.4469432412439551</v>
      </c>
      <c r="AB18" s="3">
        <v>3.0606012177861781</v>
      </c>
      <c r="AC18" s="3"/>
      <c r="AD18" s="3"/>
      <c r="AE18" s="38">
        <v>18316.553772152129</v>
      </c>
      <c r="AF18" s="8">
        <v>2.2870754608807715</v>
      </c>
      <c r="AG18" s="8">
        <v>0</v>
      </c>
      <c r="AH18" s="8">
        <v>47.920039907103245</v>
      </c>
      <c r="AI18" s="8">
        <v>14.523522468094242</v>
      </c>
      <c r="AJ18" s="8">
        <v>1.8781611325727878</v>
      </c>
      <c r="AK18" s="8">
        <v>31.710075121218704</v>
      </c>
      <c r="AL18" s="8">
        <v>112.76363283772743</v>
      </c>
      <c r="AM18" s="8">
        <v>133.35831777420034</v>
      </c>
      <c r="AN18" s="8">
        <v>23.041489268983057</v>
      </c>
      <c r="AO18" s="8">
        <v>163.1116147620757</v>
      </c>
      <c r="AP18" s="8">
        <v>8.6912800779779626</v>
      </c>
      <c r="AQ18" s="8">
        <v>13.24216131227079</v>
      </c>
      <c r="AR18" s="8">
        <v>8.5012187188093566</v>
      </c>
      <c r="AS18" s="8">
        <v>1.9606125920098061</v>
      </c>
      <c r="AT18" s="8">
        <v>594.66525730015644</v>
      </c>
      <c r="AU18" s="8">
        <v>40.83913521439414</v>
      </c>
      <c r="AV18" s="8">
        <v>80.248336968487649</v>
      </c>
      <c r="AW18" s="8">
        <v>14.047606788213777</v>
      </c>
      <c r="AX18" s="8">
        <v>18.115722775443658</v>
      </c>
      <c r="AY18" s="2" t="s">
        <v>56</v>
      </c>
      <c r="AZ18" s="43">
        <f t="shared" si="1"/>
        <v>23.555117326395813</v>
      </c>
      <c r="BA18">
        <f t="shared" si="2"/>
        <v>27.620920889984617</v>
      </c>
      <c r="BB18" s="50">
        <v>12</v>
      </c>
      <c r="BC18" s="49">
        <v>37</v>
      </c>
      <c r="BD18" s="72">
        <v>110</v>
      </c>
      <c r="BE18" s="57">
        <v>12</v>
      </c>
      <c r="BF18" s="57">
        <v>3268</v>
      </c>
      <c r="BG18" s="57">
        <v>3269</v>
      </c>
      <c r="BH18" s="58">
        <v>3268.3</v>
      </c>
      <c r="BI18" s="59" t="s">
        <v>155</v>
      </c>
      <c r="BJ18" s="60" t="s">
        <v>162</v>
      </c>
      <c r="BK18" s="61">
        <v>760.10945576162987</v>
      </c>
      <c r="BL18" s="61">
        <v>2155.0975361871119</v>
      </c>
      <c r="BM18" s="62">
        <v>0.35270304150894582</v>
      </c>
      <c r="BN18" s="63">
        <v>2.7803283672848895</v>
      </c>
      <c r="BO18" s="63">
        <v>3.5031560578993792</v>
      </c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64">
        <v>4.0491999999999999</v>
      </c>
      <c r="CB18" s="65">
        <v>8.5012187188093566</v>
      </c>
      <c r="CC18" s="65">
        <v>1.9606125920098061</v>
      </c>
      <c r="CD18" s="66">
        <v>2.9266155969831562</v>
      </c>
      <c r="CE18" s="73"/>
      <c r="CF18" s="67">
        <v>2279.9962407697471</v>
      </c>
      <c r="CG18" s="67">
        <v>2430.377802640412</v>
      </c>
      <c r="CH18" s="67">
        <v>2635.0737560773764</v>
      </c>
      <c r="CI18" s="68">
        <v>15.894718022018326</v>
      </c>
      <c r="CJ18" s="68">
        <v>13.475050346833726</v>
      </c>
      <c r="CK18" s="69">
        <v>2.9635339130001457</v>
      </c>
      <c r="CL18" s="70"/>
      <c r="CM18" s="71"/>
      <c r="CN18" s="71"/>
    </row>
    <row r="19" spans="1:92" ht="16.5" x14ac:dyDescent="0.25">
      <c r="A19" s="18">
        <v>13</v>
      </c>
      <c r="B19" s="18"/>
      <c r="C19" s="16">
        <v>40</v>
      </c>
      <c r="D19" s="2">
        <v>110</v>
      </c>
      <c r="E19" s="2"/>
      <c r="F19" s="24">
        <v>12</v>
      </c>
      <c r="G19" s="2"/>
      <c r="H19" s="2"/>
      <c r="I19" s="2"/>
      <c r="J19" s="3">
        <v>66.951620685188772</v>
      </c>
      <c r="K19" s="3">
        <v>0.80548876368110867</v>
      </c>
      <c r="L19" s="3">
        <v>14.011839431815728</v>
      </c>
      <c r="M19" s="3">
        <v>3.7183848628111305</v>
      </c>
      <c r="N19" s="3">
        <v>3.0473501284459123E-2</v>
      </c>
      <c r="O19" s="3">
        <v>2.7033907777993651</v>
      </c>
      <c r="P19" s="3">
        <v>0.33170817952205162</v>
      </c>
      <c r="Q19" s="3">
        <v>1.9295079765990977</v>
      </c>
      <c r="R19" s="3">
        <v>4.1636480150249326</v>
      </c>
      <c r="S19" s="3">
        <v>6.1873561729594365E-2</v>
      </c>
      <c r="T19" s="3">
        <v>2.7076117695313342E-2</v>
      </c>
      <c r="U19" s="3">
        <v>0.64498812684843376</v>
      </c>
      <c r="V19" s="3">
        <v>1.02</v>
      </c>
      <c r="W19" s="3">
        <v>3.2</v>
      </c>
      <c r="X19" s="4">
        <f t="shared" si="0"/>
        <v>99.600000000000009</v>
      </c>
      <c r="Y19" s="4"/>
      <c r="Z19" s="3">
        <v>1.9295079765990977</v>
      </c>
      <c r="AA19" s="3">
        <v>2.7033907777993651</v>
      </c>
      <c r="AB19" s="3">
        <v>3.7183848628111305</v>
      </c>
      <c r="AC19" s="3"/>
      <c r="AD19" s="3"/>
      <c r="AE19" s="38">
        <v>23442.837258383137</v>
      </c>
      <c r="AF19" s="8">
        <v>4.6423247705029764</v>
      </c>
      <c r="AG19" s="8">
        <v>102.92615787254938</v>
      </c>
      <c r="AH19" s="8">
        <v>55.451469969147041</v>
      </c>
      <c r="AI19" s="8">
        <v>13.268172118636445</v>
      </c>
      <c r="AJ19" s="8">
        <v>2.0003563255572065</v>
      </c>
      <c r="AK19" s="8">
        <v>27.158048312637181</v>
      </c>
      <c r="AL19" s="8">
        <v>127.38012568519544</v>
      </c>
      <c r="AM19" s="8">
        <v>105.44042987768648</v>
      </c>
      <c r="AN19" s="8">
        <v>18.494131885418454</v>
      </c>
      <c r="AO19" s="8">
        <v>161.24205610659817</v>
      </c>
      <c r="AP19" s="8">
        <v>12.118473210942168</v>
      </c>
      <c r="AQ19" s="8">
        <v>13.336241870701009</v>
      </c>
      <c r="AR19" s="8">
        <v>9.8648775444463848</v>
      </c>
      <c r="AS19" s="8">
        <v>4.2771238217391412</v>
      </c>
      <c r="AT19" s="8">
        <v>565.41839895602482</v>
      </c>
      <c r="AU19" s="8">
        <v>28.651713416910884</v>
      </c>
      <c r="AV19" s="8">
        <v>59.169981365557504</v>
      </c>
      <c r="AW19" s="8">
        <v>4.8045537683308135</v>
      </c>
      <c r="AX19" s="8">
        <v>13.746612680135044</v>
      </c>
      <c r="AY19" s="2" t="s">
        <v>57</v>
      </c>
      <c r="AZ19" s="43">
        <f t="shared" si="1"/>
        <v>17.516618710027121</v>
      </c>
      <c r="BA19">
        <f t="shared" si="2"/>
        <v>28.335132416777906</v>
      </c>
      <c r="BB19" s="49">
        <v>13</v>
      </c>
      <c r="BC19" s="49">
        <v>40</v>
      </c>
      <c r="BD19" s="57">
        <v>110</v>
      </c>
      <c r="BE19" s="57">
        <v>12</v>
      </c>
      <c r="BF19" s="57">
        <v>3269</v>
      </c>
      <c r="BG19" s="57">
        <v>3270</v>
      </c>
      <c r="BH19" s="58">
        <v>3269.75</v>
      </c>
      <c r="BI19" s="59" t="s">
        <v>155</v>
      </c>
      <c r="BJ19" s="60" t="s">
        <v>162</v>
      </c>
      <c r="BK19" s="61">
        <v>1266.8490929360498</v>
      </c>
      <c r="BL19" s="61">
        <v>1539.7711246323088</v>
      </c>
      <c r="BM19" s="62">
        <v>0.82275155876726047</v>
      </c>
      <c r="BN19" s="63">
        <v>4.3005472788081498</v>
      </c>
      <c r="BO19" s="63">
        <v>2.5186337994116945</v>
      </c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64">
        <v>4.0442999999999998</v>
      </c>
      <c r="CB19" s="65">
        <v>9.8648775444463848</v>
      </c>
      <c r="CC19" s="65">
        <v>4.2771238217391412</v>
      </c>
      <c r="CD19" s="66">
        <v>3.3377449301402775</v>
      </c>
      <c r="CE19" s="73"/>
      <c r="CF19" s="67">
        <v>2303.1056764062305</v>
      </c>
      <c r="CG19" s="67">
        <v>2443.5453726348314</v>
      </c>
      <c r="CH19" s="67">
        <v>2634.656130362227</v>
      </c>
      <c r="CI19" s="68">
        <v>17.393572868322835</v>
      </c>
      <c r="CJ19" s="68">
        <v>12.584202171021582</v>
      </c>
      <c r="CK19" s="69">
        <v>3.379849510681038</v>
      </c>
      <c r="CL19" s="70"/>
      <c r="CM19" s="74"/>
      <c r="CN19" s="71"/>
    </row>
    <row r="20" spans="1:92" ht="16.5" x14ac:dyDescent="0.25">
      <c r="A20" s="18">
        <v>14</v>
      </c>
      <c r="B20" s="18"/>
      <c r="C20" s="16">
        <v>42</v>
      </c>
      <c r="D20" s="2">
        <v>110</v>
      </c>
      <c r="E20" s="2"/>
      <c r="F20" s="24">
        <v>12</v>
      </c>
      <c r="G20" s="2"/>
      <c r="H20" s="2"/>
      <c r="I20" s="2"/>
      <c r="J20" s="3">
        <v>52.61153839406817</v>
      </c>
      <c r="K20" s="3">
        <v>0.56513098868523182</v>
      </c>
      <c r="L20" s="3">
        <v>9.448338733727315</v>
      </c>
      <c r="M20" s="3">
        <v>4.2528967764160619</v>
      </c>
      <c r="N20" s="3">
        <v>0.31810624771982193</v>
      </c>
      <c r="O20" s="3">
        <v>5.5904614762715292</v>
      </c>
      <c r="P20" s="3">
        <v>8.746216296266164</v>
      </c>
      <c r="Q20" s="3">
        <v>1.6041753668306065</v>
      </c>
      <c r="R20" s="3">
        <v>2.9538437288269175</v>
      </c>
      <c r="S20" s="3">
        <v>9.8479796509595499E-2</v>
      </c>
      <c r="T20" s="3">
        <v>1.8595626380024176E-2</v>
      </c>
      <c r="U20" s="3">
        <v>0.35221656829856446</v>
      </c>
      <c r="V20" s="3">
        <v>0.59</v>
      </c>
      <c r="W20" s="3">
        <v>12.45</v>
      </c>
      <c r="X20" s="4">
        <f t="shared" si="0"/>
        <v>99.6</v>
      </c>
      <c r="Y20" s="4"/>
      <c r="Z20" s="3">
        <v>1.6041753668306065</v>
      </c>
      <c r="AA20" s="3">
        <v>5.5904614762715292</v>
      </c>
      <c r="AB20" s="3">
        <v>4.2528967764160619</v>
      </c>
      <c r="AC20" s="3"/>
      <c r="AD20" s="3"/>
      <c r="AE20" s="38">
        <v>26811.864110375667</v>
      </c>
      <c r="AF20" s="8">
        <v>9.4703121812180111</v>
      </c>
      <c r="AG20" s="8">
        <v>-0.23735105748706822</v>
      </c>
      <c r="AH20" s="8">
        <v>44.432738573659869</v>
      </c>
      <c r="AI20" s="8">
        <v>10.064787513870138</v>
      </c>
      <c r="AJ20" s="8">
        <v>2.3956238763151081</v>
      </c>
      <c r="AK20" s="8">
        <v>16.09818263739766</v>
      </c>
      <c r="AL20" s="8">
        <v>90.774333644776291</v>
      </c>
      <c r="AM20" s="8">
        <v>113.41074961031281</v>
      </c>
      <c r="AN20" s="8">
        <v>30.483724079819879</v>
      </c>
      <c r="AO20" s="8">
        <v>135.87775457057663</v>
      </c>
      <c r="AP20" s="8">
        <v>5.9275801494162019</v>
      </c>
      <c r="AQ20" s="8">
        <v>11.990016823795324</v>
      </c>
      <c r="AR20" s="8">
        <v>6.1208962321108524</v>
      </c>
      <c r="AS20" s="8">
        <v>-0.19377238488947177</v>
      </c>
      <c r="AT20" s="8">
        <v>520.51180510345455</v>
      </c>
      <c r="AU20" s="8">
        <v>27.465144999481907</v>
      </c>
      <c r="AV20" s="8">
        <v>55.346779065413379</v>
      </c>
      <c r="AW20" s="8">
        <v>10.476042859523497</v>
      </c>
      <c r="AX20" s="8">
        <v>17.036140009072128</v>
      </c>
      <c r="AY20" s="2" t="s">
        <v>58</v>
      </c>
      <c r="AZ20" s="43">
        <f t="shared" si="1"/>
        <v>5.6700466443877371</v>
      </c>
      <c r="BA20">
        <f t="shared" si="2"/>
        <v>2.032238077576848</v>
      </c>
      <c r="BB20" s="50">
        <v>14</v>
      </c>
      <c r="BC20" s="49">
        <v>42</v>
      </c>
      <c r="BD20" s="72">
        <v>110</v>
      </c>
      <c r="BE20" s="57">
        <v>12</v>
      </c>
      <c r="BF20" s="57">
        <v>3270</v>
      </c>
      <c r="BG20" s="57">
        <v>3271</v>
      </c>
      <c r="BH20" s="58">
        <v>3270.2</v>
      </c>
      <c r="BI20" s="59" t="s">
        <v>155</v>
      </c>
      <c r="BJ20" s="60" t="s">
        <v>162</v>
      </c>
      <c r="BK20" s="61">
        <v>802</v>
      </c>
      <c r="BL20" s="61">
        <v>1764</v>
      </c>
      <c r="BM20" s="62">
        <v>0.45464852607709749</v>
      </c>
      <c r="BN20" s="63">
        <v>2.9060000000000001</v>
      </c>
      <c r="BO20" s="63">
        <v>2.8774000000000002</v>
      </c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64">
        <v>2.6844999999999999</v>
      </c>
      <c r="CB20" s="65">
        <v>6.1208962321108524</v>
      </c>
      <c r="CC20" s="65"/>
      <c r="CD20" s="66">
        <v>3.2404139625570497E-2</v>
      </c>
      <c r="CE20" s="66">
        <v>0.45652622928137626</v>
      </c>
      <c r="CF20" s="67">
        <v>2524.9827151915233</v>
      </c>
      <c r="CG20" s="67">
        <v>2602.0451663337103</v>
      </c>
      <c r="CH20" s="67">
        <v>2712.2715058779622</v>
      </c>
      <c r="CI20" s="68">
        <v>8.5928977824198558</v>
      </c>
      <c r="CJ20" s="68">
        <v>6.9052375575436304</v>
      </c>
      <c r="CK20" s="69">
        <v>3.2812907441948092E-2</v>
      </c>
      <c r="CL20" s="70" t="s">
        <v>159</v>
      </c>
      <c r="CM20" s="74"/>
      <c r="CN20" s="71"/>
    </row>
    <row r="21" spans="1:92" ht="16.5" x14ac:dyDescent="0.25">
      <c r="A21" s="18">
        <v>15</v>
      </c>
      <c r="B21" s="18"/>
      <c r="C21" s="16">
        <v>45</v>
      </c>
      <c r="D21" s="2">
        <v>110</v>
      </c>
      <c r="E21" s="2"/>
      <c r="F21" s="24">
        <v>12</v>
      </c>
      <c r="G21" s="2"/>
      <c r="H21" s="2"/>
      <c r="I21" s="2"/>
      <c r="J21" s="3">
        <v>70.342868033236627</v>
      </c>
      <c r="K21" s="3">
        <v>0.57222877635807778</v>
      </c>
      <c r="L21" s="3">
        <v>10.012559085208119</v>
      </c>
      <c r="M21" s="3">
        <v>2.4660728423610561</v>
      </c>
      <c r="N21" s="3">
        <v>8.5844634318413396E-2</v>
      </c>
      <c r="O21" s="3">
        <v>2.2492945049776591</v>
      </c>
      <c r="P21" s="3">
        <v>2.0191029434820096</v>
      </c>
      <c r="Q21" s="3">
        <v>2.726392568785764</v>
      </c>
      <c r="R21" s="3">
        <v>3.2284598651720615</v>
      </c>
      <c r="S21" s="3">
        <v>0.10163096731206395</v>
      </c>
      <c r="T21" s="3">
        <v>2.6104197695382921E-2</v>
      </c>
      <c r="U21" s="3">
        <v>0.93944158109273312</v>
      </c>
      <c r="V21" s="3">
        <v>0.6</v>
      </c>
      <c r="W21" s="3">
        <v>4.2300000000000004</v>
      </c>
      <c r="X21" s="4">
        <f t="shared" si="0"/>
        <v>99.59999999999998</v>
      </c>
      <c r="Y21" s="4"/>
      <c r="Z21" s="3">
        <v>2.726392568785764</v>
      </c>
      <c r="AA21" s="3">
        <v>2.2492945049776591</v>
      </c>
      <c r="AB21" s="3">
        <v>2.4660728423610561</v>
      </c>
      <c r="AC21" s="3"/>
      <c r="AD21" s="3"/>
      <c r="AE21" s="38">
        <v>15350.245837606994</v>
      </c>
      <c r="AF21" s="8">
        <v>2.1314053029408151</v>
      </c>
      <c r="AG21" s="8">
        <v>0.63855405203492299</v>
      </c>
      <c r="AH21" s="8">
        <v>38.963111714646523</v>
      </c>
      <c r="AI21" s="8">
        <v>8.7314119370314813</v>
      </c>
      <c r="AJ21" s="8">
        <v>2.4939645933154195</v>
      </c>
      <c r="AK21" s="8">
        <v>40.054833180472428</v>
      </c>
      <c r="AL21" s="8">
        <v>87.896872162633272</v>
      </c>
      <c r="AM21" s="8">
        <v>135.85004109897139</v>
      </c>
      <c r="AN21" s="8">
        <v>21.949362943402988</v>
      </c>
      <c r="AO21" s="8">
        <v>190.66842763361615</v>
      </c>
      <c r="AP21" s="8">
        <v>5.5949850409788953</v>
      </c>
      <c r="AQ21" s="8">
        <v>12.109512514469413</v>
      </c>
      <c r="AR21" s="8">
        <v>7.4917251575012811</v>
      </c>
      <c r="AS21" s="8">
        <v>0.90476788715319056</v>
      </c>
      <c r="AT21" s="8">
        <v>585.73415148742617</v>
      </c>
      <c r="AU21" s="8">
        <v>26.498312661447603</v>
      </c>
      <c r="AV21" s="8">
        <v>55.384079979604216</v>
      </c>
      <c r="AW21" s="8">
        <v>12.612741752517058</v>
      </c>
      <c r="AX21" s="8">
        <v>15.585025227744248</v>
      </c>
      <c r="AY21" s="2" t="s">
        <v>59</v>
      </c>
      <c r="AZ21" s="43">
        <f t="shared" si="1"/>
        <v>37.629175813468684</v>
      </c>
      <c r="BA21">
        <f t="shared" si="2"/>
        <v>11.92224931973991</v>
      </c>
      <c r="BB21" s="49">
        <v>15</v>
      </c>
      <c r="BC21" s="49">
        <v>45</v>
      </c>
      <c r="BD21" s="72">
        <v>110</v>
      </c>
      <c r="BE21" s="57">
        <v>12</v>
      </c>
      <c r="BF21" s="57">
        <v>3272</v>
      </c>
      <c r="BG21" s="57">
        <v>3273</v>
      </c>
      <c r="BH21" s="58">
        <v>3272.85</v>
      </c>
      <c r="BI21" s="59" t="s">
        <v>155</v>
      </c>
      <c r="BJ21" s="60" t="s">
        <v>162</v>
      </c>
      <c r="BK21" s="61">
        <v>593.18012338146571</v>
      </c>
      <c r="BL21" s="61">
        <v>1911.415235887622</v>
      </c>
      <c r="BM21" s="62">
        <v>0.31033556301334231</v>
      </c>
      <c r="BN21" s="63">
        <v>2.2795403701443973</v>
      </c>
      <c r="BO21" s="63">
        <v>3.1132643774201956</v>
      </c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64">
        <v>3.129</v>
      </c>
      <c r="CB21" s="65">
        <v>7.4917251575012811</v>
      </c>
      <c r="CC21" s="65">
        <v>0.90476788715319056</v>
      </c>
      <c r="CD21" s="66">
        <v>9.0491462555349269</v>
      </c>
      <c r="CE21" s="73"/>
      <c r="CF21" s="67">
        <v>2259.3259999079487</v>
      </c>
      <c r="CG21" s="67">
        <v>2400.3733603350674</v>
      </c>
      <c r="CH21" s="67">
        <v>2586.1849217638692</v>
      </c>
      <c r="CI21" s="68">
        <v>13.339210318749128</v>
      </c>
      <c r="CJ21" s="68">
        <v>12.6</v>
      </c>
      <c r="CK21" s="69">
        <v>9.1632983298593338</v>
      </c>
      <c r="CL21" s="70"/>
      <c r="CM21" s="81"/>
      <c r="CN21" s="81"/>
    </row>
    <row r="22" spans="1:92" ht="16.5" x14ac:dyDescent="0.25">
      <c r="A22" s="18">
        <v>16</v>
      </c>
      <c r="B22" s="18"/>
      <c r="C22" s="16">
        <v>46</v>
      </c>
      <c r="D22" s="2">
        <v>110</v>
      </c>
      <c r="E22" s="2"/>
      <c r="F22" s="24">
        <v>12</v>
      </c>
      <c r="G22" s="2"/>
      <c r="H22" s="2"/>
      <c r="I22" s="2"/>
      <c r="J22" s="3">
        <v>67.440996093926685</v>
      </c>
      <c r="K22" s="3">
        <v>0.4956902689694479</v>
      </c>
      <c r="L22" s="3">
        <v>8.88724276912777</v>
      </c>
      <c r="M22" s="3">
        <v>2.6938368292727053</v>
      </c>
      <c r="N22" s="3">
        <v>0.14847672188396224</v>
      </c>
      <c r="O22" s="3">
        <v>2.9193790429102613</v>
      </c>
      <c r="P22" s="3">
        <v>3.6938034681950178</v>
      </c>
      <c r="Q22" s="3">
        <v>2.4316466236327603</v>
      </c>
      <c r="R22" s="3">
        <v>3.073719443514606</v>
      </c>
      <c r="S22" s="3">
        <v>9.2876482588910084E-2</v>
      </c>
      <c r="T22" s="3">
        <v>2.0837001167072274E-2</v>
      </c>
      <c r="U22" s="3">
        <v>0.69149525481078034</v>
      </c>
      <c r="V22" s="3">
        <v>0.65</v>
      </c>
      <c r="W22" s="3">
        <v>6.36</v>
      </c>
      <c r="X22" s="4">
        <f t="shared" si="0"/>
        <v>99.59999999999998</v>
      </c>
      <c r="Y22" s="4"/>
      <c r="Z22" s="3">
        <v>2.4316466236327603</v>
      </c>
      <c r="AA22" s="3">
        <v>2.9193790429102613</v>
      </c>
      <c r="AB22" s="3">
        <v>2.6938368292727053</v>
      </c>
      <c r="AC22" s="3"/>
      <c r="AD22" s="3"/>
      <c r="AE22" s="38">
        <v>16983.377529723279</v>
      </c>
      <c r="AF22" s="8">
        <v>0</v>
      </c>
      <c r="AG22" s="8">
        <v>0</v>
      </c>
      <c r="AH22" s="8">
        <v>41.262279613660191</v>
      </c>
      <c r="AI22" s="8">
        <v>11.076760084632136</v>
      </c>
      <c r="AJ22" s="8">
        <v>1.5744210873265028</v>
      </c>
      <c r="AK22" s="8">
        <v>29.0019823684264</v>
      </c>
      <c r="AL22" s="8">
        <v>85.802863043227163</v>
      </c>
      <c r="AM22" s="8">
        <v>127.87121166731373</v>
      </c>
      <c r="AN22" s="8">
        <v>19.388601965198518</v>
      </c>
      <c r="AO22" s="8">
        <v>146.81835498344469</v>
      </c>
      <c r="AP22" s="8">
        <v>6.1822908083447992</v>
      </c>
      <c r="AQ22" s="8">
        <v>11.466122076146759</v>
      </c>
      <c r="AR22" s="8">
        <v>5.551838114475701</v>
      </c>
      <c r="AS22" s="8">
        <v>1.1445292014678028</v>
      </c>
      <c r="AT22" s="8">
        <v>527.92253985321179</v>
      </c>
      <c r="AU22" s="8">
        <v>25.424233159769454</v>
      </c>
      <c r="AV22" s="8">
        <v>47.123441758835817</v>
      </c>
      <c r="AW22" s="8">
        <v>5.9628842878827371</v>
      </c>
      <c r="AX22" s="8">
        <v>13.263266236105812</v>
      </c>
      <c r="AY22" s="2" t="s">
        <v>60</v>
      </c>
      <c r="AZ22" s="43">
        <f t="shared" si="1"/>
        <v>20.054733187872774</v>
      </c>
      <c r="BA22">
        <f t="shared" si="2"/>
        <v>5.1770815671839738</v>
      </c>
      <c r="BB22" s="50">
        <v>16</v>
      </c>
      <c r="BC22" s="49">
        <v>46</v>
      </c>
      <c r="BD22" s="72">
        <v>110</v>
      </c>
      <c r="BE22" s="57">
        <v>12</v>
      </c>
      <c r="BF22" s="57">
        <v>3271</v>
      </c>
      <c r="BG22" s="57">
        <v>3273</v>
      </c>
      <c r="BH22" s="58">
        <v>3272.6</v>
      </c>
      <c r="BI22" s="59" t="s">
        <v>155</v>
      </c>
      <c r="BJ22" s="60" t="s">
        <v>162</v>
      </c>
      <c r="BK22" s="61">
        <v>1016.8802115110848</v>
      </c>
      <c r="BL22" s="61">
        <v>1853.6337744714888</v>
      </c>
      <c r="BM22" s="62">
        <v>0.54858744241484236</v>
      </c>
      <c r="BN22" s="63">
        <v>3.5506406345332544</v>
      </c>
      <c r="BO22" s="63">
        <v>3.0208140391543825</v>
      </c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64">
        <v>2.9355000000000002</v>
      </c>
      <c r="CB22" s="65">
        <v>5.551838114475701</v>
      </c>
      <c r="CC22" s="65">
        <v>1.1445292014678028</v>
      </c>
      <c r="CD22" s="66">
        <v>13.902803526889677</v>
      </c>
      <c r="CE22" s="73"/>
      <c r="CF22" s="73"/>
      <c r="CG22" s="73"/>
      <c r="CH22" s="73"/>
      <c r="CI22" s="73"/>
      <c r="CJ22" s="73"/>
      <c r="CK22" s="73"/>
      <c r="CL22" s="73"/>
      <c r="CM22" s="81"/>
      <c r="CN22" s="81"/>
    </row>
    <row r="23" spans="1:92" ht="16.5" x14ac:dyDescent="0.25">
      <c r="A23" s="18">
        <v>17</v>
      </c>
      <c r="B23" s="18"/>
      <c r="C23" s="16">
        <v>47</v>
      </c>
      <c r="D23" s="2">
        <v>110</v>
      </c>
      <c r="E23" s="2"/>
      <c r="F23" s="24">
        <v>12</v>
      </c>
      <c r="G23" s="2"/>
      <c r="H23" s="2"/>
      <c r="I23" s="2"/>
      <c r="J23" s="3">
        <v>70.601744867799042</v>
      </c>
      <c r="K23" s="3">
        <v>0.65497135028875164</v>
      </c>
      <c r="L23" s="3">
        <v>10.672071572207257</v>
      </c>
      <c r="M23" s="3">
        <v>2.7969185536539252</v>
      </c>
      <c r="N23" s="3">
        <v>5.8600539175004261E-2</v>
      </c>
      <c r="O23" s="3">
        <v>2.2935286330700442</v>
      </c>
      <c r="P23" s="3">
        <v>1.2604760457922983</v>
      </c>
      <c r="Q23" s="3">
        <v>2.6434898214881959</v>
      </c>
      <c r="R23" s="3">
        <v>3.6413410340951424</v>
      </c>
      <c r="S23" s="3">
        <v>0.1008832399457604</v>
      </c>
      <c r="T23" s="3">
        <v>2.6991141511429284E-2</v>
      </c>
      <c r="U23" s="3">
        <v>0.83898320097313461</v>
      </c>
      <c r="V23" s="3">
        <v>0.61</v>
      </c>
      <c r="W23" s="3">
        <v>3.4</v>
      </c>
      <c r="X23" s="4">
        <f t="shared" si="0"/>
        <v>99.6</v>
      </c>
      <c r="Y23" s="4"/>
      <c r="Z23" s="3">
        <v>2.6434898214881959</v>
      </c>
      <c r="AA23" s="3">
        <v>2.2935286330700442</v>
      </c>
      <c r="AB23" s="3">
        <v>2.7969185536539252</v>
      </c>
      <c r="AC23" s="3"/>
      <c r="AD23" s="3"/>
      <c r="AE23" s="38">
        <v>16989.777885197327</v>
      </c>
      <c r="AF23" s="8">
        <v>8.0748217800244788</v>
      </c>
      <c r="AG23" s="8">
        <v>0</v>
      </c>
      <c r="AH23" s="8">
        <v>42.990080332542192</v>
      </c>
      <c r="AI23" s="8">
        <v>11.864558590738369</v>
      </c>
      <c r="AJ23" s="8">
        <v>2.2386491044240819</v>
      </c>
      <c r="AK23" s="8">
        <v>33.190426363444203</v>
      </c>
      <c r="AL23" s="8">
        <v>99.281355735753593</v>
      </c>
      <c r="AM23" s="8">
        <v>136.50632992178825</v>
      </c>
      <c r="AN23" s="8">
        <v>20.182203231736498</v>
      </c>
      <c r="AO23" s="8">
        <v>186.87806205138449</v>
      </c>
      <c r="AP23" s="8">
        <v>7.0215528513814762</v>
      </c>
      <c r="AQ23" s="8">
        <v>11.192708148893841</v>
      </c>
      <c r="AR23" s="8">
        <v>8.0698676718500373</v>
      </c>
      <c r="AS23" s="8">
        <v>3.4652191031548063</v>
      </c>
      <c r="AT23" s="8">
        <v>559.67049507736476</v>
      </c>
      <c r="AU23" s="8">
        <v>31.149902308254379</v>
      </c>
      <c r="AV23" s="8">
        <v>60.533509468014806</v>
      </c>
      <c r="AW23" s="8">
        <v>4.486316912930957</v>
      </c>
      <c r="AX23" s="8">
        <v>18.52235066330778</v>
      </c>
      <c r="AY23" s="2" t="s">
        <v>61</v>
      </c>
      <c r="AZ23" s="43">
        <f t="shared" si="1"/>
        <v>27.846210152065535</v>
      </c>
      <c r="BA23">
        <f t="shared" si="2"/>
        <v>19.789331033882661</v>
      </c>
      <c r="BB23" s="49">
        <v>17</v>
      </c>
      <c r="BC23" s="49">
        <v>47</v>
      </c>
      <c r="BD23" s="57">
        <v>110</v>
      </c>
      <c r="BE23" s="57">
        <v>12</v>
      </c>
      <c r="BF23" s="57">
        <v>3272</v>
      </c>
      <c r="BG23" s="57">
        <v>3273</v>
      </c>
      <c r="BH23" s="58">
        <v>3272.25</v>
      </c>
      <c r="BI23" s="59" t="s">
        <v>155</v>
      </c>
      <c r="BJ23" s="60" t="s">
        <v>162</v>
      </c>
      <c r="BK23" s="61">
        <v>675.65284956589323</v>
      </c>
      <c r="BL23" s="61">
        <v>1660.689581066742</v>
      </c>
      <c r="BM23" s="62">
        <v>0.40685077889865995</v>
      </c>
      <c r="BN23" s="63">
        <v>2.5269585486976798</v>
      </c>
      <c r="BO23" s="63">
        <v>2.7121033297067876</v>
      </c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64">
        <v>3.5480999999999998</v>
      </c>
      <c r="CB23" s="65">
        <v>8.0698676718500373</v>
      </c>
      <c r="CC23" s="65">
        <v>3.4652191031548063</v>
      </c>
      <c r="CD23" s="66">
        <v>4.9149320115215538</v>
      </c>
      <c r="CE23" s="73"/>
      <c r="CF23" s="67">
        <v>2301.517737423967</v>
      </c>
      <c r="CG23" s="67">
        <v>2438.1748434933183</v>
      </c>
      <c r="CH23" s="67">
        <v>2622.6705793068559</v>
      </c>
      <c r="CI23" s="68">
        <v>15.084091638808342</v>
      </c>
      <c r="CJ23" s="68">
        <v>12.245260400479522</v>
      </c>
      <c r="CK23" s="69">
        <v>4.9769323006577206</v>
      </c>
      <c r="CL23" s="70"/>
      <c r="CM23" s="81"/>
      <c r="CN23" s="81"/>
    </row>
    <row r="24" spans="1:92" ht="16.5" x14ac:dyDescent="0.25">
      <c r="A24" s="18">
        <v>18</v>
      </c>
      <c r="B24" s="18"/>
      <c r="C24" s="16">
        <v>49</v>
      </c>
      <c r="D24" s="2">
        <v>110</v>
      </c>
      <c r="E24" s="2"/>
      <c r="F24" s="24">
        <v>12</v>
      </c>
      <c r="G24" s="2"/>
      <c r="H24" s="2"/>
      <c r="I24" s="2"/>
      <c r="J24" s="3">
        <v>71.51364718118657</v>
      </c>
      <c r="K24" s="3">
        <v>0.68539806680158721</v>
      </c>
      <c r="L24" s="3">
        <v>11.465109884325013</v>
      </c>
      <c r="M24" s="3">
        <v>2.834205339320031</v>
      </c>
      <c r="N24" s="3">
        <v>2.7804366020884669E-2</v>
      </c>
      <c r="O24" s="3">
        <v>2.0885985534511606</v>
      </c>
      <c r="P24" s="3">
        <v>0.44323430539174974</v>
      </c>
      <c r="Q24" s="3">
        <v>2.4821529989673587</v>
      </c>
      <c r="R24" s="3">
        <v>3.6652696619295617</v>
      </c>
      <c r="S24" s="3">
        <v>0.12184854520917106</v>
      </c>
      <c r="T24" s="3">
        <v>1.6151065556249185E-2</v>
      </c>
      <c r="U24" s="3">
        <v>0.77658003184066493</v>
      </c>
      <c r="V24" s="3">
        <v>0.56999999999999995</v>
      </c>
      <c r="W24" s="3">
        <v>2.91</v>
      </c>
      <c r="X24" s="4">
        <f t="shared" si="0"/>
        <v>99.600000000000009</v>
      </c>
      <c r="Y24" s="4"/>
      <c r="Z24" s="3">
        <v>2.4821529989673587</v>
      </c>
      <c r="AA24" s="3">
        <v>2.0885985534511606</v>
      </c>
      <c r="AB24" s="3">
        <v>2.834205339320031</v>
      </c>
      <c r="AC24" s="3"/>
      <c r="AD24" s="3"/>
      <c r="AE24" s="38">
        <v>18070.509169080531</v>
      </c>
      <c r="AF24" s="8">
        <v>4.9830505515382413</v>
      </c>
      <c r="AG24" s="8">
        <v>0.49718127003776641</v>
      </c>
      <c r="AH24" s="8">
        <v>50.256600997227849</v>
      </c>
      <c r="AI24" s="8">
        <v>13.739322029629562</v>
      </c>
      <c r="AJ24" s="8">
        <v>1.8128940292513589</v>
      </c>
      <c r="AK24" s="8">
        <v>36.573187659091268</v>
      </c>
      <c r="AL24" s="8">
        <v>108.46386425326772</v>
      </c>
      <c r="AM24" s="8">
        <v>147.84710540191534</v>
      </c>
      <c r="AN24" s="8">
        <v>22.39841925171952</v>
      </c>
      <c r="AO24" s="8">
        <v>220.16937634922223</v>
      </c>
      <c r="AP24" s="8">
        <v>8.2289658534975683</v>
      </c>
      <c r="AQ24" s="8">
        <v>13.394913789476666</v>
      </c>
      <c r="AR24" s="8">
        <v>9.3161260888687476</v>
      </c>
      <c r="AS24" s="8">
        <v>2.6962320607349288</v>
      </c>
      <c r="AT24" s="8">
        <v>604.28967773819454</v>
      </c>
      <c r="AU24" s="8">
        <v>42.138092406558947</v>
      </c>
      <c r="AV24" s="8">
        <v>73.972154061207007</v>
      </c>
      <c r="AW24" s="8">
        <v>12.521751085637769</v>
      </c>
      <c r="AX24" s="8">
        <v>16.65536970653805</v>
      </c>
      <c r="AY24" s="2" t="s">
        <v>62</v>
      </c>
      <c r="AZ24" s="43">
        <f t="shared" si="1"/>
        <v>28.402007236811709</v>
      </c>
      <c r="BA24">
        <f t="shared" si="2"/>
        <v>24.567591799323861</v>
      </c>
      <c r="BB24" s="50">
        <v>18</v>
      </c>
      <c r="BC24" s="49">
        <v>49</v>
      </c>
      <c r="BD24" s="57">
        <v>110</v>
      </c>
      <c r="BE24" s="57">
        <v>12</v>
      </c>
      <c r="BF24" s="57">
        <v>3273</v>
      </c>
      <c r="BG24" s="57">
        <v>3274</v>
      </c>
      <c r="BH24" s="58">
        <v>3273.5</v>
      </c>
      <c r="BI24" s="59" t="s">
        <v>155</v>
      </c>
      <c r="BJ24" s="60" t="s">
        <v>162</v>
      </c>
      <c r="BK24" s="61">
        <v>757.57575757575808</v>
      </c>
      <c r="BL24" s="61">
        <v>1935.9549308344497</v>
      </c>
      <c r="BM24" s="62">
        <v>0.39131890185543844</v>
      </c>
      <c r="BN24" s="63">
        <v>2.7727272727272738</v>
      </c>
      <c r="BO24" s="63">
        <v>3.1525278893351198</v>
      </c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64">
        <v>3.5855999999999999</v>
      </c>
      <c r="CB24" s="65">
        <v>9.3161260888687476</v>
      </c>
      <c r="CC24" s="65">
        <v>2.6962320607349288</v>
      </c>
      <c r="CD24" s="66">
        <v>2.5238808939783572</v>
      </c>
      <c r="CE24" s="73"/>
      <c r="CF24" s="67">
        <v>2279.7464938753774</v>
      </c>
      <c r="CG24" s="67">
        <v>2433.3871826735308</v>
      </c>
      <c r="CH24" s="67">
        <v>2643.7080802882142</v>
      </c>
      <c r="CI24" s="68">
        <v>16.592733632256337</v>
      </c>
      <c r="CJ24" s="68">
        <v>13.76708680987042</v>
      </c>
      <c r="CK24" s="69">
        <v>2.5557188410354232</v>
      </c>
      <c r="CL24" s="70" t="s">
        <v>164</v>
      </c>
      <c r="CM24" s="81"/>
      <c r="CN24" s="81"/>
    </row>
    <row r="25" spans="1:92" ht="16.5" x14ac:dyDescent="0.25">
      <c r="A25" s="18">
        <v>19</v>
      </c>
      <c r="B25" s="18"/>
      <c r="C25" s="16">
        <v>51</v>
      </c>
      <c r="D25" s="2">
        <v>110</v>
      </c>
      <c r="E25" s="2"/>
      <c r="F25" s="24">
        <v>11</v>
      </c>
      <c r="G25" s="2"/>
      <c r="H25" s="2"/>
      <c r="I25" s="2"/>
      <c r="J25" s="3">
        <v>74.601301994968708</v>
      </c>
      <c r="K25" s="3">
        <v>0.45485648229402986</v>
      </c>
      <c r="L25" s="3">
        <v>9.2662851914688922</v>
      </c>
      <c r="M25" s="3">
        <v>1.7947166589745425</v>
      </c>
      <c r="N25" s="3">
        <v>5.3639707395923393E-2</v>
      </c>
      <c r="O25" s="3">
        <v>1.5686268366301128</v>
      </c>
      <c r="P25" s="3">
        <v>1.3612748775218793</v>
      </c>
      <c r="Q25" s="3">
        <v>2.1827551564318077</v>
      </c>
      <c r="R25" s="3">
        <v>2.9732458922972582</v>
      </c>
      <c r="S25" s="3">
        <v>8.6379490413012905E-2</v>
      </c>
      <c r="T25" s="3">
        <v>0.12962071326577265</v>
      </c>
      <c r="U25" s="3">
        <v>0.55729699833806778</v>
      </c>
      <c r="V25" s="3">
        <v>0.64</v>
      </c>
      <c r="W25" s="3">
        <v>3.93</v>
      </c>
      <c r="X25" s="4">
        <f t="shared" si="0"/>
        <v>99.600000000000009</v>
      </c>
      <c r="Y25" s="4"/>
      <c r="Z25" s="3">
        <v>2.1827551564318077</v>
      </c>
      <c r="AA25" s="3">
        <v>1.5686268366301128</v>
      </c>
      <c r="AB25" s="3">
        <v>1.7947166589745425</v>
      </c>
      <c r="AC25" s="3"/>
      <c r="AD25" s="3"/>
      <c r="AE25" s="38">
        <v>10313.380092830526</v>
      </c>
      <c r="AF25" s="8">
        <v>0</v>
      </c>
      <c r="AG25" s="8">
        <v>0</v>
      </c>
      <c r="AH25" s="8">
        <v>34.632224134333271</v>
      </c>
      <c r="AI25" s="8">
        <v>10.524502630019215</v>
      </c>
      <c r="AJ25" s="8">
        <v>7.6623574377861567</v>
      </c>
      <c r="AK25" s="8">
        <v>22.49372816930288</v>
      </c>
      <c r="AL25" s="8">
        <v>77.499790455042827</v>
      </c>
      <c r="AM25" s="8">
        <v>122.28317940035744</v>
      </c>
      <c r="AN25" s="8">
        <v>14.673032161269214</v>
      </c>
      <c r="AO25" s="8">
        <v>144.56759288601032</v>
      </c>
      <c r="AP25" s="8">
        <v>5.8448344275039839</v>
      </c>
      <c r="AQ25" s="8">
        <v>30.398117152251569</v>
      </c>
      <c r="AR25" s="8">
        <v>6.9027422398182869</v>
      </c>
      <c r="AS25" s="8">
        <v>1.216526232193557</v>
      </c>
      <c r="AT25" s="8">
        <v>544.84394075987723</v>
      </c>
      <c r="AU25" s="8">
        <v>23.685865679092529</v>
      </c>
      <c r="AV25" s="8">
        <v>46.488920083055781</v>
      </c>
      <c r="AW25" s="8">
        <v>10.902800461139831</v>
      </c>
      <c r="AX25" s="8">
        <v>11.816332069220813</v>
      </c>
      <c r="AY25" s="2" t="s">
        <v>63</v>
      </c>
      <c r="AZ25" s="43">
        <f t="shared" si="1"/>
        <v>12.535687190184936</v>
      </c>
      <c r="BA25">
        <f t="shared" si="2"/>
        <v>6.9602261506453562</v>
      </c>
      <c r="BB25" s="49">
        <v>19</v>
      </c>
      <c r="BC25" s="49">
        <v>51</v>
      </c>
      <c r="BD25" s="57">
        <v>110</v>
      </c>
      <c r="BE25" s="57">
        <v>11</v>
      </c>
      <c r="BF25" s="57">
        <v>3261</v>
      </c>
      <c r="BG25" s="57">
        <v>3261.5</v>
      </c>
      <c r="BH25" s="58">
        <v>3261.5</v>
      </c>
      <c r="BI25" s="59" t="s">
        <v>165</v>
      </c>
      <c r="BJ25" s="60" t="s">
        <v>162</v>
      </c>
      <c r="BK25" s="61">
        <v>423.70008812961834</v>
      </c>
      <c r="BL25" s="61">
        <v>1424.6583650036387</v>
      </c>
      <c r="BM25" s="62">
        <v>0.29740469612764753</v>
      </c>
      <c r="BN25" s="63">
        <v>1.7711002643888549</v>
      </c>
      <c r="BO25" s="63">
        <v>2.3344533840058221</v>
      </c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64">
        <v>2.8879000000000001</v>
      </c>
      <c r="CB25" s="65">
        <v>6.9027422398182869</v>
      </c>
      <c r="CC25" s="65">
        <v>1.216526232193557</v>
      </c>
      <c r="CD25" s="66">
        <v>7.9053440907870041</v>
      </c>
      <c r="CE25" s="73"/>
      <c r="CF25" s="67">
        <v>2255.2286344421987</v>
      </c>
      <c r="CG25" s="67">
        <v>2414.7011578753909</v>
      </c>
      <c r="CH25" s="67">
        <v>2631.2209713734319</v>
      </c>
      <c r="CI25" s="68">
        <v>16.260331648685909</v>
      </c>
      <c r="CJ25" s="68">
        <v>14.289652637382833</v>
      </c>
      <c r="CK25" s="69">
        <v>7.9575542886081889</v>
      </c>
      <c r="CL25" s="70"/>
      <c r="CM25" s="81"/>
      <c r="CN25" s="81"/>
    </row>
    <row r="26" spans="1:92" ht="16.5" x14ac:dyDescent="0.25">
      <c r="A26" s="18">
        <v>20</v>
      </c>
      <c r="B26" s="18"/>
      <c r="C26" s="16">
        <v>53</v>
      </c>
      <c r="D26" s="2">
        <v>110</v>
      </c>
      <c r="E26" s="2"/>
      <c r="F26" s="24">
        <v>11</v>
      </c>
      <c r="G26" s="2"/>
      <c r="H26" s="2"/>
      <c r="I26" s="2"/>
      <c r="J26" s="3">
        <v>75.028520466775475</v>
      </c>
      <c r="K26" s="3">
        <v>0.35182307383649658</v>
      </c>
      <c r="L26" s="3">
        <v>6.8034989473915637</v>
      </c>
      <c r="M26" s="3">
        <v>1.853458986747577</v>
      </c>
      <c r="N26" s="3">
        <v>8.7102331129176744E-2</v>
      </c>
      <c r="O26" s="3">
        <v>1.3852580951909808</v>
      </c>
      <c r="P26" s="3">
        <v>2.4070036112989128</v>
      </c>
      <c r="Q26" s="3">
        <v>1.9003204546828705</v>
      </c>
      <c r="R26" s="3">
        <v>2.6332420889467865</v>
      </c>
      <c r="S26" s="3">
        <v>7.8723128253329583E-2</v>
      </c>
      <c r="T26" s="3">
        <v>0.99422862765144626</v>
      </c>
      <c r="U26" s="3">
        <v>0.57682018809535573</v>
      </c>
      <c r="V26" s="3">
        <v>0.35</v>
      </c>
      <c r="W26" s="3">
        <v>5.15</v>
      </c>
      <c r="X26" s="4">
        <f t="shared" si="0"/>
        <v>99.59999999999998</v>
      </c>
      <c r="Y26" s="4"/>
      <c r="Z26" s="3">
        <v>1.9003204546828705</v>
      </c>
      <c r="AA26" s="3">
        <v>1.3852580951909808</v>
      </c>
      <c r="AB26" s="3">
        <v>1.853458986747577</v>
      </c>
      <c r="AC26" s="3"/>
      <c r="AD26" s="3"/>
      <c r="AE26" s="38">
        <v>11411.40388440057</v>
      </c>
      <c r="AF26" s="8">
        <v>0.96237981384631632</v>
      </c>
      <c r="AG26" s="8">
        <v>2.4900770602395603</v>
      </c>
      <c r="AH26" s="8">
        <v>31.177378015666168</v>
      </c>
      <c r="AI26" s="8">
        <v>11.88639406851604</v>
      </c>
      <c r="AJ26" s="8">
        <v>36.195608383688473</v>
      </c>
      <c r="AK26" s="8">
        <v>25.505717560457963</v>
      </c>
      <c r="AL26" s="8">
        <v>64.651480552220747</v>
      </c>
      <c r="AM26" s="8">
        <v>132.25005253669244</v>
      </c>
      <c r="AN26" s="8">
        <v>17.481331347893811</v>
      </c>
      <c r="AO26" s="8">
        <v>120.95873319034455</v>
      </c>
      <c r="AP26" s="8">
        <v>3.7178359277190176</v>
      </c>
      <c r="AQ26" s="8">
        <v>115.03882503325143</v>
      </c>
      <c r="AR26" s="8">
        <v>5.6361284755807546</v>
      </c>
      <c r="AS26" s="8">
        <v>-0.2395485301409418</v>
      </c>
      <c r="AT26" s="8">
        <v>544.4794154665866</v>
      </c>
      <c r="AU26" s="8">
        <v>21.414130145039746</v>
      </c>
      <c r="AV26" s="8">
        <v>45.466172732069644</v>
      </c>
      <c r="AW26" s="8">
        <v>7.3466665263414415</v>
      </c>
      <c r="AX26" s="8">
        <v>9.6001127492607612</v>
      </c>
      <c r="AY26" s="2" t="s">
        <v>64</v>
      </c>
      <c r="AZ26" s="43">
        <f t="shared" si="1"/>
        <v>14.712212800730381</v>
      </c>
      <c r="BA26">
        <f t="shared" si="2"/>
        <v>2.3257714910686129</v>
      </c>
      <c r="BB26" s="50">
        <v>20</v>
      </c>
      <c r="BC26" s="49">
        <v>53</v>
      </c>
      <c r="BD26" s="57">
        <v>110</v>
      </c>
      <c r="BE26" s="57">
        <v>11</v>
      </c>
      <c r="BF26" s="57">
        <v>3261.5</v>
      </c>
      <c r="BG26" s="57">
        <v>3262.5</v>
      </c>
      <c r="BH26" s="58">
        <v>3262.2</v>
      </c>
      <c r="BI26" s="59" t="s">
        <v>155</v>
      </c>
      <c r="BJ26" s="60" t="s">
        <v>161</v>
      </c>
      <c r="BK26" s="61">
        <v>1262.6262626262635</v>
      </c>
      <c r="BL26" s="61">
        <v>1657.3516287371719</v>
      </c>
      <c r="BM26" s="62">
        <v>0.76183366325728263</v>
      </c>
      <c r="BN26" s="63">
        <v>4.2878787878787907</v>
      </c>
      <c r="BO26" s="63">
        <v>2.7067626059794754</v>
      </c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64">
        <v>2.5455000000000001</v>
      </c>
      <c r="CB26" s="65">
        <v>5.6361284755807546</v>
      </c>
      <c r="CC26" s="65"/>
      <c r="CD26" s="73"/>
      <c r="CE26" s="73"/>
      <c r="CF26" s="73"/>
      <c r="CG26" s="73"/>
      <c r="CH26" s="73"/>
      <c r="CI26" s="73"/>
      <c r="CJ26" s="73"/>
      <c r="CK26" s="73"/>
      <c r="CL26" s="73"/>
      <c r="CM26" s="82"/>
      <c r="CN26" s="81"/>
    </row>
    <row r="27" spans="1:92" ht="16.5" x14ac:dyDescent="0.25">
      <c r="A27" s="18">
        <v>21</v>
      </c>
      <c r="B27" s="18"/>
      <c r="C27" s="16">
        <v>55</v>
      </c>
      <c r="D27" s="2">
        <v>110</v>
      </c>
      <c r="E27" s="2"/>
      <c r="F27" s="24">
        <v>11</v>
      </c>
      <c r="G27" s="2"/>
      <c r="H27" s="2"/>
      <c r="I27" s="2"/>
      <c r="J27" s="3">
        <v>85.599207625963814</v>
      </c>
      <c r="K27" s="3">
        <v>0.1637357381687379</v>
      </c>
      <c r="L27" s="3">
        <v>2.8550207902743296</v>
      </c>
      <c r="M27" s="3">
        <v>0.83642948114983307</v>
      </c>
      <c r="N27" s="3">
        <v>2.5095944915582258E-2</v>
      </c>
      <c r="O27" s="3">
        <v>0.24891912843097849</v>
      </c>
      <c r="P27" s="3">
        <v>1.6877533035910279</v>
      </c>
      <c r="Q27" s="3">
        <v>0.86989074103727604</v>
      </c>
      <c r="R27" s="3">
        <v>2.0336896824883426</v>
      </c>
      <c r="S27" s="3">
        <v>6.5596311303737359E-2</v>
      </c>
      <c r="T27" s="3">
        <v>1.5642118837017187</v>
      </c>
      <c r="U27" s="3">
        <v>0.25044936897461156</v>
      </c>
      <c r="V27" s="3">
        <v>0.3</v>
      </c>
      <c r="W27" s="3">
        <v>3.1</v>
      </c>
      <c r="X27" s="4">
        <f t="shared" si="0"/>
        <v>99.59999999999998</v>
      </c>
      <c r="Y27" s="4"/>
      <c r="Z27" s="3">
        <v>0.86989074103727604</v>
      </c>
      <c r="AA27" s="3">
        <v>0.24891912843097849</v>
      </c>
      <c r="AB27" s="3">
        <v>0.83642948114983307</v>
      </c>
      <c r="AC27" s="3"/>
      <c r="AD27" s="3"/>
      <c r="AE27" s="38">
        <v>4528.1624938571831</v>
      </c>
      <c r="AF27" s="8">
        <v>7.4130552918659118</v>
      </c>
      <c r="AG27" s="8">
        <v>7.9725158505997804</v>
      </c>
      <c r="AH27" s="8">
        <v>23.490842577907241</v>
      </c>
      <c r="AI27" s="8">
        <v>10.004792073503756</v>
      </c>
      <c r="AJ27" s="8">
        <v>13.544069698681149</v>
      </c>
      <c r="AK27" s="8">
        <v>2.6955400370562104</v>
      </c>
      <c r="AL27" s="8">
        <v>44.897866917336557</v>
      </c>
      <c r="AM27" s="8">
        <v>145.5376579193256</v>
      </c>
      <c r="AN27" s="8">
        <v>15.645407319692794</v>
      </c>
      <c r="AO27" s="8">
        <v>69.316171852483208</v>
      </c>
      <c r="AP27" s="8">
        <v>1.6837492327022019</v>
      </c>
      <c r="AQ27" s="8">
        <v>203.32768665078916</v>
      </c>
      <c r="AR27" s="8">
        <v>2.0837782156232785</v>
      </c>
      <c r="AS27" s="8">
        <v>0</v>
      </c>
      <c r="AT27" s="8">
        <v>576.17037415923858</v>
      </c>
      <c r="AU27" s="8">
        <v>16.901786459123461</v>
      </c>
      <c r="AV27" s="8">
        <v>25.976256576949897</v>
      </c>
      <c r="AW27" s="8">
        <v>1.1322086392545834</v>
      </c>
      <c r="AX27" s="8">
        <v>6.523338041576678</v>
      </c>
      <c r="AY27" s="2" t="s">
        <v>65</v>
      </c>
      <c r="AZ27" s="43">
        <f t="shared" si="1"/>
        <v>0.67509630132652898</v>
      </c>
      <c r="BA27">
        <f t="shared" si="2"/>
        <v>0.26677213040189324</v>
      </c>
      <c r="BB27" s="49">
        <v>21</v>
      </c>
      <c r="BC27" s="49">
        <v>55</v>
      </c>
      <c r="BD27" s="57">
        <v>110</v>
      </c>
      <c r="BE27" s="57">
        <v>11</v>
      </c>
      <c r="BF27" s="57">
        <v>3262.5</v>
      </c>
      <c r="BG27" s="57">
        <v>3263.5</v>
      </c>
      <c r="BH27" s="58">
        <v>3263.4</v>
      </c>
      <c r="BI27" s="59" t="s">
        <v>155</v>
      </c>
      <c r="BJ27" s="60" t="s">
        <v>166</v>
      </c>
      <c r="BK27" s="61">
        <v>254.22005287777102</v>
      </c>
      <c r="BL27" s="61">
        <v>949.13209886525965</v>
      </c>
      <c r="BM27" s="62">
        <v>0.26784475330852814</v>
      </c>
      <c r="BN27" s="63">
        <v>1.262660158633313</v>
      </c>
      <c r="BO27" s="63">
        <v>1.5736113581844156</v>
      </c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64">
        <v>1.9935</v>
      </c>
      <c r="CB27" s="65">
        <v>2.0837782156232785</v>
      </c>
      <c r="CC27" s="65"/>
      <c r="CD27" s="73"/>
      <c r="CE27" s="73"/>
      <c r="CF27" s="67">
        <v>2259.1198402130494</v>
      </c>
      <c r="CG27" s="67">
        <v>2409.8976602625071</v>
      </c>
      <c r="CH27" s="67">
        <v>2612.0180348600647</v>
      </c>
      <c r="CI27" s="68">
        <v>15.178454875499339</v>
      </c>
      <c r="CJ27" s="68">
        <v>13.510557352101962</v>
      </c>
      <c r="CK27" s="69">
        <v>192.07996039574181</v>
      </c>
      <c r="CL27" s="70"/>
      <c r="CM27" s="81"/>
      <c r="CN27" s="81"/>
    </row>
    <row r="28" spans="1:92" ht="16.5" x14ac:dyDescent="0.25">
      <c r="A28" s="18">
        <v>22</v>
      </c>
      <c r="B28" s="18"/>
      <c r="C28" s="16">
        <v>57</v>
      </c>
      <c r="D28" s="2">
        <v>110</v>
      </c>
      <c r="E28" s="2"/>
      <c r="F28" s="24">
        <v>11</v>
      </c>
      <c r="G28" s="2"/>
      <c r="H28" s="2"/>
      <c r="I28" s="2"/>
      <c r="J28" s="3">
        <v>63.537691761863151</v>
      </c>
      <c r="K28" s="3">
        <v>0.22180554299665434</v>
      </c>
      <c r="L28" s="3">
        <v>5.0641237026655022</v>
      </c>
      <c r="M28" s="3">
        <v>3.1553310651957687</v>
      </c>
      <c r="N28" s="3">
        <v>0.16739012217299135</v>
      </c>
      <c r="O28" s="3">
        <v>2.1756353924907823</v>
      </c>
      <c r="P28" s="3">
        <v>5.5518996091669939</v>
      </c>
      <c r="Q28" s="3">
        <v>1.3657289186283672</v>
      </c>
      <c r="R28" s="3">
        <v>2.2909001215701643</v>
      </c>
      <c r="S28" s="3">
        <v>6.2048846590509493E-2</v>
      </c>
      <c r="T28" s="3">
        <v>2.7588291210778557</v>
      </c>
      <c r="U28" s="3">
        <v>0.47861579558127626</v>
      </c>
      <c r="V28" s="3">
        <v>0.44</v>
      </c>
      <c r="W28" s="3">
        <v>12.33</v>
      </c>
      <c r="X28" s="4">
        <f t="shared" si="0"/>
        <v>99.6</v>
      </c>
      <c r="Y28" s="4"/>
      <c r="Z28" s="3">
        <v>1.3657289186283672</v>
      </c>
      <c r="AA28" s="3">
        <v>2.1756353924907823</v>
      </c>
      <c r="AB28" s="3">
        <v>3.1553310651957687</v>
      </c>
      <c r="AC28" s="3"/>
      <c r="AD28" s="3"/>
      <c r="AE28" s="38">
        <v>21993.437630722201</v>
      </c>
      <c r="AF28" s="8">
        <v>9.2503208816741562</v>
      </c>
      <c r="AG28" s="8">
        <v>10.010282801100294</v>
      </c>
      <c r="AH28" s="8">
        <v>27.69414501987518</v>
      </c>
      <c r="AI28" s="8">
        <v>8.7640926353461506</v>
      </c>
      <c r="AJ28" s="8">
        <v>80.17455711797848</v>
      </c>
      <c r="AK28" s="8">
        <v>11.767470124450037</v>
      </c>
      <c r="AL28" s="8">
        <v>54.153021916090232</v>
      </c>
      <c r="AM28" s="8">
        <v>158.51468922976065</v>
      </c>
      <c r="AN28" s="8">
        <v>14.093865359276499</v>
      </c>
      <c r="AO28" s="8">
        <v>79.026136990058234</v>
      </c>
      <c r="AP28" s="8">
        <v>2.8175973726128789</v>
      </c>
      <c r="AQ28" s="8">
        <v>101.56228902528831</v>
      </c>
      <c r="AR28" s="8">
        <v>3.7026921996145918</v>
      </c>
      <c r="AS28" s="8">
        <v>0</v>
      </c>
      <c r="AT28" s="8">
        <v>527.2598258619131</v>
      </c>
      <c r="AU28" s="8">
        <v>21.137869236834604</v>
      </c>
      <c r="AV28" s="8">
        <v>32.336283646353934</v>
      </c>
      <c r="AW28" s="8">
        <v>3.9685496259771509</v>
      </c>
      <c r="AX28" s="8">
        <v>12.329953627176371</v>
      </c>
      <c r="AY28" s="2" t="s">
        <v>66</v>
      </c>
      <c r="AZ28" s="43">
        <f t="shared" si="1"/>
        <v>5.6320970755925543</v>
      </c>
      <c r="BA28">
        <f t="shared" si="2"/>
        <v>0.28502587332561996</v>
      </c>
      <c r="BB28" s="50">
        <v>22</v>
      </c>
      <c r="BC28" s="49">
        <v>57</v>
      </c>
      <c r="BD28" s="57">
        <v>110</v>
      </c>
      <c r="BE28" s="57">
        <v>11</v>
      </c>
      <c r="BF28" s="57">
        <v>3262.5</v>
      </c>
      <c r="BG28" s="57">
        <v>3263.5</v>
      </c>
      <c r="BH28" s="58">
        <v>3262.6</v>
      </c>
      <c r="BI28" s="59" t="s">
        <v>155</v>
      </c>
      <c r="BJ28" s="60" t="s">
        <v>167</v>
      </c>
      <c r="BK28" s="61">
        <v>505.05050505050514</v>
      </c>
      <c r="BL28" s="61">
        <v>1595.5600178491743</v>
      </c>
      <c r="BM28" s="62">
        <v>0.31653494660220721</v>
      </c>
      <c r="BN28" s="63">
        <v>2.0151515151515156</v>
      </c>
      <c r="BO28" s="63">
        <v>2.6078960285586792</v>
      </c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64">
        <v>2.1008</v>
      </c>
      <c r="CB28" s="65">
        <v>3.7026921996145918</v>
      </c>
      <c r="CC28" s="65"/>
      <c r="CD28" s="73"/>
      <c r="CE28" s="73"/>
      <c r="CF28" s="73"/>
      <c r="CG28" s="73"/>
      <c r="CH28" s="73"/>
      <c r="CI28" s="73"/>
      <c r="CJ28" s="73"/>
      <c r="CK28" s="73"/>
      <c r="CL28" s="73"/>
      <c r="CM28" s="81"/>
      <c r="CN28" s="81"/>
    </row>
    <row r="29" spans="1:92" ht="16.5" x14ac:dyDescent="0.25">
      <c r="A29" s="18">
        <v>23</v>
      </c>
      <c r="B29" s="18"/>
      <c r="C29" s="16">
        <v>59</v>
      </c>
      <c r="D29" s="2">
        <v>110</v>
      </c>
      <c r="E29" s="2"/>
      <c r="F29" s="24">
        <v>11</v>
      </c>
      <c r="G29" s="2"/>
      <c r="H29" s="2"/>
      <c r="I29" s="2"/>
      <c r="J29" s="3">
        <v>80.320937404043448</v>
      </c>
      <c r="K29" s="3">
        <v>0.49035172239998803</v>
      </c>
      <c r="L29" s="3">
        <v>6.6687834246398374</v>
      </c>
      <c r="M29" s="3">
        <v>1.3651351173925654</v>
      </c>
      <c r="N29" s="3">
        <v>4.0166024662285922E-2</v>
      </c>
      <c r="O29" s="3">
        <v>0.85643343448696452</v>
      </c>
      <c r="P29" s="3">
        <v>1.1067065069385176</v>
      </c>
      <c r="Q29" s="3">
        <v>1.9141047691854833</v>
      </c>
      <c r="R29" s="3">
        <v>2.7138572145551105</v>
      </c>
      <c r="S29" s="3">
        <v>8.5123427901037427E-2</v>
      </c>
      <c r="T29" s="3">
        <v>0.26260832368032622</v>
      </c>
      <c r="U29" s="3">
        <v>0.45579263011441717</v>
      </c>
      <c r="V29" s="3">
        <v>0.22</v>
      </c>
      <c r="W29" s="3">
        <v>3.1</v>
      </c>
      <c r="X29" s="4">
        <f t="shared" si="0"/>
        <v>99.59999999999998</v>
      </c>
      <c r="Y29" s="4"/>
      <c r="Z29" s="3">
        <v>1.9141047691854833</v>
      </c>
      <c r="AA29" s="3">
        <v>0.85643343448696452</v>
      </c>
      <c r="AB29" s="3">
        <v>1.3651351173925654</v>
      </c>
      <c r="AC29" s="3"/>
      <c r="AD29" s="3"/>
      <c r="AE29" s="38">
        <v>7820.3070371352705</v>
      </c>
      <c r="AF29" s="8">
        <v>2.2560659442260467</v>
      </c>
      <c r="AG29" s="8">
        <v>0</v>
      </c>
      <c r="AH29" s="8">
        <v>30.220476434008873</v>
      </c>
      <c r="AI29" s="8">
        <v>8.4857166999310216</v>
      </c>
      <c r="AJ29" s="8">
        <v>6.5182666363415924</v>
      </c>
      <c r="AK29" s="8">
        <v>17.693956432617568</v>
      </c>
      <c r="AL29" s="8">
        <v>67.530539148917413</v>
      </c>
      <c r="AM29" s="8">
        <v>115.04939636461648</v>
      </c>
      <c r="AN29" s="8">
        <v>17.407866870911434</v>
      </c>
      <c r="AO29" s="8">
        <v>190.58107360518659</v>
      </c>
      <c r="AP29" s="8">
        <v>5.7183832829465713</v>
      </c>
      <c r="AQ29" s="8">
        <v>68.000711089914191</v>
      </c>
      <c r="AR29" s="8">
        <v>9.3642344413568228</v>
      </c>
      <c r="AS29" s="8">
        <v>-5.074214035523409E-2</v>
      </c>
      <c r="AT29" s="8">
        <v>574.0767668907223</v>
      </c>
      <c r="AU29" s="8">
        <v>15.161493067539395</v>
      </c>
      <c r="AV29" s="8">
        <v>43.754409587964034</v>
      </c>
      <c r="AW29" s="8">
        <v>9.7530070650925254</v>
      </c>
      <c r="AX29" s="8">
        <v>11.837371196043273</v>
      </c>
      <c r="AY29" s="2" t="s">
        <v>67</v>
      </c>
      <c r="AZ29" s="43">
        <f t="shared" si="1"/>
        <v>8.064774939552672</v>
      </c>
      <c r="BA29">
        <f t="shared" si="2"/>
        <v>5.4795554277055549</v>
      </c>
      <c r="BB29" s="49">
        <v>23</v>
      </c>
      <c r="BC29" s="49">
        <v>59</v>
      </c>
      <c r="BD29" s="57">
        <v>110</v>
      </c>
      <c r="BE29" s="57">
        <v>11</v>
      </c>
      <c r="BF29" s="57">
        <v>3263.5</v>
      </c>
      <c r="BG29" s="57">
        <v>3264.5</v>
      </c>
      <c r="BH29" s="58">
        <v>3264.1</v>
      </c>
      <c r="BI29" s="59" t="s">
        <v>155</v>
      </c>
      <c r="BJ29" s="60" t="s">
        <v>162</v>
      </c>
      <c r="BK29" s="61">
        <v>1182.3924867403123</v>
      </c>
      <c r="BL29" s="61">
        <v>2097.509323805813</v>
      </c>
      <c r="BM29" s="62">
        <v>0.56371262493123386</v>
      </c>
      <c r="BN29" s="63">
        <v>4.0471774602209365</v>
      </c>
      <c r="BO29" s="63">
        <v>3.4110149180893012</v>
      </c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64">
        <v>2.6621000000000001</v>
      </c>
      <c r="CB29" s="65">
        <v>9.3642344413568228</v>
      </c>
      <c r="CC29" s="65"/>
      <c r="CD29" s="66">
        <v>8.7378591125477438</v>
      </c>
      <c r="CE29" s="66">
        <v>13.678433102559689</v>
      </c>
      <c r="CF29" s="67">
        <v>2271.6416184971104</v>
      </c>
      <c r="CG29" s="67">
        <v>2425.3179190751453</v>
      </c>
      <c r="CH29" s="67">
        <v>2634.4067466753163</v>
      </c>
      <c r="CI29" s="68">
        <v>15.492049605537952</v>
      </c>
      <c r="CJ29" s="68">
        <v>13.770277829573004</v>
      </c>
      <c r="CK29" s="69">
        <v>8.7955675876704706</v>
      </c>
      <c r="CL29" s="70" t="s">
        <v>159</v>
      </c>
      <c r="CM29" s="81"/>
      <c r="CN29" s="81"/>
    </row>
    <row r="30" spans="1:92" ht="16.5" x14ac:dyDescent="0.25">
      <c r="A30" s="18">
        <v>24</v>
      </c>
      <c r="B30" s="18"/>
      <c r="C30" s="16">
        <v>61</v>
      </c>
      <c r="D30" s="2">
        <v>110</v>
      </c>
      <c r="E30" s="2"/>
      <c r="F30" s="24">
        <v>11</v>
      </c>
      <c r="G30" s="2"/>
      <c r="H30" s="2"/>
      <c r="I30" s="2"/>
      <c r="J30" s="3">
        <v>74.719991868183271</v>
      </c>
      <c r="K30" s="3">
        <v>0.43876965612579927</v>
      </c>
      <c r="L30" s="3">
        <v>10.615333353662876</v>
      </c>
      <c r="M30" s="3">
        <v>1.9078295164618468</v>
      </c>
      <c r="N30" s="3">
        <v>9.7515526687606116E-2</v>
      </c>
      <c r="O30" s="3">
        <v>2.1812947885219414</v>
      </c>
      <c r="P30" s="3">
        <v>2.3750202787180195</v>
      </c>
      <c r="Q30" s="3">
        <v>2.2314083290133064</v>
      </c>
      <c r="R30" s="3">
        <v>3.1375696032689908</v>
      </c>
      <c r="S30" s="3">
        <v>8.25517640959961E-2</v>
      </c>
      <c r="T30" s="3">
        <v>0.20497341912400008</v>
      </c>
      <c r="U30" s="3">
        <v>0.80774189613637071</v>
      </c>
      <c r="V30" s="3">
        <v>0.32</v>
      </c>
      <c r="W30" s="3">
        <v>0.48</v>
      </c>
      <c r="X30" s="4">
        <f t="shared" si="0"/>
        <v>99.600000000000023</v>
      </c>
      <c r="Y30" s="4"/>
      <c r="Z30" s="3">
        <v>2.2314083290133064</v>
      </c>
      <c r="AA30" s="3">
        <v>2.1812947885219414</v>
      </c>
      <c r="AB30" s="3">
        <v>1.9078295164618468</v>
      </c>
      <c r="AC30" s="3"/>
      <c r="AD30" s="3"/>
      <c r="AE30" s="38">
        <v>12520.396156856581</v>
      </c>
      <c r="AF30" s="8">
        <v>19.027503744883536</v>
      </c>
      <c r="AG30" s="8">
        <v>1.7180987018495486</v>
      </c>
      <c r="AH30" s="8">
        <v>34.537019706201846</v>
      </c>
      <c r="AI30" s="8">
        <v>9.7079652381237782</v>
      </c>
      <c r="AJ30" s="8">
        <v>13.926350564702332</v>
      </c>
      <c r="AK30" s="8">
        <v>27.110579310797508</v>
      </c>
      <c r="AL30" s="8">
        <v>75.035311582744569</v>
      </c>
      <c r="AM30" s="8">
        <v>127.67988095551247</v>
      </c>
      <c r="AN30" s="8">
        <v>13.15963994076831</v>
      </c>
      <c r="AO30" s="8">
        <v>107.42657567049451</v>
      </c>
      <c r="AP30" s="8">
        <v>5.0876319828074523</v>
      </c>
      <c r="AQ30" s="8">
        <v>23.819575639581572</v>
      </c>
      <c r="AR30" s="8">
        <v>5.9106612484877656</v>
      </c>
      <c r="AS30" s="8">
        <v>2.8798825057960395</v>
      </c>
      <c r="AT30" s="8">
        <v>550.87056322925491</v>
      </c>
      <c r="AU30" s="8">
        <v>15.510262043346254</v>
      </c>
      <c r="AV30" s="8">
        <v>37.4116052433208</v>
      </c>
      <c r="AW30" s="8">
        <v>8.6660002297784455</v>
      </c>
      <c r="AX30" s="8">
        <v>11.050457561316511</v>
      </c>
      <c r="AY30" s="2" t="s">
        <v>68</v>
      </c>
      <c r="AZ30" s="43">
        <f t="shared" si="1"/>
        <v>21.89835073785904</v>
      </c>
      <c r="BA30">
        <f t="shared" si="2"/>
        <v>67.936223893822884</v>
      </c>
      <c r="BB30" s="50">
        <v>24</v>
      </c>
      <c r="BC30" s="49">
        <v>61</v>
      </c>
      <c r="BD30" s="72">
        <v>110</v>
      </c>
      <c r="BE30" s="57">
        <v>11</v>
      </c>
      <c r="BF30" s="57">
        <v>3264.5</v>
      </c>
      <c r="BG30" s="57">
        <v>3265.5</v>
      </c>
      <c r="BH30" s="58">
        <v>3265.2</v>
      </c>
      <c r="BI30" s="59" t="s">
        <v>155</v>
      </c>
      <c r="BJ30" s="60" t="s">
        <v>162</v>
      </c>
      <c r="BK30" s="61">
        <v>1767.676767676769</v>
      </c>
      <c r="BL30" s="61">
        <v>2226.5841142347181</v>
      </c>
      <c r="BM30" s="62">
        <v>0.79389624509394452</v>
      </c>
      <c r="BN30" s="63">
        <v>5.8030303030303072</v>
      </c>
      <c r="BO30" s="63">
        <v>3.6175345827755492</v>
      </c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64">
        <v>3.1242000000000001</v>
      </c>
      <c r="CB30" s="65">
        <v>5.9106612484877656</v>
      </c>
      <c r="CC30" s="65">
        <v>2.8798825057960395</v>
      </c>
      <c r="CD30" s="66">
        <v>3.9654975662019512</v>
      </c>
      <c r="CE30" s="66">
        <v>5.6116452570864972</v>
      </c>
      <c r="CF30" s="67">
        <v>2319.0843195266275</v>
      </c>
      <c r="CG30" s="67">
        <v>2457.7588757396452</v>
      </c>
      <c r="CH30" s="67">
        <v>2648.1435810810813</v>
      </c>
      <c r="CI30" s="68">
        <v>13.988907563701906</v>
      </c>
      <c r="CJ30" s="68">
        <v>12.426035502958591</v>
      </c>
      <c r="CK30" s="69">
        <v>3.991687370214672</v>
      </c>
      <c r="CL30" s="70" t="s">
        <v>159</v>
      </c>
      <c r="CM30" s="81"/>
      <c r="CN30" s="81"/>
    </row>
    <row r="31" spans="1:92" ht="16.5" x14ac:dyDescent="0.25">
      <c r="A31" s="18">
        <v>25</v>
      </c>
      <c r="B31" s="18"/>
      <c r="C31" s="16">
        <v>63</v>
      </c>
      <c r="D31" s="2">
        <v>110</v>
      </c>
      <c r="E31" s="2"/>
      <c r="F31" s="24">
        <v>11</v>
      </c>
      <c r="G31" s="2"/>
      <c r="H31" s="2"/>
      <c r="I31" s="2"/>
      <c r="J31" s="3">
        <v>69.233634863886181</v>
      </c>
      <c r="K31" s="3">
        <v>0.23283699887873829</v>
      </c>
      <c r="L31" s="3">
        <v>7.6628075427825664</v>
      </c>
      <c r="M31" s="3">
        <v>2.133585808687021</v>
      </c>
      <c r="N31" s="3">
        <v>0.15473411392754075</v>
      </c>
      <c r="O31" s="3">
        <v>2.8908579260334908</v>
      </c>
      <c r="P31" s="3">
        <v>3.7352731007481199</v>
      </c>
      <c r="Q31" s="3">
        <v>1.9019051109313823</v>
      </c>
      <c r="R31" s="3">
        <v>2.6582311637225886</v>
      </c>
      <c r="S31" s="3">
        <v>6.2860733783063422E-2</v>
      </c>
      <c r="T31" s="3">
        <v>0.21086727753984152</v>
      </c>
      <c r="U31" s="3">
        <v>0.62240535907946237</v>
      </c>
      <c r="V31" s="3">
        <v>0.26</v>
      </c>
      <c r="W31" s="3">
        <v>7.84</v>
      </c>
      <c r="X31" s="4">
        <f t="shared" si="0"/>
        <v>99.600000000000023</v>
      </c>
      <c r="Y31" s="4"/>
      <c r="Z31" s="3">
        <v>1.9019051109313823</v>
      </c>
      <c r="AA31" s="3">
        <v>2.8908579260334908</v>
      </c>
      <c r="AB31" s="3">
        <v>2.133585808687021</v>
      </c>
      <c r="AC31" s="3"/>
      <c r="AD31" s="3"/>
      <c r="AE31" s="38">
        <v>12853.442187214214</v>
      </c>
      <c r="AF31" s="8">
        <v>6.4232078255873644</v>
      </c>
      <c r="AG31" s="8">
        <v>-0.13425020101126695</v>
      </c>
      <c r="AH31" s="8">
        <v>27.372084362931947</v>
      </c>
      <c r="AI31" s="8">
        <v>6.9530040404160287</v>
      </c>
      <c r="AJ31" s="8">
        <v>13.716767963961059</v>
      </c>
      <c r="AK31" s="8">
        <v>21.861580937537408</v>
      </c>
      <c r="AL31" s="8">
        <v>66.265564907222767</v>
      </c>
      <c r="AM31" s="8">
        <v>109.68781583648492</v>
      </c>
      <c r="AN31" s="8">
        <v>13.042473355506807</v>
      </c>
      <c r="AO31" s="8">
        <v>75.244697821270776</v>
      </c>
      <c r="AP31" s="8">
        <v>2.8715094911465591</v>
      </c>
      <c r="AQ31" s="8">
        <v>16.69504612359712</v>
      </c>
      <c r="AR31" s="8">
        <v>4.3710429438291092</v>
      </c>
      <c r="AS31" s="8">
        <v>0.53814796716966329</v>
      </c>
      <c r="AT31" s="8">
        <v>465.42292493624967</v>
      </c>
      <c r="AU31" s="8">
        <v>16.515362230307513</v>
      </c>
      <c r="AV31" s="8">
        <v>30.368258630357943</v>
      </c>
      <c r="AW31" s="8">
        <v>5.5557345735241404E-2</v>
      </c>
      <c r="AX31" s="8">
        <v>8.9587001235195896</v>
      </c>
      <c r="AY31" s="2" t="s">
        <v>69</v>
      </c>
      <c r="AZ31" s="43">
        <f t="shared" si="1"/>
        <v>13.606765133472701</v>
      </c>
      <c r="BA31">
        <f t="shared" si="2"/>
        <v>1.1505498466790298</v>
      </c>
      <c r="BB31" s="49">
        <v>25</v>
      </c>
      <c r="BC31" s="49">
        <v>63</v>
      </c>
      <c r="BD31" s="72">
        <v>110</v>
      </c>
      <c r="BE31" s="57">
        <v>11</v>
      </c>
      <c r="BF31" s="57">
        <v>3265.5</v>
      </c>
      <c r="BG31" s="57">
        <v>3266.5</v>
      </c>
      <c r="BH31" s="58">
        <v>3266.4</v>
      </c>
      <c r="BI31" s="59" t="s">
        <v>155</v>
      </c>
      <c r="BJ31" s="60" t="s">
        <v>162</v>
      </c>
      <c r="BK31" s="61">
        <v>252.52525252525274</v>
      </c>
      <c r="BL31" s="61">
        <v>1444.8125836680063</v>
      </c>
      <c r="BM31" s="62">
        <v>0.17478062925238116</v>
      </c>
      <c r="BN31" s="63">
        <v>1.257575757575758</v>
      </c>
      <c r="BO31" s="63">
        <v>2.3667001338688101</v>
      </c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64">
        <v>2.5287999999999999</v>
      </c>
      <c r="CB31" s="65">
        <v>4.3710429438291092</v>
      </c>
      <c r="CC31" s="65">
        <v>0.53814796716966329</v>
      </c>
      <c r="CD31" s="66">
        <v>1.1826511193051799</v>
      </c>
      <c r="CE31" s="66">
        <v>1.9049714028334128</v>
      </c>
      <c r="CF31" s="67">
        <v>2426.6060578702659</v>
      </c>
      <c r="CG31" s="67">
        <v>2532.0449600505576</v>
      </c>
      <c r="CH31" s="67">
        <v>2679.7908275174482</v>
      </c>
      <c r="CI31" s="68">
        <v>10.476897002076466</v>
      </c>
      <c r="CJ31" s="68">
        <v>9.4479303028935302</v>
      </c>
      <c r="CK31" s="69">
        <v>2.0176343037112674</v>
      </c>
      <c r="CL31" s="70" t="s">
        <v>159</v>
      </c>
      <c r="CM31" s="81"/>
      <c r="CN31" s="81"/>
    </row>
    <row r="32" spans="1:92" ht="16.5" x14ac:dyDescent="0.25">
      <c r="A32" s="18">
        <v>26</v>
      </c>
      <c r="B32" s="18"/>
      <c r="C32" s="16">
        <v>65</v>
      </c>
      <c r="D32" s="2">
        <v>110</v>
      </c>
      <c r="E32" s="2"/>
      <c r="F32" s="24">
        <v>11</v>
      </c>
      <c r="G32" s="2"/>
      <c r="H32" s="2"/>
      <c r="I32" s="2"/>
      <c r="J32" s="3">
        <v>81.363461692765185</v>
      </c>
      <c r="K32" s="3">
        <v>0.32523036559194551</v>
      </c>
      <c r="L32" s="3">
        <v>6.1588843746218922</v>
      </c>
      <c r="M32" s="3">
        <v>1.495447963166977</v>
      </c>
      <c r="N32" s="3">
        <v>5.8826934466003934E-2</v>
      </c>
      <c r="O32" s="3">
        <v>1.0085199926130173</v>
      </c>
      <c r="P32" s="3">
        <v>1.1078223048658558</v>
      </c>
      <c r="Q32" s="3">
        <v>1.3878874504085121</v>
      </c>
      <c r="R32" s="3">
        <v>2.3206562951736247</v>
      </c>
      <c r="S32" s="3">
        <v>7.5241382384594296E-2</v>
      </c>
      <c r="T32" s="3">
        <v>0.35367527844465796</v>
      </c>
      <c r="U32" s="3">
        <v>0.40434596549769775</v>
      </c>
      <c r="V32" s="3">
        <v>0.18</v>
      </c>
      <c r="W32" s="3">
        <v>3.36</v>
      </c>
      <c r="X32" s="4">
        <f t="shared" si="0"/>
        <v>99.599999999999952</v>
      </c>
      <c r="Y32" s="4"/>
      <c r="Z32" s="3">
        <v>1.3878874504085121</v>
      </c>
      <c r="AA32" s="3">
        <v>1.0085199926130173</v>
      </c>
      <c r="AB32" s="3">
        <v>1.495447963166977</v>
      </c>
      <c r="AC32" s="3"/>
      <c r="AD32" s="3"/>
      <c r="AE32" s="38">
        <v>8529.4606795692071</v>
      </c>
      <c r="AF32" s="8">
        <v>0.3266330447041999</v>
      </c>
      <c r="AG32" s="8">
        <v>2.002200644887925</v>
      </c>
      <c r="AH32" s="8">
        <v>28.11869757343759</v>
      </c>
      <c r="AI32" s="8">
        <v>5.7667419219935638</v>
      </c>
      <c r="AJ32" s="8">
        <v>15.865785059964514</v>
      </c>
      <c r="AK32" s="8">
        <v>8.5435096864473152</v>
      </c>
      <c r="AL32" s="8">
        <v>54.472659750448372</v>
      </c>
      <c r="AM32" s="8">
        <v>100.03502039652723</v>
      </c>
      <c r="AN32" s="8">
        <v>14.427559812765333</v>
      </c>
      <c r="AO32" s="8">
        <v>114.12939942615257</v>
      </c>
      <c r="AP32" s="8">
        <v>3.4694040569421691</v>
      </c>
      <c r="AQ32" s="8">
        <v>31.039918094105417</v>
      </c>
      <c r="AR32" s="8">
        <v>6.0382537281563584</v>
      </c>
      <c r="AS32" s="8">
        <v>2.2433936509659897</v>
      </c>
      <c r="AT32" s="8">
        <v>633.48594097717023</v>
      </c>
      <c r="AU32" s="8">
        <v>26.815267741257259</v>
      </c>
      <c r="AV32" s="8">
        <v>50.419302705727709</v>
      </c>
      <c r="AW32" s="8">
        <v>16.74975791126332</v>
      </c>
      <c r="AX32" s="8">
        <v>14.016924188953178</v>
      </c>
      <c r="AY32" s="2" t="s">
        <v>70</v>
      </c>
      <c r="AZ32" s="43">
        <f t="shared" si="1"/>
        <v>3.4545336729054728</v>
      </c>
      <c r="BA32">
        <f t="shared" si="2"/>
        <v>1.920078270958183</v>
      </c>
      <c r="BB32" s="50">
        <v>26</v>
      </c>
      <c r="BC32" s="49">
        <v>65</v>
      </c>
      <c r="BD32" s="83">
        <v>110</v>
      </c>
      <c r="BE32" s="57">
        <v>11</v>
      </c>
      <c r="BF32" s="83">
        <v>3266.5</v>
      </c>
      <c r="BG32" s="83">
        <v>3267.5</v>
      </c>
      <c r="BH32" s="58">
        <v>3267.4</v>
      </c>
      <c r="BI32" s="59" t="s">
        <v>155</v>
      </c>
      <c r="BJ32" s="60" t="s">
        <v>168</v>
      </c>
      <c r="BK32" s="61">
        <v>428.00890258517393</v>
      </c>
      <c r="BL32" s="61">
        <v>1382.4223447462168</v>
      </c>
      <c r="BM32" s="62">
        <v>0.30960791701015744</v>
      </c>
      <c r="BN32" s="63">
        <v>1.7840267077555216</v>
      </c>
      <c r="BO32" s="63">
        <v>2.2668757515939473</v>
      </c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64">
        <v>2.2761999999999998</v>
      </c>
      <c r="CB32" s="65">
        <v>6.0382537281563584</v>
      </c>
      <c r="CC32" s="65">
        <v>2.2433936509659897</v>
      </c>
      <c r="CD32" s="66">
        <v>81.555401366022622</v>
      </c>
      <c r="CE32" s="73"/>
      <c r="CF32" s="67">
        <v>2253.3553963485097</v>
      </c>
      <c r="CG32" s="67">
        <v>2412.5407903859486</v>
      </c>
      <c r="CH32" s="67">
        <v>2628.2464822901507</v>
      </c>
      <c r="CI32" s="68">
        <v>15.761028796024974</v>
      </c>
      <c r="CJ32" s="68">
        <v>14.263924196903192</v>
      </c>
      <c r="CK32" s="69">
        <v>82.094027337239794</v>
      </c>
      <c r="CL32" s="70" t="s">
        <v>164</v>
      </c>
      <c r="CM32" s="81"/>
      <c r="CN32" s="81"/>
    </row>
    <row r="33" spans="1:92" ht="16.5" x14ac:dyDescent="0.25">
      <c r="A33" s="18">
        <v>27</v>
      </c>
      <c r="B33" s="18"/>
      <c r="C33" s="16">
        <v>67</v>
      </c>
      <c r="D33" s="2">
        <v>110</v>
      </c>
      <c r="E33" s="2"/>
      <c r="F33" s="24">
        <v>11</v>
      </c>
      <c r="G33" s="2"/>
      <c r="H33" s="2"/>
      <c r="I33" s="2"/>
      <c r="J33" s="3">
        <v>69.663278519306189</v>
      </c>
      <c r="K33" s="3">
        <v>0.16098486482371893</v>
      </c>
      <c r="L33" s="3">
        <v>7.1442956197602667</v>
      </c>
      <c r="M33" s="3">
        <v>1.9484538315420161</v>
      </c>
      <c r="N33" s="3">
        <v>0.16772327643177518</v>
      </c>
      <c r="O33" s="3">
        <v>2.9636376553682409</v>
      </c>
      <c r="P33" s="3">
        <v>4.1684445933524241</v>
      </c>
      <c r="Q33" s="3">
        <v>1.7332458108097195</v>
      </c>
      <c r="R33" s="3">
        <v>2.5344850660801583</v>
      </c>
      <c r="S33" s="3">
        <v>6.5699513178548469E-2</v>
      </c>
      <c r="T33" s="3">
        <v>0.19699325185426952</v>
      </c>
      <c r="U33" s="3">
        <v>0.54275799749265596</v>
      </c>
      <c r="V33" s="3">
        <v>0.23</v>
      </c>
      <c r="W33" s="3">
        <v>8.08</v>
      </c>
      <c r="X33" s="4">
        <f t="shared" si="0"/>
        <v>99.59999999999998</v>
      </c>
      <c r="Y33" s="4"/>
      <c r="Z33" s="3">
        <v>1.7332458108097195</v>
      </c>
      <c r="AA33" s="3">
        <v>2.9636376553682409</v>
      </c>
      <c r="AB33" s="3">
        <v>1.9484538315420161</v>
      </c>
      <c r="AC33" s="3"/>
      <c r="AD33" s="3"/>
      <c r="AE33" s="38">
        <v>12217.238094752871</v>
      </c>
      <c r="AF33" s="8">
        <v>3.7338360920104869</v>
      </c>
      <c r="AG33" s="8">
        <v>0</v>
      </c>
      <c r="AH33" s="8">
        <v>25.787803654385669</v>
      </c>
      <c r="AI33" s="8">
        <v>5.9828453560863259</v>
      </c>
      <c r="AJ33" s="8">
        <v>13.352325825777271</v>
      </c>
      <c r="AK33" s="8">
        <v>19.896989023735141</v>
      </c>
      <c r="AL33" s="8">
        <v>60.900616845545755</v>
      </c>
      <c r="AM33" s="8">
        <v>106.48070404991961</v>
      </c>
      <c r="AN33" s="8">
        <v>12.716246406933685</v>
      </c>
      <c r="AO33" s="8">
        <v>55.731084972178508</v>
      </c>
      <c r="AP33" s="8">
        <v>1.9100805319687291</v>
      </c>
      <c r="AQ33" s="8">
        <v>17.411511513138379</v>
      </c>
      <c r="AR33" s="8">
        <v>3.7558280928510457</v>
      </c>
      <c r="AS33" s="8">
        <v>-0.46347998983512401</v>
      </c>
      <c r="AT33" s="8">
        <v>525.90224258239368</v>
      </c>
      <c r="AU33" s="8">
        <v>11.380270672697172</v>
      </c>
      <c r="AV33" s="8">
        <v>29.090407068233649</v>
      </c>
      <c r="AW33" s="8">
        <v>0.46643023224172958</v>
      </c>
      <c r="AX33" s="8">
        <v>6.0373360204504189</v>
      </c>
      <c r="AY33" s="2" t="s">
        <v>71</v>
      </c>
      <c r="AZ33" s="43">
        <f t="shared" si="1"/>
        <v>10.799249918655841</v>
      </c>
      <c r="BA33">
        <f t="shared" si="2"/>
        <v>0.6252921822704558</v>
      </c>
      <c r="BB33" s="49">
        <v>27</v>
      </c>
      <c r="BC33" s="49">
        <v>67</v>
      </c>
      <c r="BD33" s="72">
        <v>110</v>
      </c>
      <c r="BE33" s="57">
        <v>11</v>
      </c>
      <c r="BF33" s="57">
        <v>3266.5</v>
      </c>
      <c r="BG33" s="57">
        <v>3267.5</v>
      </c>
      <c r="BH33" s="58">
        <v>3266.6</v>
      </c>
      <c r="BI33" s="59" t="s">
        <v>155</v>
      </c>
      <c r="BJ33" s="60" t="s">
        <v>169</v>
      </c>
      <c r="BK33" s="61">
        <v>336.70033670033672</v>
      </c>
      <c r="BL33" s="61">
        <v>1390.9415439535919</v>
      </c>
      <c r="BM33" s="62">
        <v>0.24206648954010287</v>
      </c>
      <c r="BN33" s="63">
        <v>1.5101010101010102</v>
      </c>
      <c r="BO33" s="63">
        <v>2.2805064703257472</v>
      </c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64">
        <v>2.4072</v>
      </c>
      <c r="CB33" s="65">
        <v>3.7558280928510457</v>
      </c>
      <c r="CC33" s="65"/>
      <c r="CD33" s="66">
        <v>4.8468137474387571</v>
      </c>
      <c r="CE33" s="66">
        <v>3.8573567314692068</v>
      </c>
      <c r="CF33" s="67">
        <v>2393.866275051832</v>
      </c>
      <c r="CG33" s="67">
        <v>2508.2524187975127</v>
      </c>
      <c r="CH33" s="67">
        <v>2667.2502045334231</v>
      </c>
      <c r="CI33" s="68">
        <v>11.387339110875953</v>
      </c>
      <c r="CJ33" s="68">
        <v>10.249654457498263</v>
      </c>
      <c r="CK33" s="69">
        <v>4.8788241320153283</v>
      </c>
      <c r="CL33" s="70"/>
      <c r="CM33" s="81"/>
      <c r="CN33" s="81"/>
    </row>
    <row r="34" spans="1:92" ht="16.5" x14ac:dyDescent="0.25">
      <c r="A34" s="18">
        <v>28</v>
      </c>
      <c r="B34" s="18"/>
      <c r="C34" s="16">
        <v>68</v>
      </c>
      <c r="D34" s="2">
        <v>110</v>
      </c>
      <c r="E34" s="2"/>
      <c r="F34" s="24">
        <v>10</v>
      </c>
      <c r="G34" s="2"/>
      <c r="H34" s="2"/>
      <c r="I34" s="2"/>
      <c r="J34" s="3">
        <v>77.099780637782473</v>
      </c>
      <c r="K34" s="3">
        <v>0.25071752134830017</v>
      </c>
      <c r="L34" s="3">
        <v>9.5112059781665828</v>
      </c>
      <c r="M34" s="3">
        <v>1.1374862657662579</v>
      </c>
      <c r="N34" s="3">
        <v>5.2271176421453028E-2</v>
      </c>
      <c r="O34" s="3">
        <v>1.1199943456721904</v>
      </c>
      <c r="P34" s="3">
        <v>1.1071055624449828</v>
      </c>
      <c r="Q34" s="3">
        <v>1.5862409643199062</v>
      </c>
      <c r="R34" s="3">
        <v>3.0370474128237581</v>
      </c>
      <c r="S34" s="3">
        <v>7.2013518983763083E-2</v>
      </c>
      <c r="T34" s="3">
        <v>0.21716576818541053</v>
      </c>
      <c r="U34" s="3">
        <v>0.32897084808491772</v>
      </c>
      <c r="V34" s="3">
        <v>0.22</v>
      </c>
      <c r="W34" s="3">
        <v>3.86</v>
      </c>
      <c r="X34" s="4">
        <f t="shared" si="0"/>
        <v>99.600000000000023</v>
      </c>
      <c r="Y34" s="4"/>
      <c r="Z34" s="3">
        <v>1.5862409643199062</v>
      </c>
      <c r="AA34" s="3">
        <v>1.1199943456721904</v>
      </c>
      <c r="AB34" s="3">
        <v>1.1374862657662579</v>
      </c>
      <c r="AC34" s="3"/>
      <c r="AD34" s="3"/>
      <c r="AE34" s="38">
        <v>8203.2703671808122</v>
      </c>
      <c r="AF34" s="8">
        <v>11.43236253848888</v>
      </c>
      <c r="AG34" s="8">
        <v>0.40153436355863414</v>
      </c>
      <c r="AH34" s="8">
        <v>32.186890311828563</v>
      </c>
      <c r="AI34" s="8">
        <v>9.3771640591367742</v>
      </c>
      <c r="AJ34" s="8">
        <v>8.9475554319272366</v>
      </c>
      <c r="AK34" s="8">
        <v>3.097801834511829</v>
      </c>
      <c r="AL34" s="8">
        <v>75.288644877058587</v>
      </c>
      <c r="AM34" s="8">
        <v>124.7592039940143</v>
      </c>
      <c r="AN34" s="8">
        <v>10.726388940326899</v>
      </c>
      <c r="AO34" s="8">
        <v>117.15941828080611</v>
      </c>
      <c r="AP34" s="8">
        <v>3.234493665117558</v>
      </c>
      <c r="AQ34" s="8">
        <v>28.073829102520349</v>
      </c>
      <c r="AR34" s="8">
        <v>5.2894702977687515</v>
      </c>
      <c r="AS34" s="8">
        <v>0.73394586369263637</v>
      </c>
      <c r="AT34" s="8">
        <v>629.43893943665319</v>
      </c>
      <c r="AU34" s="8">
        <v>17.403459635717045</v>
      </c>
      <c r="AV34" s="8">
        <v>35.159780761510937</v>
      </c>
      <c r="AW34" s="8">
        <v>8.0570888387329695</v>
      </c>
      <c r="AX34" s="8">
        <v>10.915316249734397</v>
      </c>
      <c r="AY34" s="2" t="s">
        <v>72</v>
      </c>
      <c r="AZ34" s="43">
        <f t="shared" si="1"/>
        <v>1.0190864966983704</v>
      </c>
      <c r="BA34">
        <f t="shared" si="2"/>
        <v>2.976142359012949</v>
      </c>
      <c r="BB34" s="50">
        <v>28</v>
      </c>
      <c r="BC34" s="49">
        <v>68</v>
      </c>
      <c r="BD34" s="57">
        <v>110</v>
      </c>
      <c r="BE34" s="57">
        <v>10</v>
      </c>
      <c r="BF34" s="57">
        <v>3260</v>
      </c>
      <c r="BG34" s="57">
        <v>3261</v>
      </c>
      <c r="BH34" s="58">
        <v>3261</v>
      </c>
      <c r="BI34" s="59" t="s">
        <v>165</v>
      </c>
      <c r="BJ34" s="60" t="s">
        <v>161</v>
      </c>
      <c r="BK34" s="61">
        <v>335.58173093056848</v>
      </c>
      <c r="BL34" s="61">
        <v>2309.170235760319</v>
      </c>
      <c r="BM34" s="62">
        <v>0.14532567834699922</v>
      </c>
      <c r="BN34" s="63">
        <v>1.5067451927917055</v>
      </c>
      <c r="BO34" s="63">
        <v>3.7496723772165108</v>
      </c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64">
        <v>2.9689999999999999</v>
      </c>
      <c r="CB34" s="65">
        <v>5.2894702977687515</v>
      </c>
      <c r="CC34" s="65">
        <v>0.73394586369263637</v>
      </c>
      <c r="CD34" s="73"/>
      <c r="CE34" s="73"/>
      <c r="CF34" s="67">
        <v>2219.9559356947739</v>
      </c>
      <c r="CG34" s="67">
        <v>2390.2220231964534</v>
      </c>
      <c r="CH34" s="67">
        <v>2619.6277742549141</v>
      </c>
      <c r="CI34" s="68">
        <v>17.10417886211992</v>
      </c>
      <c r="CJ34" s="68">
        <v>15.256817876494575</v>
      </c>
      <c r="CK34" s="69">
        <v>26.690304982183743</v>
      </c>
      <c r="CL34" s="70" t="s">
        <v>164</v>
      </c>
      <c r="CM34" s="82"/>
      <c r="CN34" s="81"/>
    </row>
    <row r="35" spans="1:92" ht="16.5" x14ac:dyDescent="0.25">
      <c r="A35" s="18">
        <v>29</v>
      </c>
      <c r="B35" s="18"/>
      <c r="C35" s="16">
        <v>69</v>
      </c>
      <c r="D35" s="2">
        <v>110</v>
      </c>
      <c r="E35" s="2"/>
      <c r="F35" s="24">
        <v>9</v>
      </c>
      <c r="G35" s="2"/>
      <c r="H35" s="2"/>
      <c r="I35" s="2"/>
      <c r="J35" s="3">
        <v>86.942387629578988</v>
      </c>
      <c r="K35" s="3">
        <v>0.20347761648730761</v>
      </c>
      <c r="L35" s="3">
        <v>4.8634073000633995</v>
      </c>
      <c r="M35" s="3">
        <v>0.50965146437657982</v>
      </c>
      <c r="N35" s="3">
        <v>1.8644556240788462E-2</v>
      </c>
      <c r="O35" s="3">
        <v>0.23471984586376396</v>
      </c>
      <c r="P35" s="3">
        <v>0.37006924603337971</v>
      </c>
      <c r="Q35" s="3">
        <v>1.2457587010399254</v>
      </c>
      <c r="R35" s="3">
        <v>2.7913420227087462</v>
      </c>
      <c r="S35" s="3">
        <v>7.0345406789569451E-2</v>
      </c>
      <c r="T35" s="3">
        <v>0.43638339741953536</v>
      </c>
      <c r="U35" s="3">
        <v>0.23381281339799587</v>
      </c>
      <c r="V35" s="3">
        <v>0.12</v>
      </c>
      <c r="W35" s="3">
        <v>1.56</v>
      </c>
      <c r="X35" s="4">
        <f t="shared" si="0"/>
        <v>99.59999999999998</v>
      </c>
      <c r="Y35" s="4"/>
      <c r="Z35" s="3">
        <v>1.2457587010399254</v>
      </c>
      <c r="AA35" s="3">
        <v>0.23471984586376396</v>
      </c>
      <c r="AB35" s="3">
        <v>0.50965146437657982</v>
      </c>
      <c r="AC35" s="3"/>
      <c r="AD35" s="3"/>
      <c r="AE35" s="38">
        <v>2463.3993412645777</v>
      </c>
      <c r="AF35" s="8">
        <v>1.448988368121358</v>
      </c>
      <c r="AG35" s="8">
        <v>0.60490886041956748</v>
      </c>
      <c r="AH35" s="8">
        <v>19.370066602609732</v>
      </c>
      <c r="AI35" s="8">
        <v>2.8822940802640367</v>
      </c>
      <c r="AJ35" s="8">
        <v>5.9676936469045296</v>
      </c>
      <c r="AK35" s="8">
        <v>2.1605002474516586</v>
      </c>
      <c r="AL35" s="8">
        <v>51.416573330223514</v>
      </c>
      <c r="AM35" s="8">
        <v>100.03652162938363</v>
      </c>
      <c r="AN35" s="8">
        <v>6.8048636156947779</v>
      </c>
      <c r="AO35" s="8">
        <v>51.966058022021137</v>
      </c>
      <c r="AP35" s="8">
        <v>1.4225592898378119</v>
      </c>
      <c r="AQ35" s="8">
        <v>27.037967717816858</v>
      </c>
      <c r="AR35" s="8">
        <v>2.8062882918655938</v>
      </c>
      <c r="AS35" s="8">
        <v>-0.13820952108779436</v>
      </c>
      <c r="AT35" s="8">
        <v>1039.4592297302142</v>
      </c>
      <c r="AU35" s="8">
        <v>1.0059518975580528</v>
      </c>
      <c r="AV35" s="8">
        <v>15.723805284880845</v>
      </c>
      <c r="AW35" s="8">
        <v>8.6948561202081525</v>
      </c>
      <c r="AX35" s="8">
        <v>7.8363985680704147</v>
      </c>
      <c r="AY35" s="2" t="s">
        <v>73</v>
      </c>
      <c r="AZ35" s="43">
        <f t="shared" si="1"/>
        <v>0.50515264120373859</v>
      </c>
      <c r="BA35">
        <f t="shared" si="2"/>
        <v>2.2058687524642471</v>
      </c>
      <c r="BB35" s="49">
        <v>29</v>
      </c>
      <c r="BC35" s="49">
        <v>69</v>
      </c>
      <c r="BD35" s="72">
        <v>110</v>
      </c>
      <c r="BE35" s="57">
        <v>9</v>
      </c>
      <c r="BF35" s="57">
        <v>3223.7</v>
      </c>
      <c r="BG35" s="57">
        <v>3223.7</v>
      </c>
      <c r="BH35" s="58">
        <v>3223.7</v>
      </c>
      <c r="BI35" s="84" t="s">
        <v>170</v>
      </c>
      <c r="BJ35" s="60" t="s">
        <v>168</v>
      </c>
      <c r="BK35" s="61">
        <v>591.19624337015659</v>
      </c>
      <c r="BL35" s="61">
        <v>1334.1772888656076</v>
      </c>
      <c r="BM35" s="62">
        <v>0.44311670443200607</v>
      </c>
      <c r="BN35" s="63">
        <v>2.2735887301104696</v>
      </c>
      <c r="BO35" s="63">
        <v>2.1896836621849722</v>
      </c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64">
        <v>2.7696999999999998</v>
      </c>
      <c r="CB35" s="65">
        <v>2.8062882918655938</v>
      </c>
      <c r="CC35" s="65"/>
      <c r="CD35" s="73"/>
      <c r="CE35" s="73"/>
      <c r="CF35" s="67">
        <v>2161.8731873756046</v>
      </c>
      <c r="CG35" s="67">
        <v>2350.3588285470573</v>
      </c>
      <c r="CH35" s="67">
        <v>2601.2001368457063</v>
      </c>
      <c r="CI35" s="70"/>
      <c r="CJ35" s="70"/>
      <c r="CK35" s="70"/>
      <c r="CL35" s="140" t="s">
        <v>171</v>
      </c>
      <c r="CM35" s="81"/>
      <c r="CN35" s="81"/>
    </row>
    <row r="36" spans="1:92" ht="16.5" x14ac:dyDescent="0.25">
      <c r="A36" s="18">
        <v>30</v>
      </c>
      <c r="B36" s="18"/>
      <c r="C36" s="16">
        <v>71</v>
      </c>
      <c r="D36" s="2">
        <v>110</v>
      </c>
      <c r="E36" s="2"/>
      <c r="F36" s="24">
        <v>9</v>
      </c>
      <c r="G36" s="2"/>
      <c r="H36" s="2"/>
      <c r="I36" s="2"/>
      <c r="J36" s="3">
        <v>54.71894453602777</v>
      </c>
      <c r="K36" s="3">
        <v>1.5661368776804434</v>
      </c>
      <c r="L36" s="3">
        <v>17.350926835315306</v>
      </c>
      <c r="M36" s="3">
        <v>2.3789330095778278</v>
      </c>
      <c r="N36" s="3">
        <v>5.9352876827920981E-2</v>
      </c>
      <c r="O36" s="3">
        <v>2.2884173096830884</v>
      </c>
      <c r="P36" s="3">
        <v>2.6276205383939524</v>
      </c>
      <c r="Q36" s="3">
        <v>5.2231556701434503</v>
      </c>
      <c r="R36" s="3">
        <v>5.2456052038659289</v>
      </c>
      <c r="S36" s="3">
        <v>0.19968808991500875</v>
      </c>
      <c r="T36" s="3">
        <v>2.0561312666916045</v>
      </c>
      <c r="U36" s="3">
        <v>0.55508778587770657</v>
      </c>
      <c r="V36" s="3">
        <v>0.52</v>
      </c>
      <c r="W36" s="3">
        <v>4.8099999999999996</v>
      </c>
      <c r="X36" s="4">
        <f t="shared" si="0"/>
        <v>99.600000000000009</v>
      </c>
      <c r="Y36" s="4"/>
      <c r="Z36" s="3">
        <v>5.2231556701434503</v>
      </c>
      <c r="AA36" s="3">
        <v>2.2884173096830884</v>
      </c>
      <c r="AB36" s="3">
        <v>2.3789330095778278</v>
      </c>
      <c r="AC36" s="3"/>
      <c r="AD36" s="3"/>
      <c r="AE36" s="38">
        <v>21120.013152082494</v>
      </c>
      <c r="AF36" s="8">
        <v>24.316571096216553</v>
      </c>
      <c r="AG36" s="8">
        <v>20.041093667063141</v>
      </c>
      <c r="AH36" s="8">
        <v>51.721319364792095</v>
      </c>
      <c r="AI36" s="8">
        <v>14.130571577695129</v>
      </c>
      <c r="AJ36" s="8">
        <v>5.2545315258392078</v>
      </c>
      <c r="AK36" s="8">
        <v>21.250640189008642</v>
      </c>
      <c r="AL36" s="8">
        <v>97.911781768982621</v>
      </c>
      <c r="AM36" s="8">
        <v>131.48922361734972</v>
      </c>
      <c r="AN36" s="8">
        <v>24.938874647010419</v>
      </c>
      <c r="AO36" s="8">
        <v>180.44878139775187</v>
      </c>
      <c r="AP36" s="8">
        <v>8.3313746152056183</v>
      </c>
      <c r="AQ36" s="8">
        <v>10.41859048641269</v>
      </c>
      <c r="AR36" s="8">
        <v>8.5471510498705197</v>
      </c>
      <c r="AS36" s="8">
        <v>2.2330726747034877</v>
      </c>
      <c r="AT36" s="8">
        <v>552.62194208151107</v>
      </c>
      <c r="AU36" s="8">
        <v>35.193636235324007</v>
      </c>
      <c r="AV36" s="8">
        <v>58.131823926484394</v>
      </c>
      <c r="AW36" s="8">
        <v>10.570864896128585</v>
      </c>
      <c r="AX36" s="8">
        <v>14.676780410125568</v>
      </c>
      <c r="AY36" s="2" t="s">
        <v>74</v>
      </c>
      <c r="AZ36" s="43">
        <f t="shared" si="1"/>
        <v>11.795970811000615</v>
      </c>
      <c r="BA36">
        <f t="shared" si="2"/>
        <v>154.78750118310444</v>
      </c>
      <c r="BB36" s="50">
        <v>30</v>
      </c>
      <c r="BC36" s="49">
        <v>71</v>
      </c>
      <c r="BD36" s="72">
        <v>110</v>
      </c>
      <c r="BE36" s="57">
        <v>9</v>
      </c>
      <c r="BF36" s="57">
        <v>3223.7</v>
      </c>
      <c r="BG36" s="57">
        <v>3224.7</v>
      </c>
      <c r="BH36" s="58">
        <v>3223.8999999999996</v>
      </c>
      <c r="BI36" s="84" t="s">
        <v>170</v>
      </c>
      <c r="BJ36" s="60" t="s">
        <v>163</v>
      </c>
      <c r="BK36" s="61">
        <v>593.1801233814665</v>
      </c>
      <c r="BL36" s="61">
        <v>1495.8828603002635</v>
      </c>
      <c r="BM36" s="62">
        <v>0.39654182765514107</v>
      </c>
      <c r="BN36" s="63">
        <v>2.2795403701443995</v>
      </c>
      <c r="BO36" s="63">
        <v>2.4484125764804219</v>
      </c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64">
        <v>5.1172000000000004</v>
      </c>
      <c r="CB36" s="65">
        <v>8.5471510498705197</v>
      </c>
      <c r="CC36" s="65">
        <v>2.2330726747034877</v>
      </c>
      <c r="CD36" s="73"/>
      <c r="CE36" s="73"/>
      <c r="CF36" s="73"/>
      <c r="CG36" s="73"/>
      <c r="CH36" s="73"/>
      <c r="CI36" s="73"/>
      <c r="CJ36" s="73"/>
      <c r="CK36" s="73"/>
      <c r="CL36" s="73"/>
      <c r="CM36" s="81"/>
      <c r="CN36" s="81"/>
    </row>
    <row r="37" spans="1:92" ht="16.5" x14ac:dyDescent="0.25">
      <c r="A37" s="18">
        <v>31</v>
      </c>
      <c r="B37" s="18"/>
      <c r="C37" s="16">
        <v>74</v>
      </c>
      <c r="D37" s="42">
        <v>110</v>
      </c>
      <c r="E37" s="2"/>
      <c r="F37" s="24">
        <v>9</v>
      </c>
      <c r="G37" s="2"/>
      <c r="H37" s="2"/>
      <c r="I37" s="2"/>
      <c r="J37" s="3">
        <v>40.17</v>
      </c>
      <c r="K37" s="3">
        <v>0.19</v>
      </c>
      <c r="L37" s="3">
        <v>7.69</v>
      </c>
      <c r="M37" s="3">
        <v>3.85</v>
      </c>
      <c r="N37" s="3">
        <v>0.51</v>
      </c>
      <c r="O37" s="3">
        <v>9.6999999999999993</v>
      </c>
      <c r="P37" s="3">
        <v>12.11</v>
      </c>
      <c r="Q37" s="3">
        <v>0.64</v>
      </c>
      <c r="R37" s="3">
        <v>2.02</v>
      </c>
      <c r="S37" s="3">
        <v>0.2</v>
      </c>
      <c r="T37" s="3">
        <v>0.04</v>
      </c>
      <c r="U37" s="3">
        <v>0.1</v>
      </c>
      <c r="V37" s="3">
        <v>0.42</v>
      </c>
      <c r="W37" s="3">
        <v>21.96</v>
      </c>
      <c r="X37" s="4">
        <f t="shared" si="0"/>
        <v>99.6</v>
      </c>
      <c r="Y37" s="4"/>
      <c r="Z37" s="3">
        <v>0.64</v>
      </c>
      <c r="AA37" s="3">
        <v>9.6999999999999993</v>
      </c>
      <c r="AB37" s="3">
        <v>3.85</v>
      </c>
      <c r="AC37" s="3"/>
      <c r="AD37" s="3"/>
      <c r="AE37" s="38">
        <v>24938.163708095915</v>
      </c>
      <c r="AF37" s="8">
        <v>0</v>
      </c>
      <c r="AG37" s="8">
        <v>2.8971455691414403</v>
      </c>
      <c r="AH37" s="8">
        <v>35.598160459489371</v>
      </c>
      <c r="AI37" s="8">
        <v>8.9160619849054914</v>
      </c>
      <c r="AJ37" s="8">
        <v>25.53283821483512</v>
      </c>
      <c r="AK37" s="8">
        <v>13.863068121282089</v>
      </c>
      <c r="AL37" s="8">
        <v>52.521718486553141</v>
      </c>
      <c r="AM37" s="8">
        <v>108.37626999893369</v>
      </c>
      <c r="AN37" s="8">
        <v>44.521266751399857</v>
      </c>
      <c r="AO37" s="8">
        <v>112.67498705001977</v>
      </c>
      <c r="AP37" s="8">
        <v>2.9327766274009388</v>
      </c>
      <c r="AQ37" s="8">
        <v>20.688844846741141</v>
      </c>
      <c r="AR37" s="8">
        <v>7.2453232791961542</v>
      </c>
      <c r="AS37" s="8">
        <v>5.142422781010155</v>
      </c>
      <c r="AT37" s="8">
        <v>547.72320136328744</v>
      </c>
      <c r="AU37" s="8">
        <v>25.988933624258085</v>
      </c>
      <c r="AV37" s="8">
        <v>62.710937165512036</v>
      </c>
      <c r="AW37" s="8">
        <v>6.228470012264272</v>
      </c>
      <c r="AX37" s="8">
        <v>18.590155432196457</v>
      </c>
      <c r="AY37" s="2">
        <v>74</v>
      </c>
      <c r="AZ37" s="43">
        <f t="shared" si="1"/>
        <v>1.3863068121282089</v>
      </c>
      <c r="BA37">
        <f t="shared" si="2"/>
        <v>8.6015941712204003E-2</v>
      </c>
      <c r="BB37" s="49">
        <v>31</v>
      </c>
      <c r="BC37" s="49">
        <v>74</v>
      </c>
      <c r="BD37" s="57">
        <v>110</v>
      </c>
      <c r="BE37" s="57">
        <v>9</v>
      </c>
      <c r="BF37" s="57">
        <v>3225.7</v>
      </c>
      <c r="BG37" s="57">
        <v>3226.7</v>
      </c>
      <c r="BH37" s="58">
        <v>3226.3999999999996</v>
      </c>
      <c r="BI37" s="84" t="s">
        <v>170</v>
      </c>
      <c r="BJ37" s="60" t="s">
        <v>172</v>
      </c>
      <c r="BK37" s="61">
        <v>1266.8490929360498</v>
      </c>
      <c r="BL37" s="61">
        <v>1539.7711246323088</v>
      </c>
      <c r="BM37" s="62">
        <v>0.82275155876726047</v>
      </c>
      <c r="BN37" s="63">
        <v>4.3005472788081498</v>
      </c>
      <c r="BO37" s="63">
        <v>2.5186337994116945</v>
      </c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64">
        <v>1.7021999999999999</v>
      </c>
      <c r="CB37" s="65">
        <v>7.2453232791961542</v>
      </c>
      <c r="CC37" s="65">
        <v>5.142422781010155</v>
      </c>
      <c r="CD37" s="73"/>
      <c r="CE37" s="73"/>
      <c r="CF37" s="73"/>
      <c r="CG37" s="73"/>
      <c r="CH37" s="73"/>
      <c r="CI37" s="73"/>
      <c r="CJ37" s="73"/>
      <c r="CK37" s="73"/>
      <c r="CL37" s="73"/>
      <c r="CM37" s="81"/>
      <c r="CN37" s="81"/>
    </row>
    <row r="38" spans="1:92" ht="16.5" x14ac:dyDescent="0.25">
      <c r="A38" s="18">
        <v>32</v>
      </c>
      <c r="B38" s="18"/>
      <c r="C38" s="16">
        <v>78</v>
      </c>
      <c r="D38" s="2">
        <v>110</v>
      </c>
      <c r="E38" s="2"/>
      <c r="F38" s="24">
        <v>9</v>
      </c>
      <c r="G38" s="2"/>
      <c r="H38" s="2"/>
      <c r="I38" s="2"/>
      <c r="J38" s="3">
        <v>61.749554502307127</v>
      </c>
      <c r="K38" s="3">
        <v>0.6501510718836544</v>
      </c>
      <c r="L38" s="3">
        <v>17.104881773415258</v>
      </c>
      <c r="M38" s="3">
        <v>4.605176397120827</v>
      </c>
      <c r="N38" s="3">
        <v>5.9189306560154434E-2</v>
      </c>
      <c r="O38" s="3">
        <v>2.719603767506956</v>
      </c>
      <c r="P38" s="3">
        <v>1.0186355485632173</v>
      </c>
      <c r="Q38" s="3">
        <v>1.598525188358856</v>
      </c>
      <c r="R38" s="3">
        <v>3.9575087926452905</v>
      </c>
      <c r="S38" s="3">
        <v>0.1008908634548087</v>
      </c>
      <c r="T38" s="3">
        <v>8.5679625580083685E-2</v>
      </c>
      <c r="U38" s="3">
        <v>0.47020316260374434</v>
      </c>
      <c r="V38" s="3">
        <v>0.92</v>
      </c>
      <c r="W38" s="3">
        <v>4.5599999999999996</v>
      </c>
      <c r="X38" s="4">
        <f t="shared" si="0"/>
        <v>99.599999999999966</v>
      </c>
      <c r="Y38" s="4"/>
      <c r="Z38" s="3">
        <v>1.598525188358856</v>
      </c>
      <c r="AA38" s="3">
        <v>2.719603767506956</v>
      </c>
      <c r="AB38" s="3">
        <v>4.605176397120827</v>
      </c>
      <c r="AC38" s="3"/>
      <c r="AD38" s="3"/>
      <c r="AE38" s="38">
        <v>33789.610092852083</v>
      </c>
      <c r="AF38" s="8">
        <v>39.280331239937972</v>
      </c>
      <c r="AG38" s="8">
        <v>357.2872371455216</v>
      </c>
      <c r="AH38" s="8">
        <v>64.359598860327665</v>
      </c>
      <c r="AI38" s="8">
        <v>12.660548269664972</v>
      </c>
      <c r="AJ38" s="8">
        <v>3.5514319023534782</v>
      </c>
      <c r="AK38" s="8">
        <v>22.255874540232004</v>
      </c>
      <c r="AL38" s="8">
        <v>132.31623566701981</v>
      </c>
      <c r="AM38" s="8">
        <v>128.56831094610621</v>
      </c>
      <c r="AN38" s="8">
        <v>20.180641581795548</v>
      </c>
      <c r="AO38" s="8">
        <v>157.97718729844294</v>
      </c>
      <c r="AP38" s="8">
        <v>11.857201079213018</v>
      </c>
      <c r="AQ38" s="8">
        <v>11.437730365385434</v>
      </c>
      <c r="AR38" s="8">
        <v>9.1508797635922985</v>
      </c>
      <c r="AS38" s="8">
        <v>2.0085622635239582</v>
      </c>
      <c r="AT38" s="8">
        <v>519.22390673174357</v>
      </c>
      <c r="AU38" s="8">
        <v>33.165772058831799</v>
      </c>
      <c r="AV38" s="8">
        <v>56.810658352401681</v>
      </c>
      <c r="AW38" s="8">
        <v>12.972684917987833</v>
      </c>
      <c r="AX38" s="8">
        <v>17.256963206586587</v>
      </c>
      <c r="AY38" s="2" t="s">
        <v>75</v>
      </c>
      <c r="AZ38" s="43">
        <f t="shared" si="1"/>
        <v>10.464782595329243</v>
      </c>
      <c r="BA38">
        <f t="shared" si="2"/>
        <v>15.42804473097282</v>
      </c>
      <c r="BB38" s="50">
        <v>32</v>
      </c>
      <c r="BC38" s="49">
        <v>78</v>
      </c>
      <c r="BD38" s="57">
        <v>110</v>
      </c>
      <c r="BE38" s="57">
        <v>9</v>
      </c>
      <c r="BF38" s="57">
        <v>3226.7</v>
      </c>
      <c r="BG38" s="57">
        <v>3227.7</v>
      </c>
      <c r="BH38" s="58">
        <v>3227.6</v>
      </c>
      <c r="BI38" s="84" t="s">
        <v>170</v>
      </c>
      <c r="BJ38" s="60" t="s">
        <v>173</v>
      </c>
      <c r="BK38" s="61">
        <v>932.14019388516022</v>
      </c>
      <c r="BL38" s="61">
        <v>2379.551764103393</v>
      </c>
      <c r="BM38" s="62">
        <v>0.39172931975967645</v>
      </c>
      <c r="BN38" s="63">
        <v>3.2964205816554806</v>
      </c>
      <c r="BO38" s="63">
        <v>3.8622828225654291</v>
      </c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64">
        <v>3.8245</v>
      </c>
      <c r="CB38" s="65">
        <v>9.1508797635922985</v>
      </c>
      <c r="CC38" s="65">
        <v>2.0085622635239582</v>
      </c>
      <c r="CD38" s="66">
        <v>0.28853397418011856</v>
      </c>
      <c r="CE38" s="66">
        <v>1.9947782907562637</v>
      </c>
      <c r="CF38" s="67">
        <v>2414.2956521739138</v>
      </c>
      <c r="CG38" s="67">
        <v>2534.2956521739138</v>
      </c>
      <c r="CH38" s="67">
        <v>2705.1746464117341</v>
      </c>
      <c r="CI38" s="68">
        <v>14.347560680785406</v>
      </c>
      <c r="CJ38" s="68">
        <v>10.752688172042998</v>
      </c>
      <c r="CK38" s="69">
        <v>0.1130668550176769</v>
      </c>
      <c r="CL38" s="70"/>
      <c r="CM38" s="81"/>
      <c r="CN38" s="81"/>
    </row>
    <row r="39" spans="1:92" ht="16.5" x14ac:dyDescent="0.25">
      <c r="A39" s="18">
        <v>33</v>
      </c>
      <c r="B39" s="18"/>
      <c r="C39" s="16">
        <v>82</v>
      </c>
      <c r="D39" s="2">
        <v>110</v>
      </c>
      <c r="E39" s="2"/>
      <c r="F39" s="24">
        <v>9</v>
      </c>
      <c r="G39" s="2"/>
      <c r="H39" s="2"/>
      <c r="I39" s="2"/>
      <c r="J39" s="3">
        <v>62.130409555416811</v>
      </c>
      <c r="K39" s="3">
        <v>0.74789366805770052</v>
      </c>
      <c r="L39" s="3">
        <v>16.183886241908453</v>
      </c>
      <c r="M39" s="3">
        <v>4.2873799493970361</v>
      </c>
      <c r="N39" s="3">
        <v>6.4836723293792906E-2</v>
      </c>
      <c r="O39" s="3">
        <v>2.6962991489501529</v>
      </c>
      <c r="P39" s="3">
        <v>1.4264079124634441</v>
      </c>
      <c r="Q39" s="3">
        <v>2.089642164755364</v>
      </c>
      <c r="R39" s="3">
        <v>3.7197488910064731</v>
      </c>
      <c r="S39" s="3">
        <v>0.12306588243025662</v>
      </c>
      <c r="T39" s="3">
        <v>0.2538750041073834</v>
      </c>
      <c r="U39" s="3">
        <v>0.53655485821312388</v>
      </c>
      <c r="V39" s="3">
        <v>0.71</v>
      </c>
      <c r="W39" s="3">
        <v>4.63</v>
      </c>
      <c r="X39" s="4">
        <f t="shared" si="0"/>
        <v>99.59999999999998</v>
      </c>
      <c r="Y39" s="4"/>
      <c r="Z39" s="3">
        <v>2.089642164755364</v>
      </c>
      <c r="AA39" s="3">
        <v>2.6962991489501529</v>
      </c>
      <c r="AB39" s="3">
        <v>4.2873799493970361</v>
      </c>
      <c r="AC39" s="3"/>
      <c r="AD39" s="3"/>
      <c r="AE39" s="38">
        <v>29685.028272676795</v>
      </c>
      <c r="AF39" s="8">
        <v>10.079271484770791</v>
      </c>
      <c r="AG39" s="8">
        <v>22.635678421316324</v>
      </c>
      <c r="AH39" s="8">
        <v>54.466622775991887</v>
      </c>
      <c r="AI39" s="8">
        <v>14.388934072995236</v>
      </c>
      <c r="AJ39" s="8">
        <v>1.0271693692555071</v>
      </c>
      <c r="AK39" s="8">
        <v>22.510748318805653</v>
      </c>
      <c r="AL39" s="8">
        <v>111.56645784928044</v>
      </c>
      <c r="AM39" s="8">
        <v>127.80262189190877</v>
      </c>
      <c r="AN39" s="8">
        <v>25.387249595607887</v>
      </c>
      <c r="AO39" s="8">
        <v>251.16543713885505</v>
      </c>
      <c r="AP39" s="8">
        <v>11.2478022185035</v>
      </c>
      <c r="AQ39" s="8">
        <v>11.925745084692394</v>
      </c>
      <c r="AR39" s="8">
        <v>10.082951319746527</v>
      </c>
      <c r="AS39" s="8">
        <v>3.7323359918529619</v>
      </c>
      <c r="AT39" s="8">
        <v>540.97846176027326</v>
      </c>
      <c r="AU39" s="8">
        <v>29.982319080178641</v>
      </c>
      <c r="AV39" s="8">
        <v>58.764714667998426</v>
      </c>
      <c r="AW39" s="8">
        <v>11.982420018229009</v>
      </c>
      <c r="AX39" s="8">
        <v>14.351141157871572</v>
      </c>
      <c r="AY39" s="2" t="s">
        <v>76</v>
      </c>
      <c r="AZ39" s="43">
        <f t="shared" si="1"/>
        <v>12.078251372468085</v>
      </c>
      <c r="BA39">
        <f t="shared" si="2"/>
        <v>20.32016491253345</v>
      </c>
      <c r="BB39" s="49">
        <v>33</v>
      </c>
      <c r="BC39" s="49">
        <v>82</v>
      </c>
      <c r="BD39" s="57">
        <v>110</v>
      </c>
      <c r="BE39" s="57">
        <v>9</v>
      </c>
      <c r="BF39" s="57">
        <v>3227.7</v>
      </c>
      <c r="BG39" s="57">
        <v>3228.7</v>
      </c>
      <c r="BH39" s="58">
        <v>3228.25</v>
      </c>
      <c r="BI39" s="84" t="s">
        <v>170</v>
      </c>
      <c r="BJ39" s="60" t="s">
        <v>174</v>
      </c>
      <c r="BK39" s="61">
        <v>1858.0453363062063</v>
      </c>
      <c r="BL39" s="61">
        <v>2415.0336015186726</v>
      </c>
      <c r="BM39" s="62">
        <v>0.769366246141582</v>
      </c>
      <c r="BN39" s="63">
        <v>6.0741360089186189</v>
      </c>
      <c r="BO39" s="63">
        <v>3.9190537624298765</v>
      </c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64">
        <v>3.6029</v>
      </c>
      <c r="CB39" s="65">
        <v>10.082951319746527</v>
      </c>
      <c r="CC39" s="65">
        <v>3.7323359918529619</v>
      </c>
      <c r="CD39" s="66">
        <v>0.12294437767726933</v>
      </c>
      <c r="CE39" s="73"/>
      <c r="CF39" s="67">
        <v>2425.0155511641897</v>
      </c>
      <c r="CG39" s="67">
        <v>2539.597559927829</v>
      </c>
      <c r="CH39" s="67">
        <v>2702.4852546916891</v>
      </c>
      <c r="CI39" s="68">
        <v>13.134754459060094</v>
      </c>
      <c r="CJ39" s="68">
        <v>10.267205086347627</v>
      </c>
      <c r="CK39" s="69">
        <v>8.8357984970118875E-2</v>
      </c>
      <c r="CL39" s="70"/>
      <c r="CM39" s="81"/>
      <c r="CN39" s="81"/>
    </row>
    <row r="40" spans="1:92" ht="16.5" x14ac:dyDescent="0.25">
      <c r="A40" s="18">
        <v>34</v>
      </c>
      <c r="B40" s="18"/>
      <c r="C40" s="16">
        <v>86</v>
      </c>
      <c r="D40" s="2">
        <v>110</v>
      </c>
      <c r="E40" s="2"/>
      <c r="F40" s="24">
        <v>9</v>
      </c>
      <c r="G40" s="2"/>
      <c r="H40" s="2"/>
      <c r="I40" s="2"/>
      <c r="J40" s="3">
        <v>49.978820233571845</v>
      </c>
      <c r="K40" s="3">
        <v>1.5591788586850375</v>
      </c>
      <c r="L40" s="3">
        <v>17.663817226256636</v>
      </c>
      <c r="M40" s="3">
        <v>3.9498303807638355</v>
      </c>
      <c r="N40" s="3">
        <v>5.5287104277267803E-2</v>
      </c>
      <c r="O40" s="3">
        <v>2.5842595346318422</v>
      </c>
      <c r="P40" s="3">
        <v>2.3375305170362739</v>
      </c>
      <c r="Q40" s="3">
        <v>6.245586126844338</v>
      </c>
      <c r="R40" s="3">
        <v>5.4880702801796835</v>
      </c>
      <c r="S40" s="3">
        <v>0.19721817794428367</v>
      </c>
      <c r="T40" s="3">
        <v>2.4354175729301679</v>
      </c>
      <c r="U40" s="3">
        <v>0.45498398687878411</v>
      </c>
      <c r="V40" s="3">
        <v>1.01</v>
      </c>
      <c r="W40" s="3">
        <v>5.64</v>
      </c>
      <c r="X40" s="4">
        <f t="shared" si="0"/>
        <v>99.600000000000009</v>
      </c>
      <c r="Y40" s="4"/>
      <c r="Z40" s="3">
        <v>6.245586126844338</v>
      </c>
      <c r="AA40" s="3">
        <v>2.5842595346318422</v>
      </c>
      <c r="AB40" s="3">
        <v>3.9498303807638355</v>
      </c>
      <c r="AC40" s="3"/>
      <c r="AD40" s="3"/>
      <c r="AE40" s="38">
        <v>36427.774340187221</v>
      </c>
      <c r="AF40" s="8">
        <v>54.968111248095418</v>
      </c>
      <c r="AG40" s="8">
        <v>7.2280842981210256</v>
      </c>
      <c r="AH40" s="8">
        <v>78.718062431463423</v>
      </c>
      <c r="AI40" s="8">
        <v>17.728867916141382</v>
      </c>
      <c r="AJ40" s="8">
        <v>0.74670813700356231</v>
      </c>
      <c r="AK40" s="8">
        <v>21.416539877272267</v>
      </c>
      <c r="AL40" s="8">
        <v>146.14586039428426</v>
      </c>
      <c r="AM40" s="8">
        <v>116.80962087474579</v>
      </c>
      <c r="AN40" s="8">
        <v>33.021850195890586</v>
      </c>
      <c r="AO40" s="8">
        <v>206.46305067879985</v>
      </c>
      <c r="AP40" s="8">
        <v>13.646322317340781</v>
      </c>
      <c r="AQ40" s="8">
        <v>14.120024910145913</v>
      </c>
      <c r="AR40" s="8">
        <v>12.405055680111515</v>
      </c>
      <c r="AS40" s="8">
        <v>5.9745657528951304</v>
      </c>
      <c r="AT40" s="8">
        <v>787.25386446085849</v>
      </c>
      <c r="AU40" s="8">
        <v>28.808710657849019</v>
      </c>
      <c r="AV40" s="8">
        <v>55.580970896416119</v>
      </c>
      <c r="AW40" s="8">
        <v>11.465230104270347</v>
      </c>
      <c r="AX40" s="8">
        <v>19.416504966282375</v>
      </c>
      <c r="AY40" s="2" t="s">
        <v>77</v>
      </c>
      <c r="AZ40" s="43">
        <f t="shared" si="1"/>
        <v>9.7441826985098015</v>
      </c>
      <c r="BA40">
        <f t="shared" si="2"/>
        <v>167.37641505531121</v>
      </c>
      <c r="BB40" s="50">
        <v>34</v>
      </c>
      <c r="BC40" s="49">
        <v>86</v>
      </c>
      <c r="BD40" s="57">
        <v>110</v>
      </c>
      <c r="BE40" s="57">
        <v>9</v>
      </c>
      <c r="BF40" s="57">
        <v>3228.7</v>
      </c>
      <c r="BG40" s="57">
        <v>3229.7</v>
      </c>
      <c r="BH40" s="58">
        <v>3229.7</v>
      </c>
      <c r="BI40" s="84" t="s">
        <v>170</v>
      </c>
      <c r="BJ40" s="60" t="s">
        <v>175</v>
      </c>
      <c r="BK40" s="61">
        <v>767.81326781326834</v>
      </c>
      <c r="BL40" s="61">
        <v>3070.1522305437984</v>
      </c>
      <c r="BM40" s="62">
        <v>0.25008964056393712</v>
      </c>
      <c r="BN40" s="63">
        <v>2.8034398034398049</v>
      </c>
      <c r="BO40" s="63">
        <v>4.9672435688700771</v>
      </c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64">
        <v>5.3205999999999998</v>
      </c>
      <c r="CB40" s="65">
        <v>12.405055680111515</v>
      </c>
      <c r="CC40" s="65">
        <v>5.9745657528951304</v>
      </c>
      <c r="CD40" s="73"/>
      <c r="CE40" s="73"/>
      <c r="CF40" s="85">
        <v>2479.3509671523593</v>
      </c>
      <c r="CG40" s="85">
        <v>2589.6688429710116</v>
      </c>
      <c r="CH40" s="85">
        <v>2785.6811362728886</v>
      </c>
      <c r="CI40" s="86">
        <v>13.4</v>
      </c>
      <c r="CJ40" s="86">
        <v>11.2</v>
      </c>
      <c r="CK40" s="69"/>
      <c r="CL40" s="70"/>
      <c r="CM40" s="81"/>
      <c r="CN40" s="81"/>
    </row>
    <row r="41" spans="1:92" ht="16.5" x14ac:dyDescent="0.25">
      <c r="A41" s="18">
        <v>35</v>
      </c>
      <c r="B41" s="18"/>
      <c r="C41" s="16">
        <v>88</v>
      </c>
      <c r="D41" s="2">
        <v>110</v>
      </c>
      <c r="E41" s="2"/>
      <c r="F41" s="24">
        <v>8</v>
      </c>
      <c r="G41" s="2"/>
      <c r="H41" s="2"/>
      <c r="I41" s="2"/>
      <c r="J41" s="3">
        <v>83.203737911792416</v>
      </c>
      <c r="K41" s="3">
        <v>0.18632249576024085</v>
      </c>
      <c r="L41" s="3">
        <v>7.5434886778339418</v>
      </c>
      <c r="M41" s="3">
        <v>0.88541014904582249</v>
      </c>
      <c r="N41" s="3">
        <v>2.2495894182205583E-2</v>
      </c>
      <c r="O41" s="3">
        <v>0.50257643415133724</v>
      </c>
      <c r="P41" s="3">
        <v>0.33108307043048751</v>
      </c>
      <c r="Q41" s="3">
        <v>1.1930894192508765</v>
      </c>
      <c r="R41" s="3">
        <v>3.2868216333839566</v>
      </c>
      <c r="S41" s="3">
        <v>6.7285925648121622E-2</v>
      </c>
      <c r="T41" s="3">
        <v>0.34621483781762136</v>
      </c>
      <c r="U41" s="3">
        <v>0.34147355070298613</v>
      </c>
      <c r="V41" s="3">
        <v>0.2</v>
      </c>
      <c r="W41" s="3">
        <v>1.49</v>
      </c>
      <c r="X41" s="4">
        <f t="shared" si="0"/>
        <v>99.600000000000009</v>
      </c>
      <c r="Y41" s="4"/>
      <c r="Z41" s="3">
        <v>1.1930894192508765</v>
      </c>
      <c r="AA41" s="3">
        <v>0.50257643415133724</v>
      </c>
      <c r="AB41" s="3">
        <v>0.88541014904582249</v>
      </c>
      <c r="AC41" s="3"/>
      <c r="AD41" s="3"/>
      <c r="AE41" s="38">
        <v>4696.8871024503087</v>
      </c>
      <c r="AF41" s="8">
        <v>15.468432939611043</v>
      </c>
      <c r="AG41" s="8">
        <v>0</v>
      </c>
      <c r="AH41" s="8">
        <v>30.417598200684083</v>
      </c>
      <c r="AI41" s="9">
        <v>0</v>
      </c>
      <c r="AJ41" s="8">
        <v>0</v>
      </c>
      <c r="AK41" s="8">
        <v>0</v>
      </c>
      <c r="AL41" s="8">
        <v>51.601339808543976</v>
      </c>
      <c r="AM41" s="8">
        <v>148.46375752150706</v>
      </c>
      <c r="AN41" s="8">
        <v>23.440217291069569</v>
      </c>
      <c r="AO41" s="8">
        <v>71.260811891101739</v>
      </c>
      <c r="AP41" s="8">
        <v>0.77812511969463072</v>
      </c>
      <c r="AQ41" s="8">
        <v>1554.1213025041725</v>
      </c>
      <c r="AR41" s="8">
        <v>10.758859172749441</v>
      </c>
      <c r="AS41" s="8">
        <v>0</v>
      </c>
      <c r="AT41" s="8">
        <v>1562.6345112441788</v>
      </c>
      <c r="AU41" s="8">
        <v>13.468255462033445</v>
      </c>
      <c r="AV41" s="8">
        <v>30.681221283581706</v>
      </c>
      <c r="AW41" s="8">
        <v>34.727290621394104</v>
      </c>
      <c r="AX41" s="8">
        <v>12.606629776034543</v>
      </c>
      <c r="AY41" s="2" t="s">
        <v>78</v>
      </c>
      <c r="AZ41" s="43">
        <f t="shared" si="1"/>
        <v>0</v>
      </c>
      <c r="BA41">
        <f t="shared" si="2"/>
        <v>3.6991368493507153</v>
      </c>
      <c r="BB41" s="49">
        <v>35</v>
      </c>
      <c r="BC41" s="49">
        <v>88</v>
      </c>
      <c r="BD41" s="57">
        <v>110</v>
      </c>
      <c r="BE41" s="57">
        <v>8</v>
      </c>
      <c r="BF41" s="57">
        <v>3218.2</v>
      </c>
      <c r="BG41" s="57">
        <v>3219.2</v>
      </c>
      <c r="BH41" s="83">
        <v>3219.2</v>
      </c>
      <c r="BI41" s="84" t="s">
        <v>170</v>
      </c>
      <c r="BJ41" s="60" t="s">
        <v>168</v>
      </c>
      <c r="BK41" s="61">
        <v>85.02533755059018</v>
      </c>
      <c r="BL41" s="61">
        <v>1590.7738698903374</v>
      </c>
      <c r="BM41" s="62">
        <v>5.3449040847302537E-2</v>
      </c>
      <c r="BN41" s="63">
        <v>0.7550760126517706</v>
      </c>
      <c r="BO41" s="63">
        <v>2.6002381918245403</v>
      </c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64">
        <v>3.2582</v>
      </c>
      <c r="CB41" s="65">
        <v>10.758859172749441</v>
      </c>
      <c r="CC41" s="65"/>
      <c r="CD41" s="73"/>
      <c r="CE41" s="73"/>
      <c r="CF41" s="73"/>
      <c r="CG41" s="73"/>
      <c r="CH41" s="73"/>
      <c r="CI41" s="73"/>
      <c r="CJ41" s="73"/>
      <c r="CK41" s="73"/>
      <c r="CL41" s="73"/>
      <c r="CM41" s="81"/>
      <c r="CN41" s="81"/>
    </row>
    <row r="42" spans="1:92" ht="16.5" x14ac:dyDescent="0.25">
      <c r="A42" s="18">
        <v>36</v>
      </c>
      <c r="B42" s="18"/>
      <c r="C42" s="16">
        <v>89</v>
      </c>
      <c r="D42" s="2">
        <v>110</v>
      </c>
      <c r="E42" s="2"/>
      <c r="F42" s="24">
        <v>8</v>
      </c>
      <c r="G42" s="2"/>
      <c r="H42" s="2"/>
      <c r="I42" s="2"/>
      <c r="J42" s="3">
        <v>70.85172922143903</v>
      </c>
      <c r="K42" s="3">
        <v>0.64080334629053137</v>
      </c>
      <c r="L42" s="3">
        <v>12.621262708538305</v>
      </c>
      <c r="M42" s="3">
        <v>2.2349170147905606</v>
      </c>
      <c r="N42" s="3">
        <v>5.5262880584095425E-2</v>
      </c>
      <c r="O42" s="3">
        <v>1.6342023258439646</v>
      </c>
      <c r="P42" s="3">
        <v>0.82884068022602486</v>
      </c>
      <c r="Q42" s="3">
        <v>2.228457717059952</v>
      </c>
      <c r="R42" s="3">
        <v>3.3935919934192471</v>
      </c>
      <c r="S42" s="3">
        <v>0.10898783313709358</v>
      </c>
      <c r="T42" s="3">
        <v>0.11534460233229564</v>
      </c>
      <c r="U42" s="3">
        <v>0.63659967633886549</v>
      </c>
      <c r="V42" s="3">
        <v>0.32</v>
      </c>
      <c r="W42" s="3">
        <v>3.93</v>
      </c>
      <c r="X42" s="4">
        <f t="shared" si="0"/>
        <v>99.599999999999952</v>
      </c>
      <c r="Y42" s="4"/>
      <c r="Z42" s="3">
        <v>2.228457717059952</v>
      </c>
      <c r="AA42" s="3">
        <v>1.6342023258439646</v>
      </c>
      <c r="AB42" s="3">
        <v>2.2349170147905606</v>
      </c>
      <c r="AC42" s="3"/>
      <c r="AD42" s="3"/>
      <c r="AE42" s="38">
        <v>13801.437330217706</v>
      </c>
      <c r="AF42" s="8">
        <v>21.046174478432665</v>
      </c>
      <c r="AG42" s="8">
        <v>0.98095260289144726</v>
      </c>
      <c r="AH42" s="8">
        <v>43.009760858533667</v>
      </c>
      <c r="AI42" s="8">
        <v>11.340666618352889</v>
      </c>
      <c r="AJ42" s="8">
        <v>1.7153573284278487</v>
      </c>
      <c r="AK42" s="8">
        <v>19.683909895714685</v>
      </c>
      <c r="AL42" s="8">
        <v>82.244561473533096</v>
      </c>
      <c r="AM42" s="8">
        <v>135.82076392099623</v>
      </c>
      <c r="AN42" s="8">
        <v>17.766447008448232</v>
      </c>
      <c r="AO42" s="8">
        <v>211.24797413369492</v>
      </c>
      <c r="AP42" s="8">
        <v>7.0887275645383028</v>
      </c>
      <c r="AQ42" s="8">
        <v>18.310953610968433</v>
      </c>
      <c r="AR42" s="8">
        <v>6.4765875804977044</v>
      </c>
      <c r="AS42" s="8">
        <v>0.93421324967884134</v>
      </c>
      <c r="AT42" s="8">
        <v>731.0936471999654</v>
      </c>
      <c r="AU42" s="8">
        <v>25.849349221623694</v>
      </c>
      <c r="AV42" s="8">
        <v>52.799038157480368</v>
      </c>
      <c r="AW42" s="8">
        <v>5.2254173757914089</v>
      </c>
      <c r="AX42" s="8">
        <v>10.905256704753969</v>
      </c>
      <c r="AY42" s="2" t="s">
        <v>79</v>
      </c>
      <c r="AZ42" s="43">
        <f t="shared" si="1"/>
        <v>12.530770668695359</v>
      </c>
      <c r="BA42">
        <f t="shared" si="2"/>
        <v>15.56320549470354</v>
      </c>
      <c r="BB42" s="50">
        <v>36</v>
      </c>
      <c r="BC42" s="49">
        <v>89</v>
      </c>
      <c r="BD42" s="57">
        <v>110</v>
      </c>
      <c r="BE42" s="57">
        <v>8</v>
      </c>
      <c r="BF42" s="57">
        <v>3219.2</v>
      </c>
      <c r="BG42" s="57">
        <v>3220.2</v>
      </c>
      <c r="BH42" s="83">
        <v>3219.8999999999996</v>
      </c>
      <c r="BI42" s="84" t="s">
        <v>170</v>
      </c>
      <c r="BJ42" s="60" t="s">
        <v>160</v>
      </c>
      <c r="BK42" s="61">
        <v>591.19624337015659</v>
      </c>
      <c r="BL42" s="61">
        <v>2397.5164873540989</v>
      </c>
      <c r="BM42" s="62">
        <v>0.24658693547613567</v>
      </c>
      <c r="BN42" s="63">
        <v>2.2735887301104696</v>
      </c>
      <c r="BO42" s="63">
        <v>3.8910263797665587</v>
      </c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64">
        <v>3.3098999999999998</v>
      </c>
      <c r="CB42" s="65">
        <v>6.4765875804977044</v>
      </c>
      <c r="CC42" s="65">
        <v>0.93421324967884134</v>
      </c>
      <c r="CD42" s="66">
        <v>6.824153828893718</v>
      </c>
      <c r="CE42" s="66">
        <v>9.829978668936775</v>
      </c>
      <c r="CF42" s="67">
        <v>2226.5952529369456</v>
      </c>
      <c r="CG42" s="67">
        <v>2400.1893071205945</v>
      </c>
      <c r="CH42" s="67">
        <v>2636.7409005735053</v>
      </c>
      <c r="CI42" s="68">
        <v>17.683782386196111</v>
      </c>
      <c r="CJ42" s="68">
        <v>15.555022776312633</v>
      </c>
      <c r="CK42" s="69">
        <v>3.5195289016261868</v>
      </c>
      <c r="CL42" s="70" t="s">
        <v>159</v>
      </c>
      <c r="CM42" s="81"/>
      <c r="CN42" s="81"/>
    </row>
    <row r="43" spans="1:92" ht="16.5" x14ac:dyDescent="0.25">
      <c r="A43" s="18">
        <v>37</v>
      </c>
      <c r="B43" s="18"/>
      <c r="C43" s="16">
        <v>91</v>
      </c>
      <c r="D43" s="2">
        <v>110</v>
      </c>
      <c r="E43" s="2"/>
      <c r="F43" s="24">
        <v>8</v>
      </c>
      <c r="G43" s="2"/>
      <c r="H43" s="2"/>
      <c r="I43" s="2"/>
      <c r="J43" s="3">
        <v>78.781703177266238</v>
      </c>
      <c r="K43" s="3">
        <v>0.35134266331815395</v>
      </c>
      <c r="L43" s="3">
        <v>10.255295207527903</v>
      </c>
      <c r="M43" s="3">
        <v>1.1637465898314978</v>
      </c>
      <c r="N43" s="3">
        <v>2.6847118160124219E-2</v>
      </c>
      <c r="O43" s="3">
        <v>0.82932267644821456</v>
      </c>
      <c r="P43" s="3">
        <v>0.23068259641736924</v>
      </c>
      <c r="Q43" s="3">
        <v>1.4223907130873359</v>
      </c>
      <c r="R43" s="3">
        <v>3.4458529433219058</v>
      </c>
      <c r="S43" s="3">
        <v>7.4868001208799231E-2</v>
      </c>
      <c r="T43" s="3">
        <v>0.17577264153892647</v>
      </c>
      <c r="U43" s="3">
        <v>0.46217567187353464</v>
      </c>
      <c r="V43" s="3">
        <v>0.25</v>
      </c>
      <c r="W43" s="3">
        <v>2.13</v>
      </c>
      <c r="X43" s="4">
        <f t="shared" si="0"/>
        <v>99.600000000000009</v>
      </c>
      <c r="Y43" s="4"/>
      <c r="Z43" s="3">
        <v>1.4223907130873359</v>
      </c>
      <c r="AA43" s="3">
        <v>0.82932267644821456</v>
      </c>
      <c r="AB43" s="3">
        <v>1.1637465898314978</v>
      </c>
      <c r="AC43" s="3"/>
      <c r="AD43" s="3"/>
      <c r="AE43" s="38">
        <v>8001.5094087534826</v>
      </c>
      <c r="AF43" s="8">
        <v>16.602244492533362</v>
      </c>
      <c r="AG43" s="8">
        <v>0.94249547579182114</v>
      </c>
      <c r="AH43" s="8">
        <v>31.886739695245183</v>
      </c>
      <c r="AI43" s="8">
        <v>13.160427966284821</v>
      </c>
      <c r="AJ43" s="8">
        <v>11.435098979809849</v>
      </c>
      <c r="AK43" s="8">
        <v>12.888505451198137</v>
      </c>
      <c r="AL43" s="8">
        <v>75.773781705595198</v>
      </c>
      <c r="AM43" s="8">
        <v>124.48087700227865</v>
      </c>
      <c r="AN43" s="8">
        <v>15.746403022785037</v>
      </c>
      <c r="AO43" s="8">
        <v>110.51557913485658</v>
      </c>
      <c r="AP43" s="8">
        <v>4.2873216634252165</v>
      </c>
      <c r="AQ43" s="8">
        <v>209.76072317133912</v>
      </c>
      <c r="AR43" s="8">
        <v>4.5012945669388982</v>
      </c>
      <c r="AS43" s="8">
        <v>0</v>
      </c>
      <c r="AT43" s="8">
        <v>789.3419501770644</v>
      </c>
      <c r="AU43" s="8">
        <v>19.439248026844652</v>
      </c>
      <c r="AV43" s="8">
        <v>37.763482936088167</v>
      </c>
      <c r="AW43" s="8">
        <v>11.554677448410914</v>
      </c>
      <c r="AX43" s="8">
        <v>11.480830754121582</v>
      </c>
      <c r="AY43" s="2" t="s">
        <v>80</v>
      </c>
      <c r="AZ43" s="43">
        <f t="shared" si="1"/>
        <v>5.9567536663532126</v>
      </c>
      <c r="BA43">
        <f t="shared" si="2"/>
        <v>8.2911562477247429</v>
      </c>
      <c r="BB43" s="49">
        <v>37</v>
      </c>
      <c r="BC43" s="49">
        <v>91</v>
      </c>
      <c r="BD43" s="72">
        <v>110</v>
      </c>
      <c r="BE43" s="57">
        <v>8</v>
      </c>
      <c r="BF43" s="57">
        <v>3220.2</v>
      </c>
      <c r="BG43" s="57">
        <v>3221.2</v>
      </c>
      <c r="BH43" s="58">
        <v>3220.8999999999996</v>
      </c>
      <c r="BI43" s="84" t="s">
        <v>170</v>
      </c>
      <c r="BJ43" s="60" t="s">
        <v>162</v>
      </c>
      <c r="BK43" s="61">
        <v>1435.7623053275231</v>
      </c>
      <c r="BL43" s="61">
        <v>1610.7574109145617</v>
      </c>
      <c r="BM43" s="62">
        <v>0.89135849731234251</v>
      </c>
      <c r="BN43" s="63">
        <v>4.8072869159825693</v>
      </c>
      <c r="BO43" s="63">
        <v>2.6322118574632989</v>
      </c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64">
        <v>3.4013</v>
      </c>
      <c r="CB43" s="65">
        <v>4.5012945669388982</v>
      </c>
      <c r="CC43" s="65">
        <v>0</v>
      </c>
      <c r="CD43" s="66">
        <v>5.3527668569725773</v>
      </c>
      <c r="CE43" s="66">
        <v>4.0980476527961631</v>
      </c>
      <c r="CF43" s="67">
        <v>2277.7251033195575</v>
      </c>
      <c r="CG43" s="67">
        <v>2421.0995867217703</v>
      </c>
      <c r="CH43" s="67">
        <v>2613.4839893942485</v>
      </c>
      <c r="CI43" s="68">
        <v>14.846331019064172</v>
      </c>
      <c r="CJ43" s="68">
        <v>12.847175932097965</v>
      </c>
      <c r="CK43" s="69">
        <v>5.3881187674376676</v>
      </c>
      <c r="CL43" s="70" t="s">
        <v>159</v>
      </c>
      <c r="CM43" s="81"/>
      <c r="CN43" s="81"/>
    </row>
    <row r="44" spans="1:92" ht="16.5" x14ac:dyDescent="0.25">
      <c r="A44" s="18">
        <v>38</v>
      </c>
      <c r="B44" s="18"/>
      <c r="C44" s="16">
        <v>92</v>
      </c>
      <c r="D44" s="2">
        <v>110</v>
      </c>
      <c r="E44" s="2"/>
      <c r="F44" s="24">
        <v>8</v>
      </c>
      <c r="G44" s="2"/>
      <c r="H44" s="2"/>
      <c r="I44" s="2"/>
      <c r="J44" s="3">
        <v>74.306932653502614</v>
      </c>
      <c r="K44" s="3">
        <v>0.94405293699777648</v>
      </c>
      <c r="L44" s="3">
        <v>8.8758274160795523</v>
      </c>
      <c r="M44" s="3">
        <v>0.68981134493104812</v>
      </c>
      <c r="N44" s="3">
        <v>2.0013479755252746E-2</v>
      </c>
      <c r="O44" s="3">
        <v>0.45648836486981009</v>
      </c>
      <c r="P44" s="3">
        <v>1.1128098165420686</v>
      </c>
      <c r="Q44" s="3">
        <v>4.14108061508687</v>
      </c>
      <c r="R44" s="3">
        <v>4.5888193682043834</v>
      </c>
      <c r="S44" s="3">
        <v>0.13184759778460475</v>
      </c>
      <c r="T44" s="3">
        <v>2.457936910645111</v>
      </c>
      <c r="U44" s="3">
        <v>0.38437949560088436</v>
      </c>
      <c r="V44" s="3">
        <v>0.18</v>
      </c>
      <c r="W44" s="3">
        <v>1.31</v>
      </c>
      <c r="X44" s="4">
        <f t="shared" si="0"/>
        <v>99.599999999999966</v>
      </c>
      <c r="Y44" s="4"/>
      <c r="Z44" s="3">
        <v>4.14108061508687</v>
      </c>
      <c r="AA44" s="3">
        <v>0.45648836486981009</v>
      </c>
      <c r="AB44" s="3">
        <v>0.68981134493104812</v>
      </c>
      <c r="AC44" s="3"/>
      <c r="AD44" s="3"/>
      <c r="AE44" s="38">
        <v>4358.1481014696228</v>
      </c>
      <c r="AF44" s="8">
        <v>8.7872806397380057</v>
      </c>
      <c r="AG44" s="8">
        <v>1.5597887846145613</v>
      </c>
      <c r="AH44" s="8">
        <v>25.615982989579944</v>
      </c>
      <c r="AI44" s="8">
        <v>16.149767904940436</v>
      </c>
      <c r="AJ44" s="8">
        <v>8.460526158974961</v>
      </c>
      <c r="AK44" s="8">
        <v>-0.25404434882306276</v>
      </c>
      <c r="AL44" s="8">
        <v>61.847361543592541</v>
      </c>
      <c r="AM44" s="8">
        <v>117.20159846817415</v>
      </c>
      <c r="AN44" s="8">
        <v>14.221228424488302</v>
      </c>
      <c r="AO44" s="8">
        <v>59.586341110372445</v>
      </c>
      <c r="AP44" s="8">
        <v>-0.31893397545539665</v>
      </c>
      <c r="AQ44" s="8">
        <v>495.54081016411345</v>
      </c>
      <c r="AR44" s="8">
        <v>3.5244587305228081</v>
      </c>
      <c r="AS44" s="8">
        <v>0</v>
      </c>
      <c r="AT44" s="8">
        <v>1000.9603610381359</v>
      </c>
      <c r="AU44" s="8">
        <v>12.325340000704387</v>
      </c>
      <c r="AV44" s="8">
        <v>25.256163900068291</v>
      </c>
      <c r="AW44" s="8">
        <v>17.53303444801373</v>
      </c>
      <c r="AX44" s="8">
        <v>11.721053541511187</v>
      </c>
      <c r="AY44" s="2" t="s">
        <v>81</v>
      </c>
      <c r="AZ44" s="43">
        <f t="shared" si="1"/>
        <v>-9.764943866086398E-2</v>
      </c>
      <c r="BA44">
        <f t="shared" si="2"/>
        <v>121.54820479093178</v>
      </c>
      <c r="BB44" s="50">
        <v>38</v>
      </c>
      <c r="BC44" s="49">
        <v>92</v>
      </c>
      <c r="BD44" s="57">
        <v>110</v>
      </c>
      <c r="BE44" s="57">
        <v>8</v>
      </c>
      <c r="BF44" s="57">
        <v>3220.2</v>
      </c>
      <c r="BG44" s="57">
        <v>3221.2</v>
      </c>
      <c r="BH44" s="58">
        <v>3221.2</v>
      </c>
      <c r="BI44" s="84" t="s">
        <v>170</v>
      </c>
      <c r="BJ44" s="60" t="s">
        <v>168</v>
      </c>
      <c r="BK44" s="61">
        <v>168.35016835016847</v>
      </c>
      <c r="BL44" s="61">
        <v>1465.2164212405187</v>
      </c>
      <c r="BM44" s="62">
        <v>0.11489781707990659</v>
      </c>
      <c r="BN44" s="63">
        <v>1.0050505050505054</v>
      </c>
      <c r="BO44" s="63">
        <v>2.3993462739848304</v>
      </c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64">
        <v>4.5628000000000002</v>
      </c>
      <c r="CB44" s="65">
        <v>3.5244587305228081</v>
      </c>
      <c r="CC44" s="65">
        <v>0</v>
      </c>
      <c r="CD44" s="66">
        <v>17.895676526035974</v>
      </c>
      <c r="CE44" s="66">
        <v>19.321282095613732</v>
      </c>
      <c r="CF44" s="67">
        <v>2272.4239334585454</v>
      </c>
      <c r="CG44" s="67">
        <v>2426.334317145157</v>
      </c>
      <c r="CH44" s="67">
        <v>2635.9551820728293</v>
      </c>
      <c r="CI44" s="68">
        <v>14.718362673195648</v>
      </c>
      <c r="CJ44" s="68">
        <v>13.791253018513563</v>
      </c>
      <c r="CK44" s="69">
        <v>18.013867056497155</v>
      </c>
      <c r="CL44" s="70"/>
      <c r="CM44" s="82"/>
      <c r="CN44" s="81"/>
    </row>
    <row r="45" spans="1:92" ht="16.5" x14ac:dyDescent="0.25">
      <c r="A45" s="18">
        <v>39</v>
      </c>
      <c r="B45" s="18"/>
      <c r="C45" s="16">
        <v>94</v>
      </c>
      <c r="D45" s="2">
        <v>110</v>
      </c>
      <c r="E45" s="2"/>
      <c r="F45" s="24">
        <v>8</v>
      </c>
      <c r="G45" s="2"/>
      <c r="H45" s="2"/>
      <c r="I45" s="2"/>
      <c r="J45" s="3">
        <v>59.383825757167152</v>
      </c>
      <c r="K45" s="3">
        <v>1.4742143561355401</v>
      </c>
      <c r="L45" s="3">
        <v>12.835826611467905</v>
      </c>
      <c r="M45" s="3">
        <v>1.2939588425519426</v>
      </c>
      <c r="N45" s="3">
        <v>6.9651138959780964E-2</v>
      </c>
      <c r="O45" s="3">
        <v>1.596359168739496</v>
      </c>
      <c r="P45" s="3">
        <v>2.5349133726110313</v>
      </c>
      <c r="Q45" s="3">
        <v>6.0407554520998312</v>
      </c>
      <c r="R45" s="3">
        <v>4.9878181461242557</v>
      </c>
      <c r="S45" s="3">
        <v>0.15533633776807457</v>
      </c>
      <c r="T45" s="3">
        <v>3.751152982394069</v>
      </c>
      <c r="U45" s="3">
        <v>0.55618783398089022</v>
      </c>
      <c r="V45" s="3">
        <v>0.35</v>
      </c>
      <c r="W45" s="3">
        <v>4.57</v>
      </c>
      <c r="X45" s="4">
        <f t="shared" si="0"/>
        <v>99.599999999999966</v>
      </c>
      <c r="Y45" s="4"/>
      <c r="Z45" s="3">
        <v>6.0407554520998312</v>
      </c>
      <c r="AA45" s="3">
        <v>1.596359168739496</v>
      </c>
      <c r="AB45" s="3">
        <v>1.2939588425519426</v>
      </c>
      <c r="AC45" s="3"/>
      <c r="AD45" s="3"/>
      <c r="AE45" s="38">
        <v>11533.011014800053</v>
      </c>
      <c r="AF45" s="8">
        <v>6.9164572677942617</v>
      </c>
      <c r="AG45" s="8">
        <v>-0.35427906625267447</v>
      </c>
      <c r="AH45" s="8">
        <v>37.878452792570414</v>
      </c>
      <c r="AI45" s="8">
        <v>10.205952942422508</v>
      </c>
      <c r="AJ45" s="8">
        <v>6.8238112245945501</v>
      </c>
      <c r="AK45" s="8">
        <v>17.282359423997693</v>
      </c>
      <c r="AL45" s="8">
        <v>86.136690962943192</v>
      </c>
      <c r="AM45" s="8">
        <v>131.35176662904448</v>
      </c>
      <c r="AN45" s="8">
        <v>13.54837095275297</v>
      </c>
      <c r="AO45" s="8">
        <v>103.57230335325794</v>
      </c>
      <c r="AP45" s="8">
        <v>4.9655107807640997</v>
      </c>
      <c r="AQ45" s="8">
        <v>23.557872856049041</v>
      </c>
      <c r="AR45" s="8">
        <v>5.3912694652172704</v>
      </c>
      <c r="AS45" s="8">
        <v>0.76086460600453398</v>
      </c>
      <c r="AT45" s="8">
        <v>649.06410155327433</v>
      </c>
      <c r="AU45" s="8">
        <v>19.221409421331906</v>
      </c>
      <c r="AV45" s="8">
        <v>40.607999675515593</v>
      </c>
      <c r="AW45" s="8">
        <v>6.2242527437732136</v>
      </c>
      <c r="AX45" s="8">
        <v>12.260439336861976</v>
      </c>
      <c r="AY45" s="2" t="s">
        <v>82</v>
      </c>
      <c r="AZ45" s="43">
        <f t="shared" si="1"/>
        <v>9.6122380541125025</v>
      </c>
      <c r="BA45">
        <f t="shared" si="2"/>
        <v>124.75849968993749</v>
      </c>
      <c r="BB45" s="49">
        <v>39</v>
      </c>
      <c r="BC45" s="49">
        <v>94</v>
      </c>
      <c r="BD45" s="57">
        <v>110</v>
      </c>
      <c r="BE45" s="57">
        <v>8</v>
      </c>
      <c r="BF45" s="57">
        <v>3221.2</v>
      </c>
      <c r="BG45" s="57">
        <v>3222.2</v>
      </c>
      <c r="BH45" s="58">
        <v>3221.7</v>
      </c>
      <c r="BI45" s="84" t="s">
        <v>170</v>
      </c>
      <c r="BJ45" s="60" t="s">
        <v>162</v>
      </c>
      <c r="BK45" s="61">
        <v>336.70033670033695</v>
      </c>
      <c r="BL45" s="61">
        <v>1892.9495760821073</v>
      </c>
      <c r="BM45" s="62">
        <v>0.17787073726349087</v>
      </c>
      <c r="BN45" s="63">
        <v>1.5101010101010108</v>
      </c>
      <c r="BO45" s="63">
        <v>3.0837193217313721</v>
      </c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64">
        <v>4.8838999999999997</v>
      </c>
      <c r="CB45" s="65">
        <v>5.3912694652172704</v>
      </c>
      <c r="CC45" s="65">
        <v>0.76086460600453398</v>
      </c>
      <c r="CD45" s="73"/>
      <c r="CE45" s="73"/>
      <c r="CF45" s="73"/>
      <c r="CG45" s="73"/>
      <c r="CH45" s="87"/>
      <c r="CI45" s="87"/>
      <c r="CJ45" s="73"/>
      <c r="CK45" s="88"/>
      <c r="CL45" s="88"/>
      <c r="CM45" s="81"/>
      <c r="CN45" s="81"/>
    </row>
    <row r="46" spans="1:92" ht="16.5" x14ac:dyDescent="0.25">
      <c r="A46" s="18">
        <v>40</v>
      </c>
      <c r="B46" s="18"/>
      <c r="C46" s="16">
        <v>95</v>
      </c>
      <c r="D46" s="2">
        <v>110</v>
      </c>
      <c r="E46" s="2"/>
      <c r="F46" s="24">
        <v>8</v>
      </c>
      <c r="G46" s="2"/>
      <c r="H46" s="2"/>
      <c r="I46" s="2"/>
      <c r="J46" s="3">
        <v>70.161077080638307</v>
      </c>
      <c r="K46" s="3">
        <v>1.2505428712721025</v>
      </c>
      <c r="L46" s="3">
        <v>9.5595196720245195</v>
      </c>
      <c r="M46" s="3">
        <v>0.83241904628183294</v>
      </c>
      <c r="N46" s="3">
        <v>2.3475385836803083E-2</v>
      </c>
      <c r="O46" s="3">
        <v>0.46577986576626884</v>
      </c>
      <c r="P46" s="3">
        <v>1.2874183700543769</v>
      </c>
      <c r="Q46" s="3">
        <v>5.4025628297899342</v>
      </c>
      <c r="R46" s="3">
        <v>4.5425375357858533</v>
      </c>
      <c r="S46" s="3">
        <v>0.13964328227385867</v>
      </c>
      <c r="T46" s="3">
        <v>3.4574306453894188</v>
      </c>
      <c r="U46" s="3">
        <v>0.46759341488670858</v>
      </c>
      <c r="V46" s="3">
        <v>0.15</v>
      </c>
      <c r="W46" s="3">
        <v>1.86</v>
      </c>
      <c r="X46" s="4">
        <f t="shared" si="0"/>
        <v>99.59999999999998</v>
      </c>
      <c r="Y46" s="4"/>
      <c r="Z46" s="3">
        <v>5.4025628297899342</v>
      </c>
      <c r="AA46" s="3">
        <v>0.46577986576626884</v>
      </c>
      <c r="AB46" s="3">
        <v>0.83241904628183294</v>
      </c>
      <c r="AC46" s="3"/>
      <c r="AD46" s="3"/>
      <c r="AE46" s="38">
        <v>6213.3665833652813</v>
      </c>
      <c r="AF46" s="8">
        <v>5.5124100667694904</v>
      </c>
      <c r="AG46" s="8">
        <v>5.4224444837529608</v>
      </c>
      <c r="AH46" s="8">
        <v>25.963465568777803</v>
      </c>
      <c r="AI46" s="8">
        <v>9.8739070602762737</v>
      </c>
      <c r="AJ46" s="8">
        <v>5.5395237081576303</v>
      </c>
      <c r="AK46" s="8">
        <v>5.456828339844761</v>
      </c>
      <c r="AL46" s="8">
        <v>64.291860350189069</v>
      </c>
      <c r="AM46" s="8">
        <v>115.58209663545166</v>
      </c>
      <c r="AN46" s="8">
        <v>11.220806343643796</v>
      </c>
      <c r="AO46" s="8">
        <v>65.548812478580203</v>
      </c>
      <c r="AP46" s="8">
        <v>1.71071616845457</v>
      </c>
      <c r="AQ46" s="8">
        <v>204.75104098398864</v>
      </c>
      <c r="AR46" s="8">
        <v>4.1636337164149309</v>
      </c>
      <c r="AS46" s="8">
        <v>0</v>
      </c>
      <c r="AT46" s="8">
        <v>867.30802727010769</v>
      </c>
      <c r="AU46" s="8">
        <v>7.1266990268096393</v>
      </c>
      <c r="AV46" s="8">
        <v>22.307832636567014</v>
      </c>
      <c r="AW46" s="8">
        <v>0</v>
      </c>
      <c r="AX46" s="8">
        <v>10.452588769586555</v>
      </c>
      <c r="AY46" s="2" t="s">
        <v>83</v>
      </c>
      <c r="AZ46" s="43">
        <f t="shared" si="1"/>
        <v>2.5515769978785805</v>
      </c>
      <c r="BA46">
        <f t="shared" si="2"/>
        <v>157.73209178310262</v>
      </c>
      <c r="BB46" s="50">
        <v>40</v>
      </c>
      <c r="BC46" s="49">
        <v>95</v>
      </c>
      <c r="BD46" s="72">
        <v>110</v>
      </c>
      <c r="BE46" s="57">
        <v>8</v>
      </c>
      <c r="BF46" s="57">
        <v>3221.2</v>
      </c>
      <c r="BG46" s="57">
        <v>3222.2</v>
      </c>
      <c r="BH46" s="58">
        <v>3221.5</v>
      </c>
      <c r="BI46" s="84" t="s">
        <v>170</v>
      </c>
      <c r="BJ46" s="60" t="s">
        <v>168</v>
      </c>
      <c r="BK46" s="61">
        <v>168.91321239147331</v>
      </c>
      <c r="BL46" s="61">
        <v>1850.6803132261493</v>
      </c>
      <c r="BM46" s="62">
        <v>9.1270875463639545E-2</v>
      </c>
      <c r="BN46" s="63">
        <v>1.0067396371744199</v>
      </c>
      <c r="BO46" s="63">
        <v>3.0160885011618395</v>
      </c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64">
        <v>4.5086000000000004</v>
      </c>
      <c r="CB46" s="65">
        <v>4.1636337164149309</v>
      </c>
      <c r="CC46" s="65"/>
      <c r="CD46" s="66">
        <v>37.743868863268183</v>
      </c>
      <c r="CE46" s="66">
        <v>37.979494470664669</v>
      </c>
      <c r="CF46" s="67">
        <v>2187.932773109244</v>
      </c>
      <c r="CG46" s="67">
        <v>2369.747899159664</v>
      </c>
      <c r="CH46" s="67">
        <v>2613.7577720207255</v>
      </c>
      <c r="CI46" s="68">
        <v>17.877762545540815</v>
      </c>
      <c r="CJ46" s="68">
        <v>16.29167796150719</v>
      </c>
      <c r="CK46" s="69">
        <v>37.993145155009202</v>
      </c>
      <c r="CL46" s="70"/>
      <c r="CM46" s="82"/>
      <c r="CN46" s="81"/>
    </row>
    <row r="47" spans="1:92" ht="16.5" x14ac:dyDescent="0.25">
      <c r="A47" s="18">
        <v>41</v>
      </c>
      <c r="B47" s="18"/>
      <c r="C47" s="16">
        <v>96</v>
      </c>
      <c r="D47" s="2">
        <v>110</v>
      </c>
      <c r="E47" s="2"/>
      <c r="F47" s="24">
        <v>8</v>
      </c>
      <c r="G47" s="2"/>
      <c r="H47" s="2"/>
      <c r="I47" s="2"/>
      <c r="J47" s="3">
        <v>74.312237382283513</v>
      </c>
      <c r="K47" s="3">
        <v>1.1338335433500146</v>
      </c>
      <c r="L47" s="3">
        <v>7.0353631711318787</v>
      </c>
      <c r="M47" s="3">
        <v>0.56626265629098538</v>
      </c>
      <c r="N47" s="3">
        <v>2.0227260336678168E-2</v>
      </c>
      <c r="O47" s="3">
        <v>0.31347221865050995</v>
      </c>
      <c r="P47" s="3">
        <v>1.2452344249057496</v>
      </c>
      <c r="Q47" s="3">
        <v>5.1471836403005717</v>
      </c>
      <c r="R47" s="3">
        <v>4.0968755998333588</v>
      </c>
      <c r="S47" s="3">
        <v>0.13243320698044014</v>
      </c>
      <c r="T47" s="3">
        <v>3.4587608844359634</v>
      </c>
      <c r="U47" s="3">
        <v>0.36811601150034201</v>
      </c>
      <c r="V47" s="3">
        <v>0.13</v>
      </c>
      <c r="W47" s="3">
        <v>1.64</v>
      </c>
      <c r="X47" s="4">
        <f t="shared" si="0"/>
        <v>99.59999999999998</v>
      </c>
      <c r="Y47" s="4"/>
      <c r="Z47" s="3">
        <v>5.1471836403005717</v>
      </c>
      <c r="AA47" s="3">
        <v>0.31347221865050995</v>
      </c>
      <c r="AB47" s="3">
        <v>0.56626265629098538</v>
      </c>
      <c r="AC47" s="3"/>
      <c r="AD47" s="3"/>
      <c r="AE47" s="38">
        <v>3069.493904257331</v>
      </c>
      <c r="AF47" s="8">
        <v>-8.5760267267952859E-3</v>
      </c>
      <c r="AG47" s="8">
        <v>3.3829703753580262</v>
      </c>
      <c r="AH47" s="8">
        <v>24.618385498670289</v>
      </c>
      <c r="AI47" s="8">
        <v>4.598416550719902</v>
      </c>
      <c r="AJ47" s="8">
        <v>5.3803391967776575</v>
      </c>
      <c r="AK47" s="8">
        <v>2.4796208752632531</v>
      </c>
      <c r="AL47" s="8">
        <v>54.134536592250605</v>
      </c>
      <c r="AM47" s="8">
        <v>103.66845841128675</v>
      </c>
      <c r="AN47" s="8">
        <v>6.5241548379702268</v>
      </c>
      <c r="AO47" s="8">
        <v>50.537720548944009</v>
      </c>
      <c r="AP47" s="8">
        <v>0.71795971863192243</v>
      </c>
      <c r="AQ47" s="8">
        <v>22.828828883314383</v>
      </c>
      <c r="AR47" s="8">
        <v>2.1331543404296771</v>
      </c>
      <c r="AS47" s="8">
        <v>1.8670970719504734</v>
      </c>
      <c r="AT47" s="8">
        <v>973.35267829669681</v>
      </c>
      <c r="AU47" s="8">
        <v>5.2027309677540003</v>
      </c>
      <c r="AV47" s="8">
        <v>18.626515759036877</v>
      </c>
      <c r="AW47" s="8">
        <v>3.6821097503283284</v>
      </c>
      <c r="AX47" s="8">
        <v>7.7618708227198177</v>
      </c>
      <c r="AY47" s="2" t="s">
        <v>84</v>
      </c>
      <c r="AZ47" s="43">
        <f t="shared" si="1"/>
        <v>0.91278814663489583</v>
      </c>
      <c r="BA47">
        <f t="shared" si="2"/>
        <v>102.56859679297428</v>
      </c>
      <c r="BB47" s="49">
        <v>41</v>
      </c>
      <c r="BC47" s="49">
        <v>96</v>
      </c>
      <c r="BD47" s="57">
        <v>110</v>
      </c>
      <c r="BE47" s="57">
        <v>8</v>
      </c>
      <c r="BF47" s="57">
        <v>3222.2</v>
      </c>
      <c r="BG47" s="57">
        <v>3223.2</v>
      </c>
      <c r="BH47" s="58">
        <v>3222.2</v>
      </c>
      <c r="BI47" s="84" t="s">
        <v>170</v>
      </c>
      <c r="BJ47" s="60" t="s">
        <v>168</v>
      </c>
      <c r="BK47" s="61">
        <v>168.35016835016847</v>
      </c>
      <c r="BL47" s="61">
        <v>1677.1753681392247</v>
      </c>
      <c r="BM47" s="62">
        <v>0.10037720058871834</v>
      </c>
      <c r="BN47" s="63">
        <v>1.0050505050505054</v>
      </c>
      <c r="BO47" s="63">
        <v>2.7384805890227599</v>
      </c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64">
        <v>4.0711000000000004</v>
      </c>
      <c r="CB47" s="65">
        <v>2.1331543404296771</v>
      </c>
      <c r="CC47" s="65">
        <v>1.8670970719504734</v>
      </c>
      <c r="CD47" s="66">
        <v>30.81145119831438</v>
      </c>
      <c r="CE47" s="66">
        <v>265.41627512696317</v>
      </c>
      <c r="CF47" s="67">
        <v>2203.3859255528596</v>
      </c>
      <c r="CG47" s="67">
        <v>2375.8879172199076</v>
      </c>
      <c r="CH47" s="67">
        <v>2606.2362307067424</v>
      </c>
      <c r="CI47" s="68">
        <v>16.9971818203379</v>
      </c>
      <c r="CJ47" s="68">
        <v>15.457167712101086</v>
      </c>
      <c r="CK47" s="68">
        <v>310.14942905158176</v>
      </c>
      <c r="CL47" s="70"/>
      <c r="CM47" s="81"/>
      <c r="CN47" s="81"/>
    </row>
    <row r="48" spans="1:92" ht="16.5" x14ac:dyDescent="0.25">
      <c r="A48" s="18">
        <v>42</v>
      </c>
      <c r="B48" s="18"/>
      <c r="C48" s="16">
        <v>98</v>
      </c>
      <c r="D48" s="2">
        <v>110</v>
      </c>
      <c r="E48" s="2"/>
      <c r="F48" s="24">
        <v>8</v>
      </c>
      <c r="G48" s="2"/>
      <c r="H48" s="2"/>
      <c r="I48" s="2"/>
      <c r="J48" s="3">
        <v>57.993641853828251</v>
      </c>
      <c r="K48" s="3">
        <v>1.2594645979384416</v>
      </c>
      <c r="L48" s="3">
        <v>12.236051285064732</v>
      </c>
      <c r="M48" s="3">
        <v>1.5468972735406719</v>
      </c>
      <c r="N48" s="3">
        <v>0.10272082701823515</v>
      </c>
      <c r="O48" s="3">
        <v>2.1810643070096756</v>
      </c>
      <c r="P48" s="3">
        <v>3.109161417789895</v>
      </c>
      <c r="Q48" s="3">
        <v>5.9933889764163659</v>
      </c>
      <c r="R48" s="3">
        <v>4.7074191048396843</v>
      </c>
      <c r="S48" s="3">
        <v>0.13902376990018173</v>
      </c>
      <c r="T48" s="3">
        <v>3.2026002423667235</v>
      </c>
      <c r="U48" s="3">
        <v>0.54856634428714146</v>
      </c>
      <c r="V48" s="3">
        <v>0.3</v>
      </c>
      <c r="W48" s="3">
        <v>6.28</v>
      </c>
      <c r="X48" s="4">
        <f t="shared" si="0"/>
        <v>99.6</v>
      </c>
      <c r="Y48" s="4"/>
      <c r="Z48" s="3">
        <v>5.9933889764163659</v>
      </c>
      <c r="AA48" s="3">
        <v>2.1810643070096756</v>
      </c>
      <c r="AB48" s="3">
        <v>1.5468972735406719</v>
      </c>
      <c r="AC48" s="3"/>
      <c r="AD48" s="3"/>
      <c r="AE48" s="38">
        <v>13107.791914582131</v>
      </c>
      <c r="AF48" s="8">
        <v>14.831843965293928</v>
      </c>
      <c r="AG48" s="8">
        <v>-0.45237512287356085</v>
      </c>
      <c r="AH48" s="8">
        <v>39.289541572505634</v>
      </c>
      <c r="AI48" s="8">
        <v>8.2005040006938881</v>
      </c>
      <c r="AJ48" s="8">
        <v>7.7214062723161492</v>
      </c>
      <c r="AK48" s="8">
        <v>16.558753019879742</v>
      </c>
      <c r="AL48" s="8">
        <v>83.235695388840313</v>
      </c>
      <c r="AM48" s="8">
        <v>130.77405967824041</v>
      </c>
      <c r="AN48" s="8">
        <v>15.187085663161051</v>
      </c>
      <c r="AO48" s="8">
        <v>110.49044469087617</v>
      </c>
      <c r="AP48" s="8">
        <v>3.8049620876440322</v>
      </c>
      <c r="AQ48" s="8">
        <v>16.25271604432773</v>
      </c>
      <c r="AR48" s="8">
        <v>4.5798371702950149</v>
      </c>
      <c r="AS48" s="8">
        <v>1.4888515036670835</v>
      </c>
      <c r="AT48" s="8">
        <v>643.26257179857089</v>
      </c>
      <c r="AU48" s="8">
        <v>21.691499555820357</v>
      </c>
      <c r="AV48" s="8">
        <v>44.120791148655314</v>
      </c>
      <c r="AW48" s="8">
        <v>3.315301668921272</v>
      </c>
      <c r="AX48" s="8">
        <v>9.5422728529676117</v>
      </c>
      <c r="AY48" s="2" t="s">
        <v>85</v>
      </c>
      <c r="AZ48" s="43">
        <f t="shared" si="1"/>
        <v>9.0835746100690944</v>
      </c>
      <c r="BA48">
        <f t="shared" si="2"/>
        <v>69.234560496823278</v>
      </c>
      <c r="BB48" s="50">
        <v>42</v>
      </c>
      <c r="BC48" s="49">
        <v>98</v>
      </c>
      <c r="BD48" s="72">
        <v>110</v>
      </c>
      <c r="BE48" s="57">
        <v>8</v>
      </c>
      <c r="BF48" s="57">
        <v>3222.2</v>
      </c>
      <c r="BG48" s="57">
        <v>3223.2</v>
      </c>
      <c r="BH48" s="58">
        <v>3223</v>
      </c>
      <c r="BI48" s="84" t="s">
        <v>170</v>
      </c>
      <c r="BJ48" s="60" t="s">
        <v>162</v>
      </c>
      <c r="BK48" s="61">
        <v>760.10945576162987</v>
      </c>
      <c r="BL48" s="61">
        <v>2300.607110717116</v>
      </c>
      <c r="BM48" s="62">
        <v>0.33039516057337498</v>
      </c>
      <c r="BN48" s="63">
        <v>2.7803283672848895</v>
      </c>
      <c r="BO48" s="63">
        <v>3.7359713771473859</v>
      </c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64">
        <v>4.5644</v>
      </c>
      <c r="CB48" s="65">
        <v>4.5798371702950149</v>
      </c>
      <c r="CC48" s="65">
        <v>1.4888515036670835</v>
      </c>
      <c r="CD48" s="66">
        <v>1.342672077980686</v>
      </c>
      <c r="CE48" s="66">
        <v>1.5034016827731973</v>
      </c>
      <c r="CF48" s="67">
        <v>2365.413612565445</v>
      </c>
      <c r="CG48" s="67">
        <v>2485.5832460732981</v>
      </c>
      <c r="CH48" s="67">
        <v>2650.8546841384709</v>
      </c>
      <c r="CI48" s="68">
        <v>13.282227616492156</v>
      </c>
      <c r="CJ48" s="68">
        <v>10.767888307155339</v>
      </c>
      <c r="CK48" s="69">
        <v>1.3515396457924465</v>
      </c>
      <c r="CL48" s="70" t="s">
        <v>159</v>
      </c>
      <c r="CM48" s="82"/>
      <c r="CN48" s="81"/>
    </row>
    <row r="49" spans="1:92" ht="16.5" x14ac:dyDescent="0.25">
      <c r="A49" s="18">
        <v>43</v>
      </c>
      <c r="B49" s="18"/>
      <c r="C49" s="16">
        <v>101</v>
      </c>
      <c r="D49" s="2">
        <v>110</v>
      </c>
      <c r="E49" s="2"/>
      <c r="F49" s="24">
        <v>7</v>
      </c>
      <c r="G49" s="2"/>
      <c r="H49" s="2"/>
      <c r="I49" s="2"/>
      <c r="J49" s="3">
        <v>68.38094600360661</v>
      </c>
      <c r="K49" s="3">
        <v>1.2745478498927048</v>
      </c>
      <c r="L49" s="3">
        <v>10.187296193747917</v>
      </c>
      <c r="M49" s="3">
        <v>0.95288201895495472</v>
      </c>
      <c r="N49" s="3">
        <v>2.1605928380627283E-2</v>
      </c>
      <c r="O49" s="3">
        <v>0.71067350407119367</v>
      </c>
      <c r="P49" s="3">
        <v>1.2868652483153054</v>
      </c>
      <c r="Q49" s="3">
        <v>5.6057287919512557</v>
      </c>
      <c r="R49" s="3">
        <v>4.8272086342736058</v>
      </c>
      <c r="S49" s="3">
        <v>0.14276066696358403</v>
      </c>
      <c r="T49" s="3">
        <v>3.3559862587479015</v>
      </c>
      <c r="U49" s="3">
        <v>0.5034989010943377</v>
      </c>
      <c r="V49" s="3">
        <v>0.25</v>
      </c>
      <c r="W49" s="3">
        <v>2.1</v>
      </c>
      <c r="X49" s="4">
        <f t="shared" si="0"/>
        <v>99.599999999999966</v>
      </c>
      <c r="Y49" s="4"/>
      <c r="Z49" s="3">
        <v>5.6057287919512557</v>
      </c>
      <c r="AA49" s="3">
        <v>0.71067350407119367</v>
      </c>
      <c r="AB49" s="3">
        <v>0.95288201895495472</v>
      </c>
      <c r="AC49" s="3"/>
      <c r="AD49" s="3"/>
      <c r="AE49" s="38">
        <v>7906.5016513633627</v>
      </c>
      <c r="AF49" s="8">
        <v>28.446905857764886</v>
      </c>
      <c r="AG49" s="8">
        <v>0.77914974840601003</v>
      </c>
      <c r="AH49" s="8">
        <v>33.886527443881825</v>
      </c>
      <c r="AI49" s="9">
        <v>0</v>
      </c>
      <c r="AJ49" s="8">
        <v>0</v>
      </c>
      <c r="AK49" s="8">
        <v>1.0238634049682991</v>
      </c>
      <c r="AL49" s="8">
        <v>65.236683874314778</v>
      </c>
      <c r="AM49" s="8">
        <v>127.64722391416946</v>
      </c>
      <c r="AN49" s="8">
        <v>21.721580825404036</v>
      </c>
      <c r="AO49" s="8">
        <v>85.887818765546797</v>
      </c>
      <c r="AP49" s="8">
        <v>3.6450281032166933</v>
      </c>
      <c r="AQ49" s="8">
        <v>1191.0101100415561</v>
      </c>
      <c r="AR49" s="8">
        <v>10.477814581772293</v>
      </c>
      <c r="AS49" s="8">
        <v>0</v>
      </c>
      <c r="AT49" s="8">
        <v>809.68372858526345</v>
      </c>
      <c r="AU49" s="8">
        <v>16.446449713249482</v>
      </c>
      <c r="AV49" s="8">
        <v>36.381683377589937</v>
      </c>
      <c r="AW49" s="8">
        <v>5.6410503636991365</v>
      </c>
      <c r="AX49" s="8">
        <v>5.2785155409472715</v>
      </c>
      <c r="AY49" s="2" t="s">
        <v>86</v>
      </c>
      <c r="AZ49" s="43">
        <f t="shared" si="1"/>
        <v>0.51551409927224545</v>
      </c>
      <c r="BA49">
        <f t="shared" si="2"/>
        <v>167.31078447090141</v>
      </c>
      <c r="BB49" s="49">
        <v>43</v>
      </c>
      <c r="BC49" s="49">
        <v>101</v>
      </c>
      <c r="BD49" s="57">
        <v>110</v>
      </c>
      <c r="BE49" s="57">
        <v>7</v>
      </c>
      <c r="BF49" s="57">
        <v>3217.2</v>
      </c>
      <c r="BG49" s="57">
        <v>3218.2</v>
      </c>
      <c r="BH49" s="58">
        <v>3217.2</v>
      </c>
      <c r="BI49" s="84" t="s">
        <v>170</v>
      </c>
      <c r="BJ49" s="60" t="s">
        <v>168</v>
      </c>
      <c r="BK49" s="61">
        <v>336.70033670033695</v>
      </c>
      <c r="BL49" s="61">
        <v>1614.0562248995993</v>
      </c>
      <c r="BM49" s="62">
        <v>0.20860508544011908</v>
      </c>
      <c r="BN49" s="63">
        <v>1.5101010101010108</v>
      </c>
      <c r="BO49" s="63">
        <v>2.6374899598393591</v>
      </c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64">
        <v>4.7812000000000001</v>
      </c>
      <c r="CB49" s="65">
        <v>10.477814581772293</v>
      </c>
      <c r="CC49" s="65"/>
      <c r="CD49" s="66">
        <v>12.162819781345418</v>
      </c>
      <c r="CE49" s="73"/>
      <c r="CF49" s="67">
        <v>2277.9666848716552</v>
      </c>
      <c r="CG49" s="67">
        <v>2421.3522665210271</v>
      </c>
      <c r="CH49" s="67">
        <v>2613.7910073633088</v>
      </c>
      <c r="CI49" s="68">
        <v>13.602021634776065</v>
      </c>
      <c r="CJ49" s="68">
        <v>12.848170398689243</v>
      </c>
      <c r="CK49" s="69">
        <v>12.702468074345639</v>
      </c>
      <c r="CL49" s="70"/>
      <c r="CM49" s="82"/>
      <c r="CN49" s="81"/>
    </row>
    <row r="50" spans="1:92" ht="15" x14ac:dyDescent="0.2">
      <c r="A50" s="18">
        <v>44</v>
      </c>
      <c r="B50" s="18"/>
      <c r="C50" s="16">
        <v>102</v>
      </c>
      <c r="D50" s="2">
        <v>110</v>
      </c>
      <c r="E50" s="2"/>
      <c r="F50" s="24">
        <v>8</v>
      </c>
      <c r="G50" s="2"/>
      <c r="H50" s="2"/>
      <c r="I50" s="2"/>
      <c r="J50" s="3">
        <v>62.783995130401593</v>
      </c>
      <c r="K50" s="3">
        <v>1.2739624568273025</v>
      </c>
      <c r="L50" s="3">
        <v>10.281095139290894</v>
      </c>
      <c r="M50" s="3">
        <v>1.291780113566146</v>
      </c>
      <c r="N50" s="3">
        <v>8.5401871955145911E-2</v>
      </c>
      <c r="O50" s="3">
        <v>1.7205302788853256</v>
      </c>
      <c r="P50" s="3">
        <v>2.7054166151738066</v>
      </c>
      <c r="Q50" s="3">
        <v>5.6648884393652601</v>
      </c>
      <c r="R50" s="3">
        <v>4.7522967332930062</v>
      </c>
      <c r="S50" s="3">
        <v>0.14377005782377081</v>
      </c>
      <c r="T50" s="3">
        <v>3.230730287991431</v>
      </c>
      <c r="U50" s="3">
        <v>0.5261328754263066</v>
      </c>
      <c r="V50" s="3">
        <v>0.23</v>
      </c>
      <c r="W50" s="3">
        <v>4.91</v>
      </c>
      <c r="X50" s="4">
        <f t="shared" si="0"/>
        <v>99.6</v>
      </c>
      <c r="Y50" s="4"/>
      <c r="Z50" s="3">
        <v>5.6648884393652601</v>
      </c>
      <c r="AA50" s="3">
        <v>1.7205302788853256</v>
      </c>
      <c r="AB50" s="3">
        <v>1.291780113566146</v>
      </c>
      <c r="AC50" s="3"/>
      <c r="AD50" s="3"/>
      <c r="AE50" s="38">
        <v>11031.85790197747</v>
      </c>
      <c r="AF50" s="8">
        <v>11.855657216887229</v>
      </c>
      <c r="AG50" s="8">
        <v>3.5018986922338002</v>
      </c>
      <c r="AH50" s="8">
        <v>33.782649549813513</v>
      </c>
      <c r="AI50" s="8">
        <v>9.5356786774696847</v>
      </c>
      <c r="AJ50" s="8">
        <v>7.9110640222058564</v>
      </c>
      <c r="AK50" s="8">
        <v>12.811082331990709</v>
      </c>
      <c r="AL50" s="8">
        <v>77.258513545151587</v>
      </c>
      <c r="AM50" s="8">
        <v>131.46476060604411</v>
      </c>
      <c r="AN50" s="8">
        <v>13.23541225996413</v>
      </c>
      <c r="AO50" s="8">
        <v>123.48658945671605</v>
      </c>
      <c r="AP50" s="8">
        <v>2.2095825642698212</v>
      </c>
      <c r="AQ50" s="8">
        <v>85.853271937767047</v>
      </c>
      <c r="AR50" s="8">
        <v>3.0461350262073714</v>
      </c>
      <c r="AS50" s="8">
        <v>0.98447063567942406</v>
      </c>
      <c r="AT50" s="8">
        <v>678.56457434839683</v>
      </c>
      <c r="AU50" s="8">
        <v>23.032240235965773</v>
      </c>
      <c r="AV50" s="8">
        <v>45.335771255114643</v>
      </c>
      <c r="AW50" s="8">
        <v>10.567490771017916</v>
      </c>
      <c r="AX50" s="8">
        <v>9.6853621220520107</v>
      </c>
      <c r="AY50" s="2" t="s">
        <v>87</v>
      </c>
      <c r="AZ50" s="43">
        <f t="shared" si="1"/>
        <v>6.7403315846534255</v>
      </c>
      <c r="BA50">
        <f t="shared" si="2"/>
        <v>71.814051258901657</v>
      </c>
      <c r="BC50" s="141">
        <v>102</v>
      </c>
    </row>
    <row r="51" spans="1:92" ht="16.5" x14ac:dyDescent="0.25">
      <c r="A51" s="18">
        <v>45</v>
      </c>
      <c r="B51" s="18"/>
      <c r="C51" s="16">
        <v>104</v>
      </c>
      <c r="D51" s="2">
        <v>110</v>
      </c>
      <c r="E51" s="2"/>
      <c r="F51" s="24">
        <v>8</v>
      </c>
      <c r="G51" s="2"/>
      <c r="H51" s="2"/>
      <c r="I51" s="2"/>
      <c r="J51" s="3">
        <v>73.35823398390761</v>
      </c>
      <c r="K51" s="3">
        <v>1.9629683931894311</v>
      </c>
      <c r="L51" s="3">
        <v>5.6432055197634963</v>
      </c>
      <c r="M51" s="3">
        <v>0.64630132735483892</v>
      </c>
      <c r="N51" s="3">
        <v>2.3255523356009535E-2</v>
      </c>
      <c r="O51" s="3">
        <v>0.32122955522627084</v>
      </c>
      <c r="P51" s="3">
        <v>1.311914850192277</v>
      </c>
      <c r="Q51" s="3">
        <v>4.7609111858307172</v>
      </c>
      <c r="R51" s="3">
        <v>5.5754611691177294</v>
      </c>
      <c r="S51" s="3">
        <v>0.18068530537908278</v>
      </c>
      <c r="T51" s="3">
        <v>2.8330282996175264</v>
      </c>
      <c r="U51" s="3">
        <v>0.48280488706498054</v>
      </c>
      <c r="V51" s="3">
        <v>0.26</v>
      </c>
      <c r="W51" s="3">
        <v>2.2400000000000002</v>
      </c>
      <c r="X51" s="4">
        <f t="shared" si="0"/>
        <v>99.59999999999998</v>
      </c>
      <c r="Y51" s="4"/>
      <c r="Z51" s="3">
        <v>4.7609111858307172</v>
      </c>
      <c r="AA51" s="3">
        <v>0.32122955522627084</v>
      </c>
      <c r="AB51" s="3">
        <v>0.64630132735483892</v>
      </c>
      <c r="AC51" s="3"/>
      <c r="AD51" s="3"/>
      <c r="AE51" s="38">
        <v>3805.9963834858281</v>
      </c>
      <c r="AF51" s="8">
        <v>15.015120056365427</v>
      </c>
      <c r="AG51" s="8">
        <v>3.7889028869521422</v>
      </c>
      <c r="AH51" s="8">
        <v>25.530545709967924</v>
      </c>
      <c r="AI51" s="9">
        <v>0</v>
      </c>
      <c r="AJ51" s="8">
        <v>0</v>
      </c>
      <c r="AK51" s="8">
        <v>0</v>
      </c>
      <c r="AL51" s="8">
        <v>39.569600400985699</v>
      </c>
      <c r="AM51" s="8">
        <v>124.88821010347677</v>
      </c>
      <c r="AN51" s="8">
        <v>24.044621196053793</v>
      </c>
      <c r="AO51" s="8">
        <v>55.899436665179557</v>
      </c>
      <c r="AP51" s="8">
        <v>7.1063701601345397E-2</v>
      </c>
      <c r="AQ51" s="8">
        <v>1967.4585444798606</v>
      </c>
      <c r="AR51" s="8">
        <v>16.192423728131882</v>
      </c>
      <c r="AS51" s="8">
        <v>0</v>
      </c>
      <c r="AT51" s="8">
        <v>1073.6178193431331</v>
      </c>
      <c r="AU51" s="8">
        <v>17.965726240909536</v>
      </c>
      <c r="AV51" s="8">
        <v>32.250219793826851</v>
      </c>
      <c r="AW51" s="8">
        <v>16.413395045514118</v>
      </c>
      <c r="AX51" s="8">
        <v>8.0223521532032738</v>
      </c>
      <c r="AY51" s="2" t="s">
        <v>88</v>
      </c>
      <c r="AZ51" s="43">
        <f t="shared" si="1"/>
        <v>0</v>
      </c>
      <c r="BA51">
        <f t="shared" si="2"/>
        <v>131.26895590759435</v>
      </c>
      <c r="BB51" s="49">
        <v>44</v>
      </c>
      <c r="BC51" s="49">
        <v>104</v>
      </c>
      <c r="BD51" s="57">
        <v>110</v>
      </c>
      <c r="BE51" s="57">
        <v>8</v>
      </c>
      <c r="BF51" s="57">
        <v>3219.2</v>
      </c>
      <c r="BG51" s="57">
        <v>3220.2</v>
      </c>
      <c r="BH51" s="58">
        <v>3220.0499999999997</v>
      </c>
      <c r="BI51" s="84" t="s">
        <v>170</v>
      </c>
      <c r="BJ51" s="60" t="s">
        <v>168</v>
      </c>
      <c r="BK51" s="61">
        <v>337.82642478294662</v>
      </c>
      <c r="BL51" s="61">
        <v>1843.3152901460919</v>
      </c>
      <c r="BM51" s="62">
        <v>0.18327110212174944</v>
      </c>
      <c r="BN51" s="63">
        <v>1.5134792743488399</v>
      </c>
      <c r="BO51" s="63">
        <v>3.0043044642337473</v>
      </c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64">
        <v>5.5141999999999998</v>
      </c>
      <c r="CB51" s="65">
        <v>16.192423728131882</v>
      </c>
      <c r="CC51" s="65"/>
      <c r="CD51" s="66">
        <v>55.832332255103672</v>
      </c>
      <c r="CE51" s="66">
        <v>57.552189722437568</v>
      </c>
      <c r="CF51" s="67">
        <v>2192.3318707618669</v>
      </c>
      <c r="CG51" s="67">
        <v>2353.5269246110893</v>
      </c>
      <c r="CH51" s="67">
        <v>2562.4525486945709</v>
      </c>
      <c r="CI51" s="68">
        <v>15.5286522603582</v>
      </c>
      <c r="CJ51" s="68">
        <v>14.4</v>
      </c>
      <c r="CK51" s="89">
        <v>54.877000000000002</v>
      </c>
      <c r="CL51" s="70" t="s">
        <v>159</v>
      </c>
      <c r="CM51" s="81"/>
      <c r="CN51" s="81"/>
    </row>
    <row r="52" spans="1:92" ht="16.5" x14ac:dyDescent="0.25">
      <c r="A52" s="18">
        <v>46</v>
      </c>
      <c r="B52" s="18"/>
      <c r="C52" s="16">
        <v>106</v>
      </c>
      <c r="D52" s="2">
        <v>110</v>
      </c>
      <c r="E52" s="2"/>
      <c r="F52" s="24">
        <v>3</v>
      </c>
      <c r="G52" s="2"/>
      <c r="H52" s="2"/>
      <c r="I52" s="2"/>
      <c r="J52" s="3">
        <v>56.62266533809418</v>
      </c>
      <c r="K52" s="3">
        <v>2.2074427576328004</v>
      </c>
      <c r="L52" s="3">
        <v>8.7277194557193543</v>
      </c>
      <c r="M52" s="3">
        <v>2.1335288598266886</v>
      </c>
      <c r="N52" s="3">
        <v>0.16977098402341204</v>
      </c>
      <c r="O52" s="3">
        <v>3.2996675855830508</v>
      </c>
      <c r="P52" s="3">
        <v>3.7981664304458587</v>
      </c>
      <c r="Q52" s="3">
        <v>5.0411588113074393</v>
      </c>
      <c r="R52" s="3">
        <v>4.9193688660587327</v>
      </c>
      <c r="S52" s="3">
        <v>0.2251014160458846</v>
      </c>
      <c r="T52" s="3">
        <v>2.751822814628095</v>
      </c>
      <c r="U52" s="3">
        <v>0.40358668063450581</v>
      </c>
      <c r="V52" s="3">
        <v>0.34</v>
      </c>
      <c r="W52" s="3">
        <v>8.9600000000000009</v>
      </c>
      <c r="X52" s="4">
        <f t="shared" si="0"/>
        <v>99.600000000000023</v>
      </c>
      <c r="Y52" s="4"/>
      <c r="Z52" s="3">
        <v>5.0411588113074393</v>
      </c>
      <c r="AA52" s="3">
        <v>3.2996675855830508</v>
      </c>
      <c r="AB52" s="3">
        <v>2.1335288598266886</v>
      </c>
      <c r="AC52" s="3"/>
      <c r="AD52" s="3"/>
      <c r="AE52" s="38">
        <v>18697.824691720783</v>
      </c>
      <c r="AF52" s="8">
        <v>46.560986078599392</v>
      </c>
      <c r="AG52" s="8">
        <v>181.9958974323475</v>
      </c>
      <c r="AH52" s="8">
        <v>40.209331151676061</v>
      </c>
      <c r="AI52" s="8">
        <v>10.680966996284477</v>
      </c>
      <c r="AJ52" s="8">
        <v>42.310397334032281</v>
      </c>
      <c r="AK52" s="8">
        <v>9.4834019306748907</v>
      </c>
      <c r="AL52" s="8">
        <v>67.939446463322682</v>
      </c>
      <c r="AM52" s="8">
        <v>143.49798107457966</v>
      </c>
      <c r="AN52" s="8">
        <v>22.229399870918439</v>
      </c>
      <c r="AO52" s="8">
        <v>243.51609139486891</v>
      </c>
      <c r="AP52" s="8">
        <v>6.1858566912244077</v>
      </c>
      <c r="AQ52" s="8">
        <v>15.634054968381184</v>
      </c>
      <c r="AR52" s="8">
        <v>12.043483925195746</v>
      </c>
      <c r="AS52" s="8">
        <v>3.5137989221449719</v>
      </c>
      <c r="AT52" s="8">
        <v>570.32857203994433</v>
      </c>
      <c r="AU52" s="8">
        <v>24.135823563432695</v>
      </c>
      <c r="AV52" s="8">
        <v>51.866831343104955</v>
      </c>
      <c r="AW52" s="8">
        <v>12.058096998106356</v>
      </c>
      <c r="AX52" s="8">
        <v>14.880330591959625</v>
      </c>
      <c r="AY52" s="2" t="s">
        <v>89</v>
      </c>
      <c r="AZ52" s="43">
        <f t="shared" si="1"/>
        <v>3.8273747063239427</v>
      </c>
      <c r="BA52">
        <f t="shared" si="2"/>
        <v>53.32390991510556</v>
      </c>
      <c r="BB52" s="49">
        <v>45</v>
      </c>
      <c r="BC52" s="49">
        <v>106</v>
      </c>
      <c r="BD52" s="72">
        <v>110</v>
      </c>
      <c r="BE52" s="57">
        <v>3</v>
      </c>
      <c r="BF52" s="57">
        <v>3151</v>
      </c>
      <c r="BG52" s="57">
        <v>3151.5</v>
      </c>
      <c r="BH52" s="58">
        <v>3151</v>
      </c>
      <c r="BI52" s="84" t="s">
        <v>170</v>
      </c>
      <c r="BJ52" s="60" t="s">
        <v>176</v>
      </c>
      <c r="BK52" s="61">
        <v>841.75084175084237</v>
      </c>
      <c r="BL52" s="61">
        <v>1803.9937527889347</v>
      </c>
      <c r="BM52" s="62">
        <v>0.4666040780072071</v>
      </c>
      <c r="BN52" s="63">
        <v>3.0252525252525273</v>
      </c>
      <c r="BO52" s="63">
        <v>2.9413900044622956</v>
      </c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64">
        <v>4.6855000000000002</v>
      </c>
      <c r="CB52" s="65">
        <v>12.043483925195746</v>
      </c>
      <c r="CC52" s="65">
        <v>3.5137989221449719</v>
      </c>
      <c r="CD52" s="66">
        <v>7.2776788423566288</v>
      </c>
      <c r="CE52" s="73"/>
      <c r="CF52" s="67">
        <v>2489.3842718446604</v>
      </c>
      <c r="CG52" s="67">
        <v>2589.1741747572819</v>
      </c>
      <c r="CH52" s="67">
        <v>2733.8370828446532</v>
      </c>
      <c r="CI52" s="68">
        <v>10.649467744902926</v>
      </c>
      <c r="CJ52" s="68">
        <v>8.9417475728155278</v>
      </c>
      <c r="CK52" s="69">
        <v>6.3884400117890658</v>
      </c>
      <c r="CL52" s="70"/>
      <c r="CM52" s="81"/>
      <c r="CN52" s="81"/>
    </row>
    <row r="53" spans="1:92" ht="16.5" x14ac:dyDescent="0.25">
      <c r="A53" s="18">
        <v>47</v>
      </c>
      <c r="B53" s="18"/>
      <c r="C53" s="16">
        <v>107</v>
      </c>
      <c r="D53" s="2">
        <v>110</v>
      </c>
      <c r="E53" s="2"/>
      <c r="F53" s="24">
        <v>3</v>
      </c>
      <c r="G53" s="2"/>
      <c r="H53" s="2"/>
      <c r="I53" s="2"/>
      <c r="J53" s="3">
        <v>49.656691044096995</v>
      </c>
      <c r="K53" s="3">
        <v>2.6248785634681457</v>
      </c>
      <c r="L53" s="3">
        <v>16.393053157745495</v>
      </c>
      <c r="M53" s="3">
        <v>6.7335453664198157</v>
      </c>
      <c r="N53" s="3">
        <v>4.46012015061691E-2</v>
      </c>
      <c r="O53" s="3">
        <v>2.4035206372862583</v>
      </c>
      <c r="P53" s="3">
        <v>1.182910388214425</v>
      </c>
      <c r="Q53" s="3">
        <v>5.1083311461788545</v>
      </c>
      <c r="R53" s="3">
        <v>6.2518935921869128</v>
      </c>
      <c r="S53" s="3">
        <v>0.22135792618188777</v>
      </c>
      <c r="T53" s="3">
        <v>2.4805684403500328</v>
      </c>
      <c r="U53" s="3">
        <v>0.61864853636501527</v>
      </c>
      <c r="V53" s="3">
        <v>0.76</v>
      </c>
      <c r="W53" s="3">
        <v>5.12</v>
      </c>
      <c r="X53" s="4">
        <f t="shared" si="0"/>
        <v>99.600000000000009</v>
      </c>
      <c r="Y53" s="4"/>
      <c r="Z53" s="3">
        <v>5.1083311461788545</v>
      </c>
      <c r="AA53" s="3">
        <v>2.4035206372862583</v>
      </c>
      <c r="AB53" s="3">
        <v>6.7335453664198157</v>
      </c>
      <c r="AC53" s="3"/>
      <c r="AD53" s="3"/>
      <c r="AE53" s="38">
        <v>84582.049222095971</v>
      </c>
      <c r="AF53" s="8">
        <v>151.13141813706537</v>
      </c>
      <c r="AG53" s="8">
        <v>14.881432287386545</v>
      </c>
      <c r="AH53" s="8">
        <v>117.82994371244256</v>
      </c>
      <c r="AI53" s="8">
        <v>24.774668064599478</v>
      </c>
      <c r="AJ53" s="8">
        <v>11.890717592372132</v>
      </c>
      <c r="AK53" s="8">
        <v>18.882639125984824</v>
      </c>
      <c r="AL53" s="8">
        <v>173.26816956405028</v>
      </c>
      <c r="AM53" s="8">
        <v>127.91340343404079</v>
      </c>
      <c r="AN53" s="8">
        <v>37.914413654546053</v>
      </c>
      <c r="AO53" s="8">
        <v>190.72895894086878</v>
      </c>
      <c r="AP53" s="8">
        <v>18.366663955758334</v>
      </c>
      <c r="AQ53" s="8">
        <v>11.293011350741494</v>
      </c>
      <c r="AR53" s="8">
        <v>14.34856125623776</v>
      </c>
      <c r="AS53" s="8">
        <v>4.5267374742147322</v>
      </c>
      <c r="AT53" s="8">
        <v>567.65068067424966</v>
      </c>
      <c r="AU53" s="8">
        <v>36.448583565697582</v>
      </c>
      <c r="AV53" s="8">
        <v>68.496970480909184</v>
      </c>
      <c r="AW53" s="8">
        <v>7.2991465427379367</v>
      </c>
      <c r="AX53" s="8">
        <v>18.412653421289395</v>
      </c>
      <c r="AY53" s="2" t="s">
        <v>90</v>
      </c>
      <c r="AZ53" s="43">
        <f t="shared" si="1"/>
        <v>11.681717057999283</v>
      </c>
      <c r="BA53">
        <f t="shared" si="2"/>
        <v>268.40445656352972</v>
      </c>
      <c r="BB53" s="50">
        <v>46</v>
      </c>
      <c r="BC53" s="49">
        <v>107</v>
      </c>
      <c r="BD53" s="57">
        <v>110</v>
      </c>
      <c r="BE53" s="57">
        <v>3</v>
      </c>
      <c r="BF53" s="57">
        <v>3151</v>
      </c>
      <c r="BG53" s="57">
        <v>3151.5</v>
      </c>
      <c r="BH53" s="58">
        <v>3151.5</v>
      </c>
      <c r="BI53" s="84" t="s">
        <v>170</v>
      </c>
      <c r="BJ53" s="60" t="s">
        <v>177</v>
      </c>
      <c r="BK53" s="61">
        <v>765.22803795531036</v>
      </c>
      <c r="BL53" s="61">
        <v>2338.63625095218</v>
      </c>
      <c r="BM53" s="62">
        <v>0.32721122733120483</v>
      </c>
      <c r="BN53" s="63">
        <v>2.795684113865931</v>
      </c>
      <c r="BO53" s="63">
        <v>3.7968180015234885</v>
      </c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64">
        <v>6.0694999999999997</v>
      </c>
      <c r="CB53" s="65">
        <v>14.34856125623776</v>
      </c>
      <c r="CC53" s="65">
        <v>4.5267374742147322</v>
      </c>
      <c r="CD53" s="73"/>
      <c r="CE53" s="73"/>
      <c r="CF53" s="73"/>
      <c r="CG53" s="73"/>
      <c r="CH53" s="87"/>
      <c r="CI53" s="87"/>
      <c r="CJ53" s="73"/>
      <c r="CK53" s="88"/>
      <c r="CL53" s="88"/>
      <c r="CM53" s="81"/>
      <c r="CN53" s="81"/>
    </row>
    <row r="54" spans="1:92" ht="16.5" x14ac:dyDescent="0.25">
      <c r="A54" s="18">
        <v>48</v>
      </c>
      <c r="B54" s="18"/>
      <c r="C54" s="16">
        <v>109</v>
      </c>
      <c r="D54" s="2">
        <v>110</v>
      </c>
      <c r="E54" s="2"/>
      <c r="F54" s="24">
        <v>4</v>
      </c>
      <c r="G54" s="2"/>
      <c r="H54" s="2"/>
      <c r="I54" s="2"/>
      <c r="J54" s="3">
        <v>59.52423823375544</v>
      </c>
      <c r="K54" s="3">
        <v>2.2550251891189848</v>
      </c>
      <c r="L54" s="3">
        <v>12.870191039327974</v>
      </c>
      <c r="M54" s="3">
        <v>2.401014197697942</v>
      </c>
      <c r="N54" s="3">
        <v>6.4884003812869823E-2</v>
      </c>
      <c r="O54" s="3">
        <v>1.801653313420253</v>
      </c>
      <c r="P54" s="3">
        <v>1.6997364583745658</v>
      </c>
      <c r="Q54" s="3">
        <v>5.3142651613462286</v>
      </c>
      <c r="R54" s="3">
        <v>5.7626381122228993</v>
      </c>
      <c r="S54" s="3">
        <v>0.2218910507751444</v>
      </c>
      <c r="T54" s="3">
        <v>2.7827688239051098</v>
      </c>
      <c r="U54" s="3">
        <v>0.66169441624256853</v>
      </c>
      <c r="V54" s="3">
        <v>0.32</v>
      </c>
      <c r="W54" s="3">
        <v>3.92</v>
      </c>
      <c r="X54" s="4">
        <f t="shared" si="0"/>
        <v>99.599999999999966</v>
      </c>
      <c r="Y54" s="4"/>
      <c r="Z54" s="3">
        <v>5.3142651613462286</v>
      </c>
      <c r="AA54" s="3">
        <v>1.801653313420253</v>
      </c>
      <c r="AB54" s="3">
        <v>2.401014197697942</v>
      </c>
      <c r="AC54" s="3"/>
      <c r="AD54" s="3"/>
      <c r="AE54" s="38">
        <v>21494.767504267533</v>
      </c>
      <c r="AF54" s="8">
        <v>45.796036343535427</v>
      </c>
      <c r="AG54" s="8">
        <v>5.2487650316445711</v>
      </c>
      <c r="AH54" s="8">
        <v>53.366396023818766</v>
      </c>
      <c r="AI54" s="8">
        <v>13.957481689113353</v>
      </c>
      <c r="AJ54" s="8">
        <v>24.897744012790024</v>
      </c>
      <c r="AK54" s="8">
        <v>20.091507597536875</v>
      </c>
      <c r="AL54" s="8">
        <v>94.363333992899342</v>
      </c>
      <c r="AM54" s="8">
        <v>205.55932039937147</v>
      </c>
      <c r="AN54" s="8">
        <v>15.725033152405866</v>
      </c>
      <c r="AO54" s="8">
        <v>143.64630673225483</v>
      </c>
      <c r="AP54" s="8">
        <v>10.198233959018296</v>
      </c>
      <c r="AQ54" s="8">
        <v>13.457089568520379</v>
      </c>
      <c r="AR54" s="8">
        <v>8.0801631783831045</v>
      </c>
      <c r="AS54" s="8">
        <v>4.6710119439454765</v>
      </c>
      <c r="AT54" s="8">
        <v>979.21053808704403</v>
      </c>
      <c r="AU54" s="8">
        <v>31.837989205022083</v>
      </c>
      <c r="AV54" s="8">
        <v>60.172786436603509</v>
      </c>
      <c r="AW54" s="8">
        <v>6.2466432617463896</v>
      </c>
      <c r="AX54" s="8">
        <v>16.175830401060214</v>
      </c>
      <c r="AY54" s="2" t="s">
        <v>91</v>
      </c>
      <c r="AZ54" s="43">
        <f t="shared" si="1"/>
        <v>13.294438391185293</v>
      </c>
      <c r="BA54">
        <f t="shared" si="2"/>
        <v>226.73308187976838</v>
      </c>
      <c r="BB54" s="49">
        <v>47</v>
      </c>
      <c r="BC54" s="49">
        <v>109</v>
      </c>
      <c r="BD54" s="72">
        <v>110</v>
      </c>
      <c r="BE54" s="57">
        <v>4</v>
      </c>
      <c r="BF54" s="57">
        <v>3151.5</v>
      </c>
      <c r="BG54" s="57">
        <v>3152.5</v>
      </c>
      <c r="BH54" s="58">
        <v>3152.5</v>
      </c>
      <c r="BI54" s="84" t="s">
        <v>170</v>
      </c>
      <c r="BJ54" s="60" t="s">
        <v>162</v>
      </c>
      <c r="BK54" s="61">
        <v>1266.8490929360498</v>
      </c>
      <c r="BL54" s="61">
        <v>1897.948538860011</v>
      </c>
      <c r="BM54" s="62">
        <v>0.66748337323043205</v>
      </c>
      <c r="BN54" s="63">
        <v>4.3005472788081498</v>
      </c>
      <c r="BO54" s="63">
        <v>3.0917176621760181</v>
      </c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64">
        <v>5.6486000000000001</v>
      </c>
      <c r="CB54" s="65">
        <v>8.0801631783831045</v>
      </c>
      <c r="CC54" s="65">
        <v>4.6710119439454765</v>
      </c>
      <c r="CD54" s="66">
        <v>1.0407102165810989</v>
      </c>
      <c r="CE54" s="66">
        <v>1.1064763251805705</v>
      </c>
      <c r="CF54" s="67">
        <v>2353.4816824966083</v>
      </c>
      <c r="CG54" s="67">
        <v>2483.4626865671648</v>
      </c>
      <c r="CH54" s="67">
        <v>2663.7271376201334</v>
      </c>
      <c r="CI54" s="68">
        <v>13.37430762594648</v>
      </c>
      <c r="CJ54" s="68">
        <v>11.647043375497883</v>
      </c>
      <c r="CK54" s="69">
        <v>0.96643223062691608</v>
      </c>
      <c r="CL54" s="70" t="s">
        <v>159</v>
      </c>
      <c r="CM54" s="81"/>
      <c r="CN54" s="81"/>
    </row>
    <row r="55" spans="1:92" ht="16.5" x14ac:dyDescent="0.25">
      <c r="A55" s="18">
        <v>49</v>
      </c>
      <c r="B55" s="18"/>
      <c r="C55" s="16">
        <v>112</v>
      </c>
      <c r="D55" s="2">
        <v>110</v>
      </c>
      <c r="E55" s="2"/>
      <c r="F55" s="24">
        <v>4</v>
      </c>
      <c r="G55" s="2"/>
      <c r="H55" s="2"/>
      <c r="I55" s="2"/>
      <c r="J55" s="3">
        <v>48.790267710138856</v>
      </c>
      <c r="K55" s="3">
        <v>1.8150651616619768</v>
      </c>
      <c r="L55" s="3">
        <v>8.8957695692547816</v>
      </c>
      <c r="M55" s="3">
        <v>2.4352314921848159</v>
      </c>
      <c r="N55" s="3">
        <v>0.27979394532372626</v>
      </c>
      <c r="O55" s="3">
        <v>5.2743555682150571</v>
      </c>
      <c r="P55" s="3">
        <v>5.7833887896139853</v>
      </c>
      <c r="Q55" s="3">
        <v>4.7428778169342412</v>
      </c>
      <c r="R55" s="3">
        <v>4.2192447557092292</v>
      </c>
      <c r="S55" s="3">
        <v>0.18391440019721575</v>
      </c>
      <c r="T55" s="3">
        <v>2.4209585144443917</v>
      </c>
      <c r="U55" s="3">
        <v>0.45913227632172221</v>
      </c>
      <c r="V55" s="3">
        <v>0.33</v>
      </c>
      <c r="W55" s="3">
        <v>13.97</v>
      </c>
      <c r="X55" s="4">
        <f t="shared" si="0"/>
        <v>99.6</v>
      </c>
      <c r="Y55" s="4"/>
      <c r="Z55" s="3">
        <v>4.7428778169342412</v>
      </c>
      <c r="AA55" s="3">
        <v>5.2743555682150571</v>
      </c>
      <c r="AB55" s="3">
        <v>2.4352314921848159</v>
      </c>
      <c r="AC55" s="3"/>
      <c r="AD55" s="3"/>
      <c r="AE55" s="38">
        <v>21164.006049101281</v>
      </c>
      <c r="AF55" s="8">
        <v>17.162067033534584</v>
      </c>
      <c r="AG55" s="8">
        <v>154.76063022197491</v>
      </c>
      <c r="AH55" s="8">
        <v>40.672985592652786</v>
      </c>
      <c r="AI55" s="8">
        <v>6.6032095977036063</v>
      </c>
      <c r="AJ55" s="8">
        <v>21.235700887686821</v>
      </c>
      <c r="AK55" s="8">
        <v>11.231988856548661</v>
      </c>
      <c r="AL55" s="8">
        <v>61.845239923153031</v>
      </c>
      <c r="AM55" s="8">
        <v>139.0498792089065</v>
      </c>
      <c r="AN55" s="8">
        <v>16.842274400929469</v>
      </c>
      <c r="AO55" s="8">
        <v>171.6188758993226</v>
      </c>
      <c r="AP55" s="8">
        <v>6.6497755861240853</v>
      </c>
      <c r="AQ55" s="8">
        <v>11.313744211489023</v>
      </c>
      <c r="AR55" s="8">
        <v>9.7415773073198313</v>
      </c>
      <c r="AS55" s="8">
        <v>4.2802193436635969</v>
      </c>
      <c r="AT55" s="8">
        <v>552.56471503346631</v>
      </c>
      <c r="AU55" s="8">
        <v>16.630078298680861</v>
      </c>
      <c r="AV55" s="8">
        <v>38.878675939802825</v>
      </c>
      <c r="AW55" s="8">
        <v>10.813952954871462</v>
      </c>
      <c r="AX55" s="8">
        <v>13.706667547106974</v>
      </c>
      <c r="AY55" s="2" t="s">
        <v>92</v>
      </c>
      <c r="AZ55" s="43">
        <f t="shared" si="1"/>
        <v>5.1569686113274047</v>
      </c>
      <c r="BA55">
        <f t="shared" si="2"/>
        <v>23.128954172429864</v>
      </c>
      <c r="BB55" s="50">
        <v>48</v>
      </c>
      <c r="BC55" s="49">
        <v>112</v>
      </c>
      <c r="BD55" s="72">
        <v>110</v>
      </c>
      <c r="BE55" s="57">
        <v>4</v>
      </c>
      <c r="BF55" s="57">
        <v>3153.5</v>
      </c>
      <c r="BG55" s="57">
        <v>3154.5</v>
      </c>
      <c r="BH55" s="58">
        <v>3154.3</v>
      </c>
      <c r="BI55" s="84" t="s">
        <v>170</v>
      </c>
      <c r="BJ55" s="60" t="s">
        <v>162</v>
      </c>
      <c r="BK55" s="61">
        <v>505.05050505050548</v>
      </c>
      <c r="BL55" s="61">
        <v>1863.2976349843834</v>
      </c>
      <c r="BM55" s="62">
        <v>0.2710519755770196</v>
      </c>
      <c r="BN55" s="63">
        <v>2.015151515151516</v>
      </c>
      <c r="BO55" s="63">
        <v>3.0362762159750138</v>
      </c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64">
        <v>3.8725000000000001</v>
      </c>
      <c r="CB55" s="65">
        <v>9.7415773073198313</v>
      </c>
      <c r="CC55" s="65">
        <v>4.2802193436635969</v>
      </c>
      <c r="CD55" s="66">
        <v>0.80590002556413132</v>
      </c>
      <c r="CE55" s="73"/>
      <c r="CF55" s="67">
        <v>2438</v>
      </c>
      <c r="CG55" s="67">
        <v>2543.9071893127089</v>
      </c>
      <c r="CH55" s="67">
        <v>2692.3574443312473</v>
      </c>
      <c r="CI55" s="68">
        <v>10.768873763842542</v>
      </c>
      <c r="CJ55" s="68">
        <v>9.4172965371770108</v>
      </c>
      <c r="CK55" s="69">
        <v>0.87150005067979663</v>
      </c>
      <c r="CL55" s="70"/>
      <c r="CM55" s="81"/>
      <c r="CN55" s="81"/>
    </row>
    <row r="56" spans="1:92" ht="16.5" x14ac:dyDescent="0.25">
      <c r="A56" s="18">
        <v>50</v>
      </c>
      <c r="B56" s="18"/>
      <c r="C56" s="16">
        <v>114</v>
      </c>
      <c r="D56" s="2">
        <v>110</v>
      </c>
      <c r="E56" s="2"/>
      <c r="F56" s="24">
        <v>4</v>
      </c>
      <c r="G56" s="2"/>
      <c r="H56" s="2"/>
      <c r="I56" s="2"/>
      <c r="J56" s="3">
        <v>67.051474365289081</v>
      </c>
      <c r="K56" s="3">
        <v>0.76576726598806844</v>
      </c>
      <c r="L56" s="3">
        <v>15.739309122321972</v>
      </c>
      <c r="M56" s="3">
        <v>3.0930951203063111</v>
      </c>
      <c r="N56" s="3">
        <v>5.8715336226559292E-2</v>
      </c>
      <c r="O56" s="3">
        <v>2.1380197387436444</v>
      </c>
      <c r="P56" s="3">
        <v>0.62386330102720711</v>
      </c>
      <c r="Q56" s="3">
        <v>1.5253647943691429</v>
      </c>
      <c r="R56" s="3">
        <v>3.1558207859774163</v>
      </c>
      <c r="S56" s="3">
        <v>0.12668527886360956</v>
      </c>
      <c r="T56" s="3">
        <v>0.17110738963396613</v>
      </c>
      <c r="U56" s="3">
        <v>0.5407775012530216</v>
      </c>
      <c r="V56" s="3">
        <v>0.47</v>
      </c>
      <c r="W56" s="3">
        <v>4.1399999999999997</v>
      </c>
      <c r="X56" s="4">
        <f t="shared" si="0"/>
        <v>99.6</v>
      </c>
      <c r="Y56" s="4"/>
      <c r="Z56" s="3">
        <v>1.5253647943691429</v>
      </c>
      <c r="AA56" s="3">
        <v>2.1380197387436444</v>
      </c>
      <c r="AB56" s="3">
        <v>3.0930951203063111</v>
      </c>
      <c r="AC56" s="3"/>
      <c r="AD56" s="3"/>
      <c r="AE56" s="38">
        <v>24585.101854826669</v>
      </c>
      <c r="AF56" s="8">
        <v>80.799850430156141</v>
      </c>
      <c r="AG56" s="8">
        <v>21.349341578122718</v>
      </c>
      <c r="AH56" s="8">
        <v>68.269384698281499</v>
      </c>
      <c r="AI56" s="8">
        <v>16.55471231065285</v>
      </c>
      <c r="AJ56" s="8">
        <v>27.769954728923228</v>
      </c>
      <c r="AK56" s="8">
        <v>23.48739954973388</v>
      </c>
      <c r="AL56" s="8">
        <v>101.53999592056691</v>
      </c>
      <c r="AM56" s="8">
        <v>190.70104058964714</v>
      </c>
      <c r="AN56" s="8">
        <v>20.785731032479035</v>
      </c>
      <c r="AO56" s="8">
        <v>182.41055706224543</v>
      </c>
      <c r="AP56" s="8">
        <v>10.990680343936381</v>
      </c>
      <c r="AQ56" s="8">
        <v>13.928013132000032</v>
      </c>
      <c r="AR56" s="8">
        <v>9.8037856167334727</v>
      </c>
      <c r="AS56" s="8">
        <v>6.640721942391747</v>
      </c>
      <c r="AT56" s="8">
        <v>564.7209379638665</v>
      </c>
      <c r="AU56" s="8">
        <v>36.546270467421692</v>
      </c>
      <c r="AV56" s="8">
        <v>57.967031636438215</v>
      </c>
      <c r="AW56" s="8">
        <v>3.6398725535445249</v>
      </c>
      <c r="AX56" s="8">
        <v>13.825159653946267</v>
      </c>
      <c r="AY56" s="2" t="s">
        <v>93</v>
      </c>
      <c r="AZ56" s="43">
        <f t="shared" si="1"/>
        <v>12.701457239436433</v>
      </c>
      <c r="BA56">
        <f t="shared" si="2"/>
        <v>14.014195531432684</v>
      </c>
      <c r="BB56" s="49">
        <v>49</v>
      </c>
      <c r="BC56" s="49">
        <v>114</v>
      </c>
      <c r="BD56" s="57">
        <v>110</v>
      </c>
      <c r="BE56" s="57">
        <v>4</v>
      </c>
      <c r="BF56" s="57">
        <v>3153.5</v>
      </c>
      <c r="BG56" s="57">
        <v>3154.5</v>
      </c>
      <c r="BH56" s="58">
        <v>3153.8</v>
      </c>
      <c r="BI56" s="84" t="s">
        <v>170</v>
      </c>
      <c r="BJ56" s="60" t="s">
        <v>163</v>
      </c>
      <c r="BK56" s="61">
        <v>508.44010575554205</v>
      </c>
      <c r="BL56" s="61">
        <v>2336.2577828090884</v>
      </c>
      <c r="BM56" s="62">
        <v>0.21763013888998145</v>
      </c>
      <c r="BN56" s="63">
        <v>2.0253203172666261</v>
      </c>
      <c r="BO56" s="63">
        <v>3.7930124524945419</v>
      </c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64">
        <v>3.069</v>
      </c>
      <c r="CB56" s="65">
        <v>9.8037856167334727</v>
      </c>
      <c r="CC56" s="65">
        <v>6.640721942391747</v>
      </c>
      <c r="CD56" s="66">
        <v>1.2718895217514732</v>
      </c>
      <c r="CE56" s="73"/>
      <c r="CF56" s="85">
        <v>2260.5225353364749</v>
      </c>
      <c r="CG56" s="85">
        <v>2375.9048804338199</v>
      </c>
      <c r="CH56" s="85">
        <v>2721</v>
      </c>
      <c r="CI56" s="68">
        <v>16.899999999999999</v>
      </c>
      <c r="CJ56" s="68">
        <v>15.8</v>
      </c>
      <c r="CK56" s="69">
        <v>1.2802896119657281</v>
      </c>
      <c r="CL56" s="70"/>
      <c r="CM56" s="81"/>
      <c r="CN56" s="81"/>
    </row>
    <row r="57" spans="1:92" ht="16.5" x14ac:dyDescent="0.25">
      <c r="A57" s="18">
        <v>51</v>
      </c>
      <c r="B57" s="18"/>
      <c r="C57" s="16">
        <v>116</v>
      </c>
      <c r="D57" s="2">
        <v>110</v>
      </c>
      <c r="E57" s="2"/>
      <c r="F57" s="24">
        <v>4</v>
      </c>
      <c r="G57" s="2"/>
      <c r="H57" s="2"/>
      <c r="I57" s="2"/>
      <c r="J57" s="3">
        <v>68.243419146186596</v>
      </c>
      <c r="K57" s="3">
        <v>0.49424168420391357</v>
      </c>
      <c r="L57" s="3">
        <v>12.331011929067255</v>
      </c>
      <c r="M57" s="3">
        <v>2.213397607904549</v>
      </c>
      <c r="N57" s="3">
        <v>0.10596107852947377</v>
      </c>
      <c r="O57" s="3">
        <v>2.3354197160536478</v>
      </c>
      <c r="P57" s="3">
        <v>1.8744473074903858</v>
      </c>
      <c r="Q57" s="3">
        <v>1.4756331694030753</v>
      </c>
      <c r="R57" s="3">
        <v>2.7765765685926973</v>
      </c>
      <c r="S57" s="3">
        <v>0.11513880974068803</v>
      </c>
      <c r="T57" s="3">
        <v>0.55859009508254087</v>
      </c>
      <c r="U57" s="3">
        <v>0.44616288774516616</v>
      </c>
      <c r="V57" s="3">
        <v>0.41</v>
      </c>
      <c r="W57" s="3">
        <v>6.22</v>
      </c>
      <c r="X57" s="4">
        <f t="shared" si="0"/>
        <v>99.6</v>
      </c>
      <c r="Y57" s="4"/>
      <c r="Z57" s="3">
        <v>1.4756331694030753</v>
      </c>
      <c r="AA57" s="3">
        <v>2.3354197160536478</v>
      </c>
      <c r="AB57" s="3">
        <v>2.213397607904549</v>
      </c>
      <c r="AC57" s="3"/>
      <c r="AD57" s="3"/>
      <c r="AE57" s="38">
        <v>18161.425900587888</v>
      </c>
      <c r="AF57" s="8">
        <v>35.808472382957994</v>
      </c>
      <c r="AG57" s="8">
        <v>14.982089779305019</v>
      </c>
      <c r="AH57" s="8">
        <v>46.779762548373348</v>
      </c>
      <c r="AI57" s="8">
        <v>11.381860249415789</v>
      </c>
      <c r="AJ57" s="8">
        <v>23.292684903672434</v>
      </c>
      <c r="AK57" s="8">
        <v>14.312867939733481</v>
      </c>
      <c r="AL57" s="8">
        <v>78.295052977970144</v>
      </c>
      <c r="AM57" s="8">
        <v>217.48163236044047</v>
      </c>
      <c r="AN57" s="8">
        <v>17.372565574445272</v>
      </c>
      <c r="AO57" s="8">
        <v>128.31836839577227</v>
      </c>
      <c r="AP57" s="8">
        <v>6.729255525321034</v>
      </c>
      <c r="AQ57" s="8">
        <v>9.418475556296908</v>
      </c>
      <c r="AR57" s="8">
        <v>7.5532801597439923</v>
      </c>
      <c r="AS57" s="8">
        <v>3.5433938648285745</v>
      </c>
      <c r="AT57" s="8">
        <v>564.20449897865535</v>
      </c>
      <c r="AU57" s="8">
        <v>22.173612811925086</v>
      </c>
      <c r="AV57" s="8">
        <v>47.202115742113484</v>
      </c>
      <c r="AW57" s="8">
        <v>8.7572322762277981</v>
      </c>
      <c r="AX57" s="8">
        <v>12.58431418551177</v>
      </c>
      <c r="AY57" s="2" t="s">
        <v>94</v>
      </c>
      <c r="AZ57" s="43">
        <f t="shared" si="1"/>
        <v>6.3858704919066964</v>
      </c>
      <c r="BA57">
        <f t="shared" si="2"/>
        <v>4.0145397940024479</v>
      </c>
      <c r="BB57" s="50">
        <v>50</v>
      </c>
      <c r="BC57" s="49">
        <v>116</v>
      </c>
      <c r="BD57" s="57">
        <v>110</v>
      </c>
      <c r="BE57" s="57">
        <v>4</v>
      </c>
      <c r="BF57" s="57">
        <v>3154.5</v>
      </c>
      <c r="BG57" s="57">
        <v>3155.5</v>
      </c>
      <c r="BH57" s="58">
        <v>3155.15</v>
      </c>
      <c r="BI57" s="84" t="s">
        <v>170</v>
      </c>
      <c r="BJ57" s="60" t="s">
        <v>162</v>
      </c>
      <c r="BK57" s="61">
        <v>591.19624337015659</v>
      </c>
      <c r="BL57" s="61">
        <v>1580.4242611471529</v>
      </c>
      <c r="BM57" s="62">
        <v>0.37407439122773023</v>
      </c>
      <c r="BN57" s="63">
        <v>2.2735887301104696</v>
      </c>
      <c r="BO57" s="63">
        <v>2.5836788178354451</v>
      </c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64">
        <v>2.6623000000000001</v>
      </c>
      <c r="CB57" s="65">
        <v>7.5532801597439923</v>
      </c>
      <c r="CC57" s="65">
        <v>3.5433938648285745</v>
      </c>
      <c r="CD57" s="66">
        <v>4.0902137070652511</v>
      </c>
      <c r="CE57" s="73"/>
      <c r="CF57" s="67">
        <v>2355.2319415355828</v>
      </c>
      <c r="CG57" s="67">
        <v>2485.3764092509255</v>
      </c>
      <c r="CH57" s="67">
        <v>2666.1501210653755</v>
      </c>
      <c r="CI57" s="68">
        <v>13.401907222048917</v>
      </c>
      <c r="CJ57" s="68">
        <v>11.661690655496626</v>
      </c>
      <c r="CK57" s="69">
        <v>4.1172271886195428</v>
      </c>
      <c r="CL57" s="70"/>
      <c r="CM57" s="74"/>
      <c r="CN57" s="74"/>
    </row>
    <row r="58" spans="1:92" ht="16.5" x14ac:dyDescent="0.25">
      <c r="A58" s="18">
        <v>52</v>
      </c>
      <c r="B58" s="18"/>
      <c r="C58" s="16">
        <v>119</v>
      </c>
      <c r="D58" s="2">
        <v>110</v>
      </c>
      <c r="E58" s="2"/>
      <c r="F58" s="24">
        <v>4</v>
      </c>
      <c r="G58" s="2"/>
      <c r="H58" s="2"/>
      <c r="I58" s="2"/>
      <c r="J58" s="3">
        <v>57.016798765368208</v>
      </c>
      <c r="K58" s="3">
        <v>0.44336290779506415</v>
      </c>
      <c r="L58" s="3">
        <v>11.255389437740309</v>
      </c>
      <c r="M58" s="3">
        <v>2.5437741320414955</v>
      </c>
      <c r="N58" s="3">
        <v>0.27029244267555702</v>
      </c>
      <c r="O58" s="3">
        <v>5.7480439086745996</v>
      </c>
      <c r="P58" s="3">
        <v>5.222146447215831</v>
      </c>
      <c r="Q58" s="3">
        <v>1.3431320326627234</v>
      </c>
      <c r="R58" s="3">
        <v>2.3528376214410005</v>
      </c>
      <c r="S58" s="3">
        <v>0.1043464742202475</v>
      </c>
      <c r="T58" s="3">
        <v>0.17975653121975407</v>
      </c>
      <c r="U58" s="3">
        <v>0.38011929894518726</v>
      </c>
      <c r="V58" s="3">
        <v>0.23</v>
      </c>
      <c r="W58" s="3">
        <v>12.51</v>
      </c>
      <c r="X58" s="4">
        <f t="shared" si="0"/>
        <v>99.59999999999998</v>
      </c>
      <c r="Y58" s="4"/>
      <c r="Z58" s="3">
        <v>1.3431320326627234</v>
      </c>
      <c r="AA58" s="3">
        <v>5.7480439086745996</v>
      </c>
      <c r="AB58" s="3">
        <v>2.5437741320414955</v>
      </c>
      <c r="AC58" s="3"/>
      <c r="AD58" s="3"/>
      <c r="AE58" s="38">
        <v>19836.1088106016</v>
      </c>
      <c r="AF58" s="8">
        <v>19.478214113290544</v>
      </c>
      <c r="AG58" s="8">
        <v>13.864221576942592</v>
      </c>
      <c r="AH58" s="8">
        <v>44.611011791771546</v>
      </c>
      <c r="AI58" s="8">
        <v>9.4864144247681637</v>
      </c>
      <c r="AJ58" s="8">
        <v>15.675293375664573</v>
      </c>
      <c r="AK58" s="8">
        <v>14.651957637780379</v>
      </c>
      <c r="AL58" s="8">
        <v>65.554726354756042</v>
      </c>
      <c r="AM58" s="8">
        <v>139.11736764352676</v>
      </c>
      <c r="AN58" s="8">
        <v>17.409290013068503</v>
      </c>
      <c r="AO58" s="8">
        <v>110.92932207087561</v>
      </c>
      <c r="AP58" s="8">
        <v>5.9969769034217988</v>
      </c>
      <c r="AQ58" s="8">
        <v>7.5359324075588034</v>
      </c>
      <c r="AR58" s="8">
        <v>6.4274834182588139</v>
      </c>
      <c r="AS58" s="8">
        <v>2.734156818172131</v>
      </c>
      <c r="AT58" s="8">
        <v>483.91975077029844</v>
      </c>
      <c r="AU58" s="8">
        <v>18.845274769760014</v>
      </c>
      <c r="AV58" s="8">
        <v>37.058477336938317</v>
      </c>
      <c r="AW58" s="8">
        <v>5.9224875270276875</v>
      </c>
      <c r="AX58" s="8">
        <v>11.402604118802779</v>
      </c>
      <c r="AY58" s="2" t="s">
        <v>95</v>
      </c>
      <c r="AZ58" s="43">
        <f t="shared" si="1"/>
        <v>5.5694918654476595</v>
      </c>
      <c r="BA58">
        <f t="shared" si="2"/>
        <v>1.2605881955374705</v>
      </c>
      <c r="BB58" s="49">
        <v>51</v>
      </c>
      <c r="BC58" s="49">
        <v>119</v>
      </c>
      <c r="BD58" s="57">
        <v>110</v>
      </c>
      <c r="BE58" s="57">
        <v>4</v>
      </c>
      <c r="BF58" s="57">
        <v>3155.5</v>
      </c>
      <c r="BG58" s="57">
        <v>3156.5</v>
      </c>
      <c r="BH58" s="58">
        <v>3156</v>
      </c>
      <c r="BI58" s="84" t="s">
        <v>170</v>
      </c>
      <c r="BJ58" s="60" t="s">
        <v>162</v>
      </c>
      <c r="BK58" s="61">
        <v>762.66015863331302</v>
      </c>
      <c r="BL58" s="61">
        <v>1039.26893255348</v>
      </c>
      <c r="BM58" s="62">
        <v>0.73384293010612733</v>
      </c>
      <c r="BN58" s="63">
        <v>2.7879804758999391</v>
      </c>
      <c r="BO58" s="63">
        <v>1.7178302920855679</v>
      </c>
      <c r="BP58" s="57">
        <v>969</v>
      </c>
      <c r="BQ58" s="57">
        <v>54.8</v>
      </c>
      <c r="BR58" s="57">
        <v>51.6</v>
      </c>
      <c r="BS58" s="57">
        <v>90.1</v>
      </c>
      <c r="BT58" s="57">
        <v>5.0999999999999996</v>
      </c>
      <c r="BU58" s="57">
        <v>4.8</v>
      </c>
      <c r="BV58" s="57">
        <v>16.5</v>
      </c>
      <c r="BW58" s="57">
        <v>62</v>
      </c>
      <c r="BX58" s="57">
        <v>54.9</v>
      </c>
      <c r="BY58" s="57">
        <v>7533</v>
      </c>
      <c r="BZ58" s="57">
        <v>110</v>
      </c>
      <c r="CA58" s="64">
        <v>2.1465999999999998</v>
      </c>
      <c r="CB58" s="65">
        <v>6.4274834182588139</v>
      </c>
      <c r="CC58" s="65">
        <v>2.734156818172131</v>
      </c>
      <c r="CD58" s="66">
        <v>7.0434829360482981E-2</v>
      </c>
      <c r="CE58" s="66">
        <v>0.42874933779425534</v>
      </c>
      <c r="CF58" s="67">
        <v>2571.8727272727274</v>
      </c>
      <c r="CG58" s="67">
        <v>2636.9889860139861</v>
      </c>
      <c r="CH58" s="67">
        <v>2731.2345323741006</v>
      </c>
      <c r="CI58" s="68">
        <v>6.6252319511363549</v>
      </c>
      <c r="CJ58" s="68">
        <v>5.8</v>
      </c>
      <c r="CK58" s="68"/>
      <c r="CL58" s="70"/>
      <c r="CM58" s="81"/>
      <c r="CN58" s="81"/>
    </row>
    <row r="59" spans="1:92" ht="16.5" x14ac:dyDescent="0.25">
      <c r="A59" s="18">
        <v>53</v>
      </c>
      <c r="B59" s="18"/>
      <c r="C59" s="16">
        <v>122</v>
      </c>
      <c r="D59" s="2">
        <v>110</v>
      </c>
      <c r="E59" s="2"/>
      <c r="F59" s="24">
        <v>4</v>
      </c>
      <c r="G59" s="2"/>
      <c r="H59" s="2"/>
      <c r="I59" s="2"/>
      <c r="J59" s="3">
        <v>58.979734692857505</v>
      </c>
      <c r="K59" s="3">
        <v>0.41517044034587897</v>
      </c>
      <c r="L59" s="3">
        <v>10.944896636177338</v>
      </c>
      <c r="M59" s="3">
        <v>2.539795621532464</v>
      </c>
      <c r="N59" s="3">
        <v>0.26601459489178786</v>
      </c>
      <c r="O59" s="3">
        <v>4.9778990353376313</v>
      </c>
      <c r="P59" s="3">
        <v>4.6373610736242314</v>
      </c>
      <c r="Q59" s="3">
        <v>1.40808791922827</v>
      </c>
      <c r="R59" s="3">
        <v>2.5345582546108867</v>
      </c>
      <c r="S59" s="3">
        <v>9.5800169940520818E-2</v>
      </c>
      <c r="T59" s="3">
        <v>0.15373854151047134</v>
      </c>
      <c r="U59" s="3">
        <v>0.36694301994301992</v>
      </c>
      <c r="V59" s="3">
        <v>0.3</v>
      </c>
      <c r="W59" s="3">
        <v>11.98</v>
      </c>
      <c r="X59" s="4">
        <f t="shared" si="0"/>
        <v>99.600000000000009</v>
      </c>
      <c r="Y59" s="4"/>
      <c r="Z59" s="3">
        <v>1.40808791922827</v>
      </c>
      <c r="AA59" s="3">
        <v>4.9778990353376313</v>
      </c>
      <c r="AB59" s="3">
        <v>2.539795621532464</v>
      </c>
      <c r="AC59" s="3"/>
      <c r="AD59" s="3"/>
      <c r="AE59" s="38">
        <v>20012.560524412984</v>
      </c>
      <c r="AF59" s="8">
        <v>26.333406875280065</v>
      </c>
      <c r="AG59" s="8">
        <v>2.61589383166526</v>
      </c>
      <c r="AH59" s="8">
        <v>44.225324957396815</v>
      </c>
      <c r="AI59" s="8">
        <v>10.188844645426059</v>
      </c>
      <c r="AJ59" s="8">
        <v>22.394364171746926</v>
      </c>
      <c r="AK59" s="8">
        <v>13.859494415860004</v>
      </c>
      <c r="AL59" s="8">
        <v>67.286985513681813</v>
      </c>
      <c r="AM59" s="8">
        <v>147.43508266392249</v>
      </c>
      <c r="AN59" s="8">
        <v>16.572706960185698</v>
      </c>
      <c r="AO59" s="8">
        <v>96.629902739605939</v>
      </c>
      <c r="AP59" s="8">
        <v>5.6246329215960698</v>
      </c>
      <c r="AQ59" s="8">
        <v>8.7500056716699532</v>
      </c>
      <c r="AR59" s="8">
        <v>6.2223163065960598</v>
      </c>
      <c r="AS59" s="8">
        <v>6.3764584960575803</v>
      </c>
      <c r="AT59" s="8">
        <v>584.08075971254414</v>
      </c>
      <c r="AU59" s="8">
        <v>22.226285670776107</v>
      </c>
      <c r="AV59" s="8">
        <v>42.152518383997005</v>
      </c>
      <c r="AW59" s="8">
        <v>14.794967993546225</v>
      </c>
      <c r="AX59" s="8">
        <v>10.433643186144229</v>
      </c>
      <c r="AY59" s="2" t="s">
        <v>96</v>
      </c>
      <c r="AZ59" s="43">
        <f t="shared" si="1"/>
        <v>5.0856447358390904</v>
      </c>
      <c r="BA59">
        <f t="shared" si="2"/>
        <v>1.3536716110536275</v>
      </c>
      <c r="BB59" s="50">
        <v>52</v>
      </c>
      <c r="BC59" s="49">
        <v>122</v>
      </c>
      <c r="BD59" s="57">
        <v>110</v>
      </c>
      <c r="BE59" s="57">
        <v>4</v>
      </c>
      <c r="BF59" s="57">
        <v>3156.5</v>
      </c>
      <c r="BG59" s="57">
        <v>3157.5</v>
      </c>
      <c r="BH59" s="58">
        <v>3157</v>
      </c>
      <c r="BI59" s="84" t="s">
        <v>170</v>
      </c>
      <c r="BJ59" s="60" t="s">
        <v>162</v>
      </c>
      <c r="BK59" s="61">
        <v>929.02266815310315</v>
      </c>
      <c r="BL59" s="61">
        <v>1408.9915962624189</v>
      </c>
      <c r="BM59" s="62">
        <v>0.65935288089544897</v>
      </c>
      <c r="BN59" s="63">
        <v>3.2870680044593095</v>
      </c>
      <c r="BO59" s="63">
        <v>2.3093865540198704</v>
      </c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64">
        <v>2.3229000000000002</v>
      </c>
      <c r="CB59" s="65">
        <v>6.2223163065960598</v>
      </c>
      <c r="CC59" s="65">
        <v>6.3764584960575803</v>
      </c>
      <c r="CD59" s="66">
        <v>0.36988744051276229</v>
      </c>
      <c r="CE59" s="66">
        <v>0.23586491765145792</v>
      </c>
      <c r="CF59" s="67">
        <v>2523.2273877714133</v>
      </c>
      <c r="CG59" s="67">
        <v>2602.1665112561609</v>
      </c>
      <c r="CH59" s="67">
        <v>2715.2907110091746</v>
      </c>
      <c r="CI59" s="68">
        <v>8.3033019635007204</v>
      </c>
      <c r="CJ59" s="68">
        <v>7.0733981617157475</v>
      </c>
      <c r="CK59" s="69">
        <v>0.25996549164124422</v>
      </c>
      <c r="CL59" s="70" t="s">
        <v>159</v>
      </c>
      <c r="CM59" s="74"/>
      <c r="CN59" s="74"/>
    </row>
    <row r="60" spans="1:92" ht="16.5" x14ac:dyDescent="0.25">
      <c r="A60" s="18">
        <v>54</v>
      </c>
      <c r="B60" s="18"/>
      <c r="C60" s="16">
        <v>124</v>
      </c>
      <c r="D60" s="2">
        <v>110</v>
      </c>
      <c r="E60" s="2"/>
      <c r="F60" s="24">
        <v>4</v>
      </c>
      <c r="G60" s="2"/>
      <c r="H60" s="2"/>
      <c r="I60" s="2"/>
      <c r="J60" s="3">
        <v>72.655306879392256</v>
      </c>
      <c r="K60" s="3">
        <v>0.36527435513969214</v>
      </c>
      <c r="L60" s="3">
        <v>10.261142980981749</v>
      </c>
      <c r="M60" s="3">
        <v>1.9036533040405508</v>
      </c>
      <c r="N60" s="3">
        <v>6.2571103376169612E-2</v>
      </c>
      <c r="O60" s="3">
        <v>1.4941440794610832</v>
      </c>
      <c r="P60" s="3">
        <v>1.6775064188250239</v>
      </c>
      <c r="Q60" s="3">
        <v>1.3000079077277358</v>
      </c>
      <c r="R60" s="3">
        <v>2.5099921584457174</v>
      </c>
      <c r="S60" s="3">
        <v>0.13208304106724547</v>
      </c>
      <c r="T60" s="3">
        <v>1.1815993462062759</v>
      </c>
      <c r="U60" s="3">
        <v>0.38671842533649203</v>
      </c>
      <c r="V60" s="3">
        <v>0.41</v>
      </c>
      <c r="W60" s="3">
        <v>5.26</v>
      </c>
      <c r="X60" s="4">
        <f t="shared" si="0"/>
        <v>99.599999999999966</v>
      </c>
      <c r="Y60" s="4"/>
      <c r="Z60" s="3">
        <v>1.3000079077277358</v>
      </c>
      <c r="AA60" s="3">
        <v>1.4941440794610832</v>
      </c>
      <c r="AB60" s="3">
        <v>1.9036533040405508</v>
      </c>
      <c r="AC60" s="3"/>
      <c r="AD60" s="3"/>
      <c r="AE60" s="38">
        <v>13413.895458936366</v>
      </c>
      <c r="AF60" s="8">
        <v>26.195193494324929</v>
      </c>
      <c r="AG60" s="8">
        <v>21.494436556660947</v>
      </c>
      <c r="AH60" s="8">
        <v>41.067359186781069</v>
      </c>
      <c r="AI60" s="8">
        <v>8.8429463350360091</v>
      </c>
      <c r="AJ60" s="8">
        <v>17.986725650861086</v>
      </c>
      <c r="AK60" s="8">
        <v>11.03516748327678</v>
      </c>
      <c r="AL60" s="8">
        <v>69.40486779921234</v>
      </c>
      <c r="AM60" s="8">
        <v>306.74404153153591</v>
      </c>
      <c r="AN60" s="8">
        <v>14.475337339265714</v>
      </c>
      <c r="AO60" s="8">
        <v>111.89542537158678</v>
      </c>
      <c r="AP60" s="8">
        <v>4.7161107375306939</v>
      </c>
      <c r="AQ60" s="8">
        <v>6.2609346210818844</v>
      </c>
      <c r="AR60" s="8">
        <v>5.3901027127320305</v>
      </c>
      <c r="AS60" s="8">
        <v>4.5875147206338971</v>
      </c>
      <c r="AT60" s="8">
        <v>839.39343794906847</v>
      </c>
      <c r="AU60" s="8">
        <v>20.062854398656636</v>
      </c>
      <c r="AV60" s="8">
        <v>43.334017197509787</v>
      </c>
      <c r="AW60" s="8">
        <v>10.527814098431692</v>
      </c>
      <c r="AX60" s="8">
        <v>14.452989248993854</v>
      </c>
      <c r="AY60" s="2" t="s">
        <v>97</v>
      </c>
      <c r="AZ60" s="43">
        <f t="shared" si="1"/>
        <v>4.267502592457256</v>
      </c>
      <c r="BA60">
        <f t="shared" si="2"/>
        <v>2.3251315891869604</v>
      </c>
      <c r="BB60" s="49">
        <v>53</v>
      </c>
      <c r="BC60" s="49">
        <v>124</v>
      </c>
      <c r="BD60" s="72">
        <v>110</v>
      </c>
      <c r="BE60" s="57">
        <v>4</v>
      </c>
      <c r="BF60" s="57">
        <v>3157.5</v>
      </c>
      <c r="BG60" s="57">
        <v>3158</v>
      </c>
      <c r="BH60" s="58">
        <v>3157.8</v>
      </c>
      <c r="BI60" s="84" t="s">
        <v>170</v>
      </c>
      <c r="BJ60" s="60" t="s">
        <v>168</v>
      </c>
      <c r="BK60" s="61">
        <v>252.52525252525274</v>
      </c>
      <c r="BL60" s="61">
        <v>1310.9437751004025</v>
      </c>
      <c r="BM60" s="62">
        <v>0.19262859118875053</v>
      </c>
      <c r="BN60" s="63">
        <v>1.257575757575758</v>
      </c>
      <c r="BO60" s="63">
        <v>2.1525100401606441</v>
      </c>
      <c r="BP60" s="57">
        <v>952</v>
      </c>
      <c r="BQ60" s="57">
        <v>69.5</v>
      </c>
      <c r="BR60" s="57">
        <v>54.7</v>
      </c>
      <c r="BS60" s="57">
        <v>88.5</v>
      </c>
      <c r="BT60" s="57">
        <v>6.5</v>
      </c>
      <c r="BU60" s="57">
        <v>5.0999999999999996</v>
      </c>
      <c r="BV60" s="57">
        <v>17.5</v>
      </c>
      <c r="BW60" s="57">
        <v>51.2</v>
      </c>
      <c r="BX60" s="57">
        <v>65</v>
      </c>
      <c r="BY60" s="57">
        <v>6260</v>
      </c>
      <c r="BZ60" s="57">
        <v>90</v>
      </c>
      <c r="CA60" s="64">
        <v>2.4228999999999998</v>
      </c>
      <c r="CB60" s="65">
        <v>5.3901027127320305</v>
      </c>
      <c r="CC60" s="65">
        <v>4.5875147206338971</v>
      </c>
      <c r="CD60" s="66">
        <v>1.9124669595369292</v>
      </c>
      <c r="CE60" s="73"/>
      <c r="CF60" s="67">
        <v>2445.1441696113084</v>
      </c>
      <c r="CG60" s="67">
        <v>2543.336395759718</v>
      </c>
      <c r="CH60" s="67">
        <v>2681.0375823324293</v>
      </c>
      <c r="CI60" s="68">
        <v>10.655597788206688</v>
      </c>
      <c r="CJ60" s="68">
        <v>8.7985865724381522</v>
      </c>
      <c r="CK60" s="69">
        <v>2.0089206960850059</v>
      </c>
      <c r="CL60" s="70"/>
      <c r="CM60" s="74"/>
      <c r="CN60" s="74"/>
    </row>
    <row r="61" spans="1:92" ht="16.5" x14ac:dyDescent="0.25">
      <c r="A61" s="18">
        <v>55</v>
      </c>
      <c r="B61" s="18"/>
      <c r="C61" s="16">
        <v>132</v>
      </c>
      <c r="D61" s="2">
        <v>110</v>
      </c>
      <c r="E61" s="2"/>
      <c r="F61" s="24">
        <v>2</v>
      </c>
      <c r="G61" s="2"/>
      <c r="H61" s="2"/>
      <c r="I61" s="2"/>
      <c r="J61" s="3">
        <v>66.758576514595433</v>
      </c>
      <c r="K61" s="3">
        <v>0.40613264927553339</v>
      </c>
      <c r="L61" s="3">
        <v>10.953151030114352</v>
      </c>
      <c r="M61" s="3">
        <v>2.069103785197985</v>
      </c>
      <c r="N61" s="3">
        <v>0.11051654910841419</v>
      </c>
      <c r="O61" s="3">
        <v>2.12519772363959</v>
      </c>
      <c r="P61" s="3">
        <v>4.1442661335796069</v>
      </c>
      <c r="Q61" s="3">
        <v>1.3415539132319123</v>
      </c>
      <c r="R61" s="3">
        <v>2.3410079225601796</v>
      </c>
      <c r="S61" s="3">
        <v>0.11114329702396283</v>
      </c>
      <c r="T61" s="3">
        <v>1.3288100389490896</v>
      </c>
      <c r="U61" s="3">
        <v>0.38054044272396303</v>
      </c>
      <c r="V61" s="3">
        <v>0.18</v>
      </c>
      <c r="W61" s="3">
        <v>7.35</v>
      </c>
      <c r="X61" s="4">
        <f t="shared" si="0"/>
        <v>99.600000000000009</v>
      </c>
      <c r="Y61" s="4"/>
      <c r="Z61" s="3">
        <v>1.3415539132319123</v>
      </c>
      <c r="AA61" s="3">
        <v>2.12519772363959</v>
      </c>
      <c r="AB61" s="3">
        <v>2.069103785197985</v>
      </c>
      <c r="AC61" s="3"/>
      <c r="AD61" s="3"/>
      <c r="AE61" s="38">
        <v>14785.631894806311</v>
      </c>
      <c r="AF61" s="8">
        <v>25.527205727885825</v>
      </c>
      <c r="AG61" s="8">
        <v>19.859751120078464</v>
      </c>
      <c r="AH61" s="8">
        <v>41.230501324404003</v>
      </c>
      <c r="AI61" s="8">
        <v>10.522053308823097</v>
      </c>
      <c r="AJ61" s="8">
        <v>23.254937920651219</v>
      </c>
      <c r="AK61" s="8">
        <v>6.9844205026850688</v>
      </c>
      <c r="AL61" s="8">
        <v>65.750218544428051</v>
      </c>
      <c r="AM61" s="8">
        <v>288.90727087077397</v>
      </c>
      <c r="AN61" s="8">
        <v>15.3168925307341</v>
      </c>
      <c r="AO61" s="8">
        <v>108.20681132731391</v>
      </c>
      <c r="AP61" s="8">
        <v>6.4255305683186235</v>
      </c>
      <c r="AQ61" s="8">
        <v>8.380915026746047</v>
      </c>
      <c r="AR61" s="8">
        <v>5.4679876995703838</v>
      </c>
      <c r="AS61" s="8">
        <v>5.8109480119221599</v>
      </c>
      <c r="AT61" s="8">
        <v>637.77068662358863</v>
      </c>
      <c r="AU61" s="8">
        <v>25.698889628802149</v>
      </c>
      <c r="AV61" s="8">
        <v>45.000921308510222</v>
      </c>
      <c r="AW61" s="8">
        <v>6.7780857036832858</v>
      </c>
      <c r="AX61" s="8">
        <v>11.411052924116165</v>
      </c>
      <c r="AY61" s="2" t="s">
        <v>98</v>
      </c>
      <c r="AZ61" s="43">
        <f t="shared" si="1"/>
        <v>2.6578544702621003</v>
      </c>
      <c r="BA61">
        <f t="shared" si="2"/>
        <v>1.9007747537103461</v>
      </c>
      <c r="BB61" s="50">
        <v>54</v>
      </c>
      <c r="BC61" s="49">
        <v>132</v>
      </c>
      <c r="BD61" s="57">
        <v>110</v>
      </c>
      <c r="BE61" s="57">
        <v>2</v>
      </c>
      <c r="BF61" s="57">
        <v>3145</v>
      </c>
      <c r="BG61" s="57">
        <v>3146</v>
      </c>
      <c r="BH61" s="58">
        <v>3145.8</v>
      </c>
      <c r="BI61" s="84" t="s">
        <v>178</v>
      </c>
      <c r="BJ61" s="60" t="s">
        <v>179</v>
      </c>
      <c r="BK61" s="61">
        <v>253.36981858720998</v>
      </c>
      <c r="BL61" s="61">
        <v>1550.3821305288045</v>
      </c>
      <c r="BM61" s="62">
        <v>0.16342410919093253</v>
      </c>
      <c r="BN61" s="63">
        <v>1.2601094557616299</v>
      </c>
      <c r="BO61" s="63">
        <v>2.5356114088460875</v>
      </c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64">
        <v>2.2410999999999999</v>
      </c>
      <c r="CB61" s="65">
        <v>5.4679876995703838</v>
      </c>
      <c r="CC61" s="65">
        <v>5.8109480119221599</v>
      </c>
      <c r="CD61" s="66">
        <v>4.0655891269440376</v>
      </c>
      <c r="CE61" s="66">
        <v>1.8143575513977948</v>
      </c>
      <c r="CF61" s="67">
        <v>2390.421773547986</v>
      </c>
      <c r="CG61" s="67">
        <v>2509.8833051676606</v>
      </c>
      <c r="CH61" s="67">
        <v>2676.9771402958318</v>
      </c>
      <c r="CI61" s="68">
        <v>12.101778330423366</v>
      </c>
      <c r="CJ61" s="68">
        <v>10.704438317175118</v>
      </c>
      <c r="CK61" s="69">
        <v>4.1907217679430691</v>
      </c>
      <c r="CL61" s="70"/>
      <c r="CM61" s="81"/>
      <c r="CN61" s="81"/>
    </row>
    <row r="62" spans="1:92" ht="16.5" x14ac:dyDescent="0.25">
      <c r="A62" s="18">
        <v>56</v>
      </c>
      <c r="B62" s="18"/>
      <c r="C62" s="16">
        <v>133</v>
      </c>
      <c r="D62" s="2">
        <v>110</v>
      </c>
      <c r="E62" s="2"/>
      <c r="F62" s="24">
        <v>2</v>
      </c>
      <c r="G62" s="2"/>
      <c r="H62" s="2"/>
      <c r="I62" s="2"/>
      <c r="J62" s="3">
        <v>65.812466847937856</v>
      </c>
      <c r="K62" s="3">
        <v>0.59680252965999203</v>
      </c>
      <c r="L62" s="3">
        <v>12.312368324100252</v>
      </c>
      <c r="M62" s="3">
        <v>2.2595775160420493</v>
      </c>
      <c r="N62" s="3">
        <v>0.12575258062839173</v>
      </c>
      <c r="O62" s="3">
        <v>2.7103650060687428</v>
      </c>
      <c r="P62" s="3">
        <v>3.7163856510958762</v>
      </c>
      <c r="Q62" s="3">
        <v>1.4417679592976078</v>
      </c>
      <c r="R62" s="3">
        <v>2.4994892084867466</v>
      </c>
      <c r="S62" s="3">
        <v>0.12261921067917933</v>
      </c>
      <c r="T62" s="3">
        <v>0.35793529386503198</v>
      </c>
      <c r="U62" s="3">
        <v>0.46446987213825425</v>
      </c>
      <c r="V62" s="3">
        <v>0.33</v>
      </c>
      <c r="W62" s="3">
        <v>6.85</v>
      </c>
      <c r="X62" s="4">
        <f t="shared" si="0"/>
        <v>99.599999999999952</v>
      </c>
      <c r="Y62" s="4"/>
      <c r="Z62" s="3">
        <v>1.4417679592976078</v>
      </c>
      <c r="AA62" s="3">
        <v>2.7103650060687428</v>
      </c>
      <c r="AB62" s="3">
        <v>2.2595775160420493</v>
      </c>
      <c r="AC62" s="3"/>
      <c r="AD62" s="3"/>
      <c r="AE62" s="38">
        <v>19059.142422598918</v>
      </c>
      <c r="AF62" s="8">
        <v>22.472846757178974</v>
      </c>
      <c r="AG62" s="8">
        <v>9.8762712156702808</v>
      </c>
      <c r="AH62" s="8">
        <v>51.025533751608499</v>
      </c>
      <c r="AI62" s="8">
        <v>12.96908903859798</v>
      </c>
      <c r="AJ62" s="8">
        <v>10.466129696496061</v>
      </c>
      <c r="AK62" s="8">
        <v>14.109921224405198</v>
      </c>
      <c r="AL62" s="8">
        <v>74.75132095201738</v>
      </c>
      <c r="AM62" s="8">
        <v>189.133538982472</v>
      </c>
      <c r="AN62" s="8">
        <v>17.796403458778574</v>
      </c>
      <c r="AO62" s="8">
        <v>141.73765544627116</v>
      </c>
      <c r="AP62" s="8">
        <v>10.245313734539856</v>
      </c>
      <c r="AQ62" s="8">
        <v>7.6729765894160282</v>
      </c>
      <c r="AR62" s="8">
        <v>9.379612151656973</v>
      </c>
      <c r="AS62" s="8">
        <v>3.6131016662436326</v>
      </c>
      <c r="AT62" s="8">
        <v>654.32539859104202</v>
      </c>
      <c r="AU62" s="8">
        <v>27.457985976376801</v>
      </c>
      <c r="AV62" s="8">
        <v>53.011027450155645</v>
      </c>
      <c r="AW62" s="8">
        <v>7.4873919911033644</v>
      </c>
      <c r="AX62" s="8">
        <v>13.883353192884918</v>
      </c>
      <c r="AY62" s="2" t="s">
        <v>99</v>
      </c>
      <c r="AZ62" s="43">
        <f t="shared" si="1"/>
        <v>6.5536333069803225</v>
      </c>
      <c r="BA62">
        <f t="shared" si="2"/>
        <v>3.8657015250917</v>
      </c>
      <c r="BB62" s="49">
        <v>55</v>
      </c>
      <c r="BC62" s="49">
        <v>133</v>
      </c>
      <c r="BD62" s="72">
        <v>110</v>
      </c>
      <c r="BE62" s="57">
        <v>2</v>
      </c>
      <c r="BF62" s="57">
        <v>3145</v>
      </c>
      <c r="BG62" s="57">
        <v>3146</v>
      </c>
      <c r="BH62" s="58">
        <v>3146</v>
      </c>
      <c r="BI62" s="84" t="s">
        <v>170</v>
      </c>
      <c r="BJ62" s="60" t="s">
        <v>180</v>
      </c>
      <c r="BK62" s="61">
        <v>757.57575757575808</v>
      </c>
      <c r="BL62" s="61">
        <v>1311.2338241856323</v>
      </c>
      <c r="BM62" s="62">
        <v>0.57775794339828401</v>
      </c>
      <c r="BN62" s="63">
        <v>2.7727272727272738</v>
      </c>
      <c r="BO62" s="63">
        <v>2.1529741186970122</v>
      </c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64">
        <v>2.3931</v>
      </c>
      <c r="CB62" s="65">
        <v>9.379612151656973</v>
      </c>
      <c r="CC62" s="65">
        <v>3.6131016662436326</v>
      </c>
      <c r="CD62" s="73"/>
      <c r="CE62" s="73"/>
      <c r="CF62" s="67">
        <v>2383.3466421425687</v>
      </c>
      <c r="CG62" s="67">
        <v>2505.2550356646179</v>
      </c>
      <c r="CH62" s="67">
        <v>2675.6234891216759</v>
      </c>
      <c r="CI62" s="68">
        <v>12.617472441949692</v>
      </c>
      <c r="CJ62" s="68">
        <v>10.923691175810875</v>
      </c>
      <c r="CK62" s="68"/>
      <c r="CL62" s="70"/>
      <c r="CM62" s="81"/>
      <c r="CN62" s="81"/>
    </row>
    <row r="63" spans="1:92" ht="16.5" x14ac:dyDescent="0.25">
      <c r="A63" s="18">
        <v>57</v>
      </c>
      <c r="B63" s="18"/>
      <c r="C63" s="16">
        <v>135</v>
      </c>
      <c r="D63" s="2">
        <v>110</v>
      </c>
      <c r="E63" s="2"/>
      <c r="F63" s="24">
        <v>2</v>
      </c>
      <c r="G63" s="2"/>
      <c r="H63" s="2"/>
      <c r="I63" s="2"/>
      <c r="J63" s="3">
        <v>68.752430376359499</v>
      </c>
      <c r="K63" s="3">
        <v>0.38122513320942797</v>
      </c>
      <c r="L63" s="3">
        <v>10.185676548731768</v>
      </c>
      <c r="M63" s="3">
        <v>1.8270861006826034</v>
      </c>
      <c r="N63" s="3">
        <v>0.10104134411376799</v>
      </c>
      <c r="O63" s="3">
        <v>2.0410560058647</v>
      </c>
      <c r="P63" s="3">
        <v>3.831541991187208</v>
      </c>
      <c r="Q63" s="3">
        <v>1.3962266229962366</v>
      </c>
      <c r="R63" s="3">
        <v>2.562216622872556</v>
      </c>
      <c r="S63" s="3">
        <v>0.11084308440963403</v>
      </c>
      <c r="T63" s="3">
        <v>1.0679725969176592</v>
      </c>
      <c r="U63" s="3">
        <v>0.48268357265493494</v>
      </c>
      <c r="V63" s="3">
        <v>0.28000000000000003</v>
      </c>
      <c r="W63" s="3">
        <v>6.58</v>
      </c>
      <c r="X63" s="4">
        <f t="shared" si="0"/>
        <v>99.6</v>
      </c>
      <c r="Y63" s="4"/>
      <c r="Z63" s="3">
        <v>1.3962266229962366</v>
      </c>
      <c r="AA63" s="3">
        <v>2.0410560058647</v>
      </c>
      <c r="AB63" s="3">
        <v>1.8270861006826034</v>
      </c>
      <c r="AC63" s="3"/>
      <c r="AD63" s="3"/>
      <c r="AE63" s="38">
        <v>14391.572551778574</v>
      </c>
      <c r="AF63" s="8">
        <v>25.13123716060764</v>
      </c>
      <c r="AG63" s="8">
        <v>27.669592120115027</v>
      </c>
      <c r="AH63" s="8">
        <v>40.648270717969972</v>
      </c>
      <c r="AI63" s="8">
        <v>8.1170707386104812</v>
      </c>
      <c r="AJ63" s="8">
        <v>22.730113163759995</v>
      </c>
      <c r="AK63" s="8">
        <v>9.4092849995473369</v>
      </c>
      <c r="AL63" s="8">
        <v>66.912972961844446</v>
      </c>
      <c r="AM63" s="8">
        <v>259.2509263250825</v>
      </c>
      <c r="AN63" s="8">
        <v>13.658306595417921</v>
      </c>
      <c r="AO63" s="8">
        <v>111.65947753700486</v>
      </c>
      <c r="AP63" s="8">
        <v>4.9562647131830886</v>
      </c>
      <c r="AQ63" s="8">
        <v>8.13788214683135</v>
      </c>
      <c r="AR63" s="8">
        <v>5.9534198482395624</v>
      </c>
      <c r="AS63" s="8">
        <v>3.8379426435790003</v>
      </c>
      <c r="AT63" s="8">
        <v>724.15293662953184</v>
      </c>
      <c r="AU63" s="8">
        <v>24.003478679706252</v>
      </c>
      <c r="AV63" s="8">
        <v>43.996758688875765</v>
      </c>
      <c r="AW63" s="8">
        <v>0.8848982509805855</v>
      </c>
      <c r="AX63" s="8">
        <v>9.6731403417874642</v>
      </c>
      <c r="AY63" s="2" t="s">
        <v>100</v>
      </c>
      <c r="AZ63" s="43">
        <f t="shared" si="1"/>
        <v>4.5417072997099961</v>
      </c>
      <c r="BA63">
        <f t="shared" si="2"/>
        <v>2.1111411512731393</v>
      </c>
      <c r="BB63" s="50">
        <v>56</v>
      </c>
      <c r="BC63" s="49">
        <v>135</v>
      </c>
      <c r="BD63" s="72">
        <v>110</v>
      </c>
      <c r="BE63" s="57">
        <v>2</v>
      </c>
      <c r="BF63" s="57">
        <v>3147</v>
      </c>
      <c r="BG63" s="57">
        <v>3148</v>
      </c>
      <c r="BH63" s="58">
        <v>3148</v>
      </c>
      <c r="BI63" s="84" t="s">
        <v>170</v>
      </c>
      <c r="BJ63" s="60" t="s">
        <v>167</v>
      </c>
      <c r="BK63" s="61">
        <v>1186.3602467629314</v>
      </c>
      <c r="BL63" s="61">
        <v>1790.0910128208582</v>
      </c>
      <c r="BM63" s="62">
        <v>0.66273739059414816</v>
      </c>
      <c r="BN63" s="63">
        <v>4.0590807402887945</v>
      </c>
      <c r="BO63" s="63">
        <v>2.9191456205133735</v>
      </c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64">
        <v>2.4571999999999998</v>
      </c>
      <c r="CB63" s="65">
        <v>5.9534198482395624</v>
      </c>
      <c r="CC63" s="65">
        <v>3.8379426435790003</v>
      </c>
      <c r="CD63" s="73"/>
      <c r="CE63" s="73"/>
      <c r="CF63" s="73"/>
      <c r="CG63" s="73"/>
      <c r="CH63" s="87"/>
      <c r="CI63" s="87"/>
      <c r="CJ63" s="73"/>
      <c r="CK63" s="88"/>
      <c r="CL63" s="88"/>
      <c r="CM63" s="81"/>
      <c r="CN63" s="81"/>
    </row>
    <row r="64" spans="1:92" ht="16.5" x14ac:dyDescent="0.25">
      <c r="A64" s="18">
        <v>58</v>
      </c>
      <c r="B64" s="18"/>
      <c r="C64" s="16">
        <v>137</v>
      </c>
      <c r="D64" s="2">
        <v>110</v>
      </c>
      <c r="E64" s="2"/>
      <c r="F64" s="24">
        <v>2</v>
      </c>
      <c r="G64" s="2"/>
      <c r="H64" s="2"/>
      <c r="I64" s="2"/>
      <c r="J64" s="3">
        <v>67.122452066013693</v>
      </c>
      <c r="K64" s="3">
        <v>0.49141662459470675</v>
      </c>
      <c r="L64" s="3">
        <v>11.957735137378972</v>
      </c>
      <c r="M64" s="3">
        <v>2.2152782471138632</v>
      </c>
      <c r="N64" s="3">
        <v>9.7846140037920845E-2</v>
      </c>
      <c r="O64" s="3">
        <v>2.1321090280816302</v>
      </c>
      <c r="P64" s="3">
        <v>3.3508139297454362</v>
      </c>
      <c r="Q64" s="3">
        <v>1.4331336766405258</v>
      </c>
      <c r="R64" s="3">
        <v>2.5983354761984896</v>
      </c>
      <c r="S64" s="3">
        <v>0.11293942759696182</v>
      </c>
      <c r="T64" s="3">
        <v>0.81462116163486009</v>
      </c>
      <c r="U64" s="3">
        <v>0.4533190849629205</v>
      </c>
      <c r="V64" s="3">
        <v>0.28999999999999998</v>
      </c>
      <c r="W64" s="3">
        <v>6.53</v>
      </c>
      <c r="X64" s="4">
        <f t="shared" si="0"/>
        <v>99.599999999999966</v>
      </c>
      <c r="Y64" s="4"/>
      <c r="Z64" s="3">
        <v>1.4331336766405258</v>
      </c>
      <c r="AA64" s="3">
        <v>2.1321090280816302</v>
      </c>
      <c r="AB64" s="3">
        <v>2.2152782471138632</v>
      </c>
      <c r="AC64" s="3"/>
      <c r="AD64" s="3"/>
      <c r="AE64" s="38">
        <v>17642.564758256816</v>
      </c>
      <c r="AF64" s="8">
        <v>36.837381329814292</v>
      </c>
      <c r="AG64" s="8">
        <v>16.832391327839982</v>
      </c>
      <c r="AH64" s="8">
        <v>46.087453914273503</v>
      </c>
      <c r="AI64" s="8">
        <v>10.380792415904661</v>
      </c>
      <c r="AJ64" s="8">
        <v>15.965720782910244</v>
      </c>
      <c r="AK64" s="8">
        <v>7.4508334929894389</v>
      </c>
      <c r="AL64" s="8">
        <v>76.334207938568284</v>
      </c>
      <c r="AM64" s="8">
        <v>247.95564303389278</v>
      </c>
      <c r="AN64" s="8">
        <v>15.661864563613998</v>
      </c>
      <c r="AO64" s="8">
        <v>136.69741718872544</v>
      </c>
      <c r="AP64" s="8">
        <v>7.0822399982525068</v>
      </c>
      <c r="AQ64" s="8">
        <v>6.2018159284574432</v>
      </c>
      <c r="AR64" s="8">
        <v>7.9647135800378388</v>
      </c>
      <c r="AS64" s="8">
        <v>5.1715646119162075</v>
      </c>
      <c r="AT64" s="8">
        <v>697.40575770890257</v>
      </c>
      <c r="AU64" s="8">
        <v>26.510791034155858</v>
      </c>
      <c r="AV64" s="8">
        <v>49.036496590256128</v>
      </c>
      <c r="AW64" s="8">
        <v>9.2141484670488314</v>
      </c>
      <c r="AX64" s="8">
        <v>11.232953315579246</v>
      </c>
      <c r="AY64" s="2" t="s">
        <v>101</v>
      </c>
      <c r="AZ64" s="43">
        <f t="shared" si="1"/>
        <v>3.3776050212530531</v>
      </c>
      <c r="BA64">
        <f t="shared" si="2"/>
        <v>3.3509466789413151</v>
      </c>
      <c r="BB64" s="49">
        <v>57</v>
      </c>
      <c r="BC64" s="49">
        <v>137</v>
      </c>
      <c r="BD64" s="57">
        <v>110</v>
      </c>
      <c r="BE64" s="57">
        <v>2</v>
      </c>
      <c r="BF64" s="57">
        <v>3148</v>
      </c>
      <c r="BG64" s="57">
        <v>3149</v>
      </c>
      <c r="BH64" s="58">
        <v>3148.1</v>
      </c>
      <c r="BI64" s="84" t="s">
        <v>170</v>
      </c>
      <c r="BJ64" s="60" t="s">
        <v>167</v>
      </c>
      <c r="BK64" s="61">
        <v>503.37259639585278</v>
      </c>
      <c r="BL64" s="61">
        <v>1757.0392311216087</v>
      </c>
      <c r="BM64" s="62">
        <v>0.28648910478482836</v>
      </c>
      <c r="BN64" s="63">
        <v>2.0101177891875581</v>
      </c>
      <c r="BO64" s="63">
        <v>2.8662627697945742</v>
      </c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64">
        <v>2.4962</v>
      </c>
      <c r="CB64" s="65">
        <v>7.9647135800378388</v>
      </c>
      <c r="CC64" s="65">
        <v>5.1715646119162075</v>
      </c>
      <c r="CD64" s="66">
        <v>5.622694167632603</v>
      </c>
      <c r="CE64" s="66">
        <v>9.875081841028484</v>
      </c>
      <c r="CF64" s="67">
        <v>2306.8771316134671</v>
      </c>
      <c r="CG64" s="67">
        <v>2444.1609094884125</v>
      </c>
      <c r="CH64" s="67">
        <v>2630.461027089912</v>
      </c>
      <c r="CI64" s="68">
        <v>14</v>
      </c>
      <c r="CJ64" s="68">
        <v>12.3</v>
      </c>
      <c r="CK64" s="69">
        <v>5.6666540546933613</v>
      </c>
      <c r="CL64" s="70"/>
      <c r="CM64" s="81"/>
      <c r="CN64" s="81"/>
    </row>
    <row r="65" spans="1:92" ht="16.5" x14ac:dyDescent="0.25">
      <c r="A65" s="18">
        <v>59</v>
      </c>
      <c r="B65" s="18"/>
      <c r="C65" s="45">
        <v>140</v>
      </c>
      <c r="D65" s="2">
        <v>110</v>
      </c>
      <c r="E65" s="2"/>
      <c r="F65" s="24">
        <v>2</v>
      </c>
      <c r="G65" s="2"/>
      <c r="H65" s="2"/>
      <c r="I65" s="2"/>
      <c r="J65" s="3">
        <v>28.172630546419711</v>
      </c>
      <c r="K65" s="3">
        <v>1.4623869696744893</v>
      </c>
      <c r="L65" s="3">
        <v>27.334357592093443</v>
      </c>
      <c r="M65" s="137">
        <v>8.273769545900409</v>
      </c>
      <c r="N65" s="3">
        <v>0.36117197095213371</v>
      </c>
      <c r="O65" s="3">
        <v>7.1427979590659181</v>
      </c>
      <c r="P65" s="3">
        <v>7.4215585614547015</v>
      </c>
      <c r="Q65" s="3">
        <v>4.6798595415316901</v>
      </c>
      <c r="R65" s="3">
        <v>7.2668021794142623</v>
      </c>
      <c r="S65" s="3">
        <v>0.26780929300922379</v>
      </c>
      <c r="T65" s="3">
        <v>0.31261010410742107</v>
      </c>
      <c r="U65" s="3">
        <v>1.2442457363766002</v>
      </c>
      <c r="V65" s="3">
        <v>0.32</v>
      </c>
      <c r="W65" s="3">
        <v>5.34</v>
      </c>
      <c r="X65" s="4">
        <f t="shared" si="0"/>
        <v>99.59999999999998</v>
      </c>
      <c r="Y65" s="4"/>
      <c r="Z65" s="3">
        <v>4.6798595415316901</v>
      </c>
      <c r="AA65" s="3">
        <v>7.1427979590659181</v>
      </c>
      <c r="AB65" s="137">
        <v>8.273769545900409</v>
      </c>
      <c r="AC65" s="137"/>
      <c r="AD65" s="137"/>
      <c r="AE65" s="39">
        <v>17722.080642541277</v>
      </c>
      <c r="AF65" s="8">
        <v>20.235067801834123</v>
      </c>
      <c r="AG65" s="8">
        <v>34.260498816787852</v>
      </c>
      <c r="AH65" s="8">
        <v>47.280328548940908</v>
      </c>
      <c r="AI65" s="8">
        <v>11.260385998422386</v>
      </c>
      <c r="AJ65" s="8">
        <v>8.7226912930414375</v>
      </c>
      <c r="AK65" s="8">
        <v>19.818866124721847</v>
      </c>
      <c r="AL65" s="8">
        <v>82.278011852285303</v>
      </c>
      <c r="AM65" s="8">
        <v>187.68000417258585</v>
      </c>
      <c r="AN65" s="8">
        <v>18.730790021032803</v>
      </c>
      <c r="AO65" s="8">
        <v>115.32182629078397</v>
      </c>
      <c r="AP65" s="8">
        <v>7.526451195956203</v>
      </c>
      <c r="AQ65" s="8">
        <v>8.4336257972844155</v>
      </c>
      <c r="AR65" s="8">
        <v>6.7091932942964307</v>
      </c>
      <c r="AS65" s="8">
        <v>5.7311889872820059</v>
      </c>
      <c r="AT65" s="8">
        <v>674.14366261788416</v>
      </c>
      <c r="AU65" s="8">
        <v>26.19230079125575</v>
      </c>
      <c r="AV65" s="8">
        <v>49.244204276646805</v>
      </c>
      <c r="AW65" s="8">
        <v>7.3183494001718872</v>
      </c>
      <c r="AX65" s="8">
        <v>13.00777275675145</v>
      </c>
      <c r="AY65" s="2" t="s">
        <v>102</v>
      </c>
      <c r="AZ65" s="43">
        <f t="shared" si="1"/>
        <v>24.65953967550379</v>
      </c>
      <c r="BA65">
        <f t="shared" si="2"/>
        <v>254.56933008535623</v>
      </c>
      <c r="BB65" s="50">
        <v>58</v>
      </c>
      <c r="BC65" s="49">
        <v>140</v>
      </c>
      <c r="BD65" s="57">
        <v>110</v>
      </c>
      <c r="BE65" s="57">
        <v>2</v>
      </c>
      <c r="BF65" s="57">
        <v>3150</v>
      </c>
      <c r="BG65" s="57">
        <v>3151</v>
      </c>
      <c r="BH65" s="58">
        <v>3150.75</v>
      </c>
      <c r="BI65" s="84" t="s">
        <v>170</v>
      </c>
      <c r="BJ65" s="60" t="s">
        <v>161</v>
      </c>
      <c r="BK65" s="61">
        <v>336.70033670033695</v>
      </c>
      <c r="BL65" s="61">
        <v>1892.9495760821073</v>
      </c>
      <c r="BM65" s="62">
        <v>0.17787073726349087</v>
      </c>
      <c r="BN65" s="63">
        <v>1.5101010101010108</v>
      </c>
      <c r="BO65" s="63">
        <v>3.0837193217313721</v>
      </c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64">
        <v>6.5692000000000004</v>
      </c>
      <c r="CB65" s="65">
        <v>6.7091932942964307</v>
      </c>
      <c r="CC65" s="65">
        <v>5.7311889872820059</v>
      </c>
      <c r="CD65" s="66">
        <v>0.53864438022073402</v>
      </c>
      <c r="CE65" s="73"/>
      <c r="CF65" s="67">
        <v>2413.1864020980752</v>
      </c>
      <c r="CG65" s="67">
        <v>2523.7979118214657</v>
      </c>
      <c r="CH65" s="67">
        <v>2678.6819729759418</v>
      </c>
      <c r="CI65" s="68">
        <v>10.698802694457903</v>
      </c>
      <c r="CJ65" s="68">
        <v>9.9114256024543526</v>
      </c>
      <c r="CK65" s="69">
        <v>0.38821950426602475</v>
      </c>
      <c r="CL65" s="70"/>
      <c r="CM65" s="81"/>
      <c r="CN65" s="81"/>
    </row>
    <row r="66" spans="1:92" ht="16.5" x14ac:dyDescent="0.25">
      <c r="A66" s="18">
        <v>60</v>
      </c>
      <c r="B66" s="18"/>
      <c r="C66" s="16">
        <v>143</v>
      </c>
      <c r="D66" s="2">
        <v>110</v>
      </c>
      <c r="E66" s="2"/>
      <c r="F66" s="24">
        <v>4</v>
      </c>
      <c r="G66" s="2"/>
      <c r="H66" s="2"/>
      <c r="I66" s="2"/>
      <c r="J66" s="3">
        <v>74.099562122069969</v>
      </c>
      <c r="K66" s="3">
        <v>0.44343633516514747</v>
      </c>
      <c r="L66" s="3">
        <v>12.989120476678575</v>
      </c>
      <c r="M66" s="3">
        <v>2.0689295463681887</v>
      </c>
      <c r="N66" s="3">
        <v>3.9601596224961649E-2</v>
      </c>
      <c r="O66" s="3">
        <v>1.2413577278209131</v>
      </c>
      <c r="P66" s="3">
        <v>0.76106144540022458</v>
      </c>
      <c r="Q66" s="3">
        <v>1.3514298568154222</v>
      </c>
      <c r="R66" s="3">
        <v>2.7623636505227096</v>
      </c>
      <c r="S66" s="3">
        <v>0.12053101210007559</v>
      </c>
      <c r="T66" s="3">
        <v>0.25984739676840224</v>
      </c>
      <c r="U66" s="3">
        <v>0.35275883406542763</v>
      </c>
      <c r="V66" s="3">
        <v>0.03</v>
      </c>
      <c r="W66" s="3">
        <v>3.08</v>
      </c>
      <c r="X66" s="4">
        <f t="shared" si="0"/>
        <v>99.600000000000037</v>
      </c>
      <c r="Y66" s="4"/>
      <c r="Z66" s="3">
        <v>1.3514298568154222</v>
      </c>
      <c r="AA66" s="3">
        <v>1.2413577278209131</v>
      </c>
      <c r="AB66" s="3">
        <v>2.0689295463681887</v>
      </c>
      <c r="AC66" s="3"/>
      <c r="AD66" s="3"/>
      <c r="AE66" s="38">
        <v>15136.116194416152</v>
      </c>
      <c r="AF66" s="8">
        <v>18.878646102023236</v>
      </c>
      <c r="AG66" s="8">
        <v>11.723296020267426</v>
      </c>
      <c r="AH66" s="8">
        <v>45.87215023303434</v>
      </c>
      <c r="AI66" s="8">
        <v>10.866824310848694</v>
      </c>
      <c r="AJ66" s="8">
        <v>13.686082379719238</v>
      </c>
      <c r="AK66" s="8">
        <v>6.1549316657218762</v>
      </c>
      <c r="AL66" s="8">
        <v>78.187907038566394</v>
      </c>
      <c r="AM66" s="8">
        <v>219.67121382665104</v>
      </c>
      <c r="AN66" s="8">
        <v>15.332526824810929</v>
      </c>
      <c r="AO66" s="8">
        <v>119.92091571881967</v>
      </c>
      <c r="AP66" s="8">
        <v>7.3703101754227314</v>
      </c>
      <c r="AQ66" s="8">
        <v>7.2628562485542192</v>
      </c>
      <c r="AR66" s="8">
        <v>7.0790734748146811</v>
      </c>
      <c r="AS66" s="8">
        <v>5.9442441690637198</v>
      </c>
      <c r="AT66" s="8">
        <v>894.96530072202415</v>
      </c>
      <c r="AU66" s="8">
        <v>25.678781331975802</v>
      </c>
      <c r="AV66" s="8">
        <v>50.532892792760151</v>
      </c>
      <c r="AW66" s="8">
        <v>1.1096801342392595</v>
      </c>
      <c r="AX66" s="8">
        <v>15.916454623700993</v>
      </c>
      <c r="AY66" s="2" t="s">
        <v>103</v>
      </c>
      <c r="AZ66" s="43">
        <f t="shared" si="1"/>
        <v>2.1712065181524296</v>
      </c>
      <c r="BA66">
        <f t="shared" si="2"/>
        <v>6.9812737005057768</v>
      </c>
      <c r="BB66" s="49">
        <v>59</v>
      </c>
      <c r="BC66" s="49">
        <v>143</v>
      </c>
      <c r="BD66" s="57">
        <v>110</v>
      </c>
      <c r="BE66" s="57">
        <v>4</v>
      </c>
      <c r="BF66" s="57">
        <v>3151.2</v>
      </c>
      <c r="BG66" s="57"/>
      <c r="BH66" s="58">
        <v>3151.5</v>
      </c>
      <c r="BI66" s="84" t="s">
        <v>170</v>
      </c>
      <c r="BJ66" s="60" t="s">
        <v>181</v>
      </c>
      <c r="BK66" s="61">
        <v>434.02777777777737</v>
      </c>
      <c r="BL66" s="61">
        <v>701.1042805100177</v>
      </c>
      <c r="BM66" s="62">
        <v>0.61906308354307038</v>
      </c>
      <c r="BN66" s="63">
        <v>1.8020833333333319</v>
      </c>
      <c r="BO66" s="63">
        <v>1.1767668488160283</v>
      </c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64">
        <v>2.7204000000000002</v>
      </c>
      <c r="CB66" s="65">
        <v>7.0790734748146811</v>
      </c>
      <c r="CC66" s="65">
        <v>5.9442441690637198</v>
      </c>
      <c r="CD66" s="73"/>
      <c r="CE66" s="73"/>
      <c r="CF66" s="73"/>
      <c r="CG66" s="73"/>
      <c r="CH66" s="87"/>
      <c r="CI66" s="87"/>
      <c r="CJ66" s="73"/>
      <c r="CK66" s="88"/>
      <c r="CL66" s="88"/>
      <c r="CM66" s="82"/>
      <c r="CN66" s="81"/>
    </row>
    <row r="67" spans="1:92" ht="16.5" x14ac:dyDescent="0.25">
      <c r="A67" s="18">
        <v>61</v>
      </c>
      <c r="B67" s="18"/>
      <c r="C67" s="16">
        <v>144</v>
      </c>
      <c r="D67" s="2">
        <v>110</v>
      </c>
      <c r="E67" s="2"/>
      <c r="F67" s="24">
        <v>1</v>
      </c>
      <c r="G67" s="2"/>
      <c r="H67" s="2"/>
      <c r="I67" s="2"/>
      <c r="J67" s="3">
        <v>49.805486212701268</v>
      </c>
      <c r="K67" s="3">
        <v>1.2819140311916537</v>
      </c>
      <c r="L67" s="3">
        <v>19.389375041624852</v>
      </c>
      <c r="M67" s="3">
        <v>10.047543502274729</v>
      </c>
      <c r="N67" s="3">
        <v>5.5397910604748801E-2</v>
      </c>
      <c r="O67" s="3">
        <v>3.9152818892285226</v>
      </c>
      <c r="P67" s="3">
        <v>0.49549762652232138</v>
      </c>
      <c r="Q67" s="3">
        <v>1.1172089188562295</v>
      </c>
      <c r="R67" s="3">
        <v>5.5834926751745959</v>
      </c>
      <c r="S67" s="3">
        <v>0.16449245240987792</v>
      </c>
      <c r="T67" s="3">
        <v>8.102343163304912E-2</v>
      </c>
      <c r="U67" s="3">
        <v>0.66328630777816322</v>
      </c>
      <c r="V67" s="3">
        <v>1.32</v>
      </c>
      <c r="W67" s="3">
        <v>5.68</v>
      </c>
      <c r="X67" s="4">
        <f t="shared" si="0"/>
        <v>99.600000000000023</v>
      </c>
      <c r="Y67" s="4"/>
      <c r="Z67" s="3">
        <v>1.1172089188562295</v>
      </c>
      <c r="AA67" s="3">
        <v>3.9152818892285226</v>
      </c>
      <c r="AB67" s="3">
        <v>10.047543502274729</v>
      </c>
      <c r="AC67" s="3"/>
      <c r="AD67" s="3"/>
      <c r="AE67" s="38">
        <v>69960.062304719962</v>
      </c>
      <c r="AF67" s="8">
        <v>164.833702959031</v>
      </c>
      <c r="AG67" s="8">
        <v>2.6020932690686833</v>
      </c>
      <c r="AH67" s="8">
        <v>108.15354724725148</v>
      </c>
      <c r="AI67" s="8">
        <v>22.531697433009423</v>
      </c>
      <c r="AJ67" s="8">
        <v>8.9562533369406108</v>
      </c>
      <c r="AK67" s="8">
        <v>29.642836171600777</v>
      </c>
      <c r="AL67" s="8">
        <v>179.02006332082601</v>
      </c>
      <c r="AM67" s="8">
        <v>121.24303095887846</v>
      </c>
      <c r="AN67" s="8">
        <v>31.864987372923689</v>
      </c>
      <c r="AO67" s="8">
        <v>159.68308369900151</v>
      </c>
      <c r="AP67" s="8">
        <v>14.93744109982727</v>
      </c>
      <c r="AQ67" s="8">
        <v>12.820722079029544</v>
      </c>
      <c r="AR67" s="8">
        <v>15.48121049729582</v>
      </c>
      <c r="AS67" s="8">
        <v>6.020762171249757</v>
      </c>
      <c r="AT67" s="8">
        <v>603.71584838195588</v>
      </c>
      <c r="AU67" s="8">
        <v>34.321107160918807</v>
      </c>
      <c r="AV67" s="8">
        <v>67.883331169921846</v>
      </c>
      <c r="AW67" s="8">
        <v>8.9189584016046677</v>
      </c>
      <c r="AX67" s="8">
        <v>22.744534229580143</v>
      </c>
      <c r="AY67" s="2" t="s">
        <v>104</v>
      </c>
      <c r="AZ67" s="43">
        <f t="shared" si="1"/>
        <v>19.661687356334063</v>
      </c>
      <c r="BA67">
        <f t="shared" si="2"/>
        <v>27.296987530895546</v>
      </c>
      <c r="BB67" s="50">
        <v>60</v>
      </c>
      <c r="BC67" s="49">
        <v>144</v>
      </c>
      <c r="BD67" s="72">
        <v>110</v>
      </c>
      <c r="BE67" s="57">
        <v>1</v>
      </c>
      <c r="BF67" s="57">
        <v>2957</v>
      </c>
      <c r="BG67" s="57">
        <v>2958</v>
      </c>
      <c r="BH67" s="58">
        <v>2957.6</v>
      </c>
      <c r="BI67" s="90" t="s">
        <v>182</v>
      </c>
      <c r="BJ67" s="60" t="s">
        <v>177</v>
      </c>
      <c r="BK67" s="61">
        <v>844.56606195736651</v>
      </c>
      <c r="BL67" s="61">
        <v>2817.4011542267176</v>
      </c>
      <c r="BM67" s="62">
        <v>0.29976777026953821</v>
      </c>
      <c r="BN67" s="63">
        <v>3.0336981858720997</v>
      </c>
      <c r="BO67" s="63">
        <v>4.5628418467627485</v>
      </c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64">
        <v>5.2511000000000001</v>
      </c>
      <c r="CB67" s="65">
        <v>15.48121049729582</v>
      </c>
      <c r="CC67" s="65">
        <v>6.020762171249757</v>
      </c>
      <c r="CD67" s="73"/>
      <c r="CE67" s="73"/>
      <c r="CF67" s="73"/>
      <c r="CG67" s="73"/>
      <c r="CH67" s="87"/>
      <c r="CI67" s="87"/>
      <c r="CJ67" s="73"/>
      <c r="CK67" s="88"/>
      <c r="CL67" s="88"/>
      <c r="CM67" s="81"/>
      <c r="CN67" s="81"/>
    </row>
    <row r="68" spans="1:92" ht="16.5" x14ac:dyDescent="0.25">
      <c r="A68" s="18">
        <v>62</v>
      </c>
      <c r="B68" s="18"/>
      <c r="C68" s="16">
        <v>145</v>
      </c>
      <c r="D68" s="2">
        <v>110</v>
      </c>
      <c r="E68" s="2"/>
      <c r="F68" s="24">
        <v>1</v>
      </c>
      <c r="G68" s="2"/>
      <c r="H68" s="2"/>
      <c r="I68" s="2"/>
      <c r="J68" s="3">
        <v>59.057213687103662</v>
      </c>
      <c r="K68" s="3">
        <v>1.0121571302192716</v>
      </c>
      <c r="L68" s="3">
        <v>15.274304671092169</v>
      </c>
      <c r="M68" s="3">
        <v>8.0877379947461172</v>
      </c>
      <c r="N68" s="3">
        <v>4.675839574287044E-2</v>
      </c>
      <c r="O68" s="3">
        <v>3.0138767296277029</v>
      </c>
      <c r="P68" s="3">
        <v>0.36067773718437873</v>
      </c>
      <c r="Q68" s="3">
        <v>0.95493824325875676</v>
      </c>
      <c r="R68" s="3">
        <v>4.3594097149533013</v>
      </c>
      <c r="S68" s="3">
        <v>0.12573510443608563</v>
      </c>
      <c r="T68" s="3">
        <v>6.4436625900689465E-2</v>
      </c>
      <c r="U68" s="3">
        <v>0.58275396573496929</v>
      </c>
      <c r="V68" s="3">
        <v>1.3</v>
      </c>
      <c r="W68" s="3">
        <v>5.36</v>
      </c>
      <c r="X68" s="4">
        <f t="shared" si="0"/>
        <v>99.599999999999952</v>
      </c>
      <c r="Y68" s="4"/>
      <c r="Z68" s="3">
        <v>0.95493824325875676</v>
      </c>
      <c r="AA68" s="3">
        <v>3.0138767296277029</v>
      </c>
      <c r="AB68" s="3">
        <v>8.0877379947461172</v>
      </c>
      <c r="AC68" s="3"/>
      <c r="AD68" s="3"/>
      <c r="AE68" s="38">
        <v>70211.758836766763</v>
      </c>
      <c r="AF68" s="8">
        <v>121.90880451632353</v>
      </c>
      <c r="AG68" s="8">
        <v>1.1161760384996282</v>
      </c>
      <c r="AH68" s="8">
        <v>99.622839637329477</v>
      </c>
      <c r="AI68" s="8">
        <v>21.768380141387983</v>
      </c>
      <c r="AJ68" s="8">
        <v>11.333361759293908</v>
      </c>
      <c r="AK68" s="8">
        <v>27.974880564865156</v>
      </c>
      <c r="AL68" s="8">
        <v>161.12388387286023</v>
      </c>
      <c r="AM68" s="8">
        <v>110.3599542792133</v>
      </c>
      <c r="AN68" s="8">
        <v>30.504480124951087</v>
      </c>
      <c r="AO68" s="8">
        <v>169.00181391462971</v>
      </c>
      <c r="AP68" s="8">
        <v>14.092216008680284</v>
      </c>
      <c r="AQ68" s="8">
        <v>10.819943658339383</v>
      </c>
      <c r="AR68" s="8">
        <v>14.036796364541019</v>
      </c>
      <c r="AS68" s="8">
        <v>6.029210634863337</v>
      </c>
      <c r="AT68" s="8">
        <v>630.45466447680781</v>
      </c>
      <c r="AU68" s="8">
        <v>39.041435721717406</v>
      </c>
      <c r="AV68" s="8">
        <v>65.654548824972565</v>
      </c>
      <c r="AW68" s="8">
        <v>4.6910651016173119</v>
      </c>
      <c r="AX68" s="8">
        <v>19.243594225883911</v>
      </c>
      <c r="AY68" s="2" t="s">
        <v>105</v>
      </c>
      <c r="AZ68" s="43">
        <f t="shared" si="1"/>
        <v>16.302472590137288</v>
      </c>
      <c r="BA68">
        <f t="shared" si="2"/>
        <v>12.007361120559811</v>
      </c>
      <c r="BB68" s="49">
        <v>61</v>
      </c>
      <c r="BC68" s="49">
        <v>145</v>
      </c>
      <c r="BD68" s="57">
        <v>110</v>
      </c>
      <c r="BE68" s="57">
        <v>1</v>
      </c>
      <c r="BF68" s="57">
        <v>2958</v>
      </c>
      <c r="BG68" s="57">
        <v>2959</v>
      </c>
      <c r="BH68" s="58">
        <v>2958.5</v>
      </c>
      <c r="BI68" s="90" t="s">
        <v>182</v>
      </c>
      <c r="BJ68" s="60" t="s">
        <v>177</v>
      </c>
      <c r="BK68" s="61">
        <v>847.40017625923724</v>
      </c>
      <c r="BL68" s="61">
        <v>3141.3124533929918</v>
      </c>
      <c r="BM68" s="62">
        <v>0.26975991367682767</v>
      </c>
      <c r="BN68" s="63">
        <v>3.0422005287777116</v>
      </c>
      <c r="BO68" s="63">
        <v>5.081099925428787</v>
      </c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64">
        <v>4.1675000000000004</v>
      </c>
      <c r="CB68" s="65">
        <v>14.036796364541019</v>
      </c>
      <c r="CC68" s="65">
        <v>6.029210634863337</v>
      </c>
      <c r="CD68" s="66">
        <v>1.8779495646472684</v>
      </c>
      <c r="CE68" s="73"/>
      <c r="CF68" s="91"/>
      <c r="CG68" s="91"/>
      <c r="CH68" s="91"/>
      <c r="CI68" s="86">
        <v>13.468741432990491</v>
      </c>
      <c r="CJ68" s="91"/>
      <c r="CK68" s="66">
        <v>1.8779495646472684</v>
      </c>
      <c r="CL68" s="92"/>
      <c r="CM68" s="82"/>
      <c r="CN68" s="81"/>
    </row>
    <row r="69" spans="1:92" ht="16.5" x14ac:dyDescent="0.25">
      <c r="A69" s="18">
        <v>63</v>
      </c>
      <c r="B69" s="18"/>
      <c r="C69" s="16">
        <v>148</v>
      </c>
      <c r="D69" s="2">
        <v>110</v>
      </c>
      <c r="E69" s="2"/>
      <c r="F69" s="24">
        <v>1</v>
      </c>
      <c r="G69" s="2"/>
      <c r="H69" s="2"/>
      <c r="I69" s="2"/>
      <c r="J69" s="3">
        <v>56.698769883152906</v>
      </c>
      <c r="K69" s="3">
        <v>0.87440852582124529</v>
      </c>
      <c r="L69" s="3">
        <v>15.960404621577947</v>
      </c>
      <c r="M69" s="3">
        <v>6.979509260902458</v>
      </c>
      <c r="N69" s="3">
        <v>3.2795643686427615E-2</v>
      </c>
      <c r="O69" s="3">
        <v>3.2323940110028668</v>
      </c>
      <c r="P69" s="3">
        <v>0.41388528249722117</v>
      </c>
      <c r="Q69" s="3">
        <v>0.77453088368530665</v>
      </c>
      <c r="R69" s="3">
        <v>5.3276949086052126</v>
      </c>
      <c r="S69" s="3">
        <v>0.11584954652867935</v>
      </c>
      <c r="T69" s="3">
        <v>6.1758030318597452E-2</v>
      </c>
      <c r="U69" s="3">
        <v>0.72799940222112203</v>
      </c>
      <c r="V69" s="3">
        <v>2.46</v>
      </c>
      <c r="W69" s="3">
        <v>5.94</v>
      </c>
      <c r="X69" s="4">
        <f t="shared" si="0"/>
        <v>99.599999999999966</v>
      </c>
      <c r="Y69" s="4"/>
      <c r="Z69" s="3">
        <v>0.77453088368530665</v>
      </c>
      <c r="AA69" s="3">
        <v>3.2323940110028668</v>
      </c>
      <c r="AB69" s="3">
        <v>6.979509260902458</v>
      </c>
      <c r="AC69" s="3"/>
      <c r="AD69" s="3"/>
      <c r="AE69" s="38">
        <v>59703.066382382764</v>
      </c>
      <c r="AF69" s="8">
        <v>97.219344256177848</v>
      </c>
      <c r="AG69" s="8">
        <v>0</v>
      </c>
      <c r="AH69" s="8">
        <v>83.146247467191358</v>
      </c>
      <c r="AI69" s="8">
        <v>20.247056363068555</v>
      </c>
      <c r="AJ69" s="8">
        <v>5.0126108513549115</v>
      </c>
      <c r="AK69" s="8">
        <v>34.122398962910701</v>
      </c>
      <c r="AL69" s="8">
        <v>171.3469169981355</v>
      </c>
      <c r="AM69" s="8">
        <v>125.23369387133533</v>
      </c>
      <c r="AN69" s="8">
        <v>24.36266888073234</v>
      </c>
      <c r="AO69" s="8">
        <v>152.18370160630394</v>
      </c>
      <c r="AP69" s="8">
        <v>13.866333698955543</v>
      </c>
      <c r="AQ69" s="8">
        <v>10.604394342006719</v>
      </c>
      <c r="AR69" s="8">
        <v>14.40805195248204</v>
      </c>
      <c r="AS69" s="8">
        <v>4.6237146305304568</v>
      </c>
      <c r="AT69" s="8">
        <v>411.89425685486117</v>
      </c>
      <c r="AU69" s="8">
        <v>29.507823365587473</v>
      </c>
      <c r="AV69" s="8">
        <v>48.387396194667225</v>
      </c>
      <c r="AW69" s="8">
        <v>7.9226527200202064</v>
      </c>
      <c r="AX69" s="8">
        <v>19.394244965610856</v>
      </c>
      <c r="AY69" s="2" t="s">
        <v>106</v>
      </c>
      <c r="AZ69" s="43">
        <f t="shared" si="1"/>
        <v>24.841086047349624</v>
      </c>
      <c r="BA69">
        <f t="shared" si="2"/>
        <v>9.6950470751310576</v>
      </c>
      <c r="BB69" s="50">
        <v>62</v>
      </c>
      <c r="BC69" s="49">
        <v>148</v>
      </c>
      <c r="BD69" s="57">
        <v>110</v>
      </c>
      <c r="BE69" s="57">
        <v>1</v>
      </c>
      <c r="BF69" s="57">
        <v>2961</v>
      </c>
      <c r="BG69" s="57">
        <v>2962</v>
      </c>
      <c r="BH69" s="58">
        <v>2961.75</v>
      </c>
      <c r="BI69" s="90" t="s">
        <v>183</v>
      </c>
      <c r="BJ69" s="60" t="s">
        <v>177</v>
      </c>
      <c r="BK69" s="61">
        <v>1037.775010377751</v>
      </c>
      <c r="BL69" s="61">
        <v>3278.5479818818671</v>
      </c>
      <c r="BM69" s="62">
        <v>0.31653494660220721</v>
      </c>
      <c r="BN69" s="63">
        <v>3.6133250311332534</v>
      </c>
      <c r="BO69" s="63">
        <v>5.3006767710109877</v>
      </c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64">
        <v>5.0034999999999998</v>
      </c>
      <c r="CB69" s="65">
        <v>14.40805195248204</v>
      </c>
      <c r="CC69" s="65">
        <v>4.6237146305304568</v>
      </c>
      <c r="CD69" s="73"/>
      <c r="CE69" s="73"/>
      <c r="CF69" s="73"/>
      <c r="CG69" s="73"/>
      <c r="CH69" s="87"/>
      <c r="CI69" s="87"/>
      <c r="CJ69" s="73"/>
      <c r="CK69" s="88"/>
      <c r="CL69" s="88"/>
      <c r="CM69" s="81"/>
      <c r="CN69" s="81"/>
    </row>
    <row r="70" spans="1:92" s="15" customFormat="1" ht="16.5" x14ac:dyDescent="0.25">
      <c r="A70" s="18">
        <v>64</v>
      </c>
      <c r="B70" s="18"/>
      <c r="C70" s="16">
        <v>150</v>
      </c>
      <c r="D70" s="42">
        <v>110</v>
      </c>
      <c r="E70" s="14"/>
      <c r="F70" s="25">
        <v>1</v>
      </c>
      <c r="G70" s="14"/>
      <c r="H70" s="14"/>
      <c r="I70" s="14"/>
      <c r="J70" s="3">
        <v>20.420000000000002</v>
      </c>
      <c r="K70" s="3">
        <v>0.19</v>
      </c>
      <c r="L70" s="3">
        <v>7.74</v>
      </c>
      <c r="M70" s="3">
        <v>2.95</v>
      </c>
      <c r="N70" s="3">
        <v>0.64</v>
      </c>
      <c r="O70" s="3">
        <v>14.2</v>
      </c>
      <c r="P70" s="3">
        <v>16.8</v>
      </c>
      <c r="Q70" s="3">
        <v>0.44</v>
      </c>
      <c r="R70" s="3">
        <v>2.0299999999999998</v>
      </c>
      <c r="S70" s="3">
        <v>0.26</v>
      </c>
      <c r="T70" s="3">
        <v>0.03</v>
      </c>
      <c r="U70" s="3">
        <v>0.09</v>
      </c>
      <c r="V70" s="3">
        <v>0.8</v>
      </c>
      <c r="W70" s="3">
        <v>33.01</v>
      </c>
      <c r="X70" s="4">
        <f t="shared" si="0"/>
        <v>99.6</v>
      </c>
      <c r="Y70" s="4"/>
      <c r="Z70" s="3">
        <v>0.44</v>
      </c>
      <c r="AA70" s="3">
        <v>14.2</v>
      </c>
      <c r="AB70" s="3">
        <v>2.95</v>
      </c>
      <c r="AC70" s="3"/>
      <c r="AD70" s="3"/>
      <c r="AE70" s="40">
        <v>21791.906026859349</v>
      </c>
      <c r="AF70" s="9">
        <v>46.585247914647141</v>
      </c>
      <c r="AG70" s="9">
        <v>3.2844244280811981</v>
      </c>
      <c r="AH70" s="9">
        <v>70.005764700300418</v>
      </c>
      <c r="AI70" s="9">
        <v>7.9533807212167886</v>
      </c>
      <c r="AJ70" s="9">
        <v>2.779755328917378</v>
      </c>
      <c r="AK70" s="9">
        <v>13.854798525091761</v>
      </c>
      <c r="AL70" s="9">
        <v>63.410379195098209</v>
      </c>
      <c r="AM70" s="9">
        <v>194.81727642702791</v>
      </c>
      <c r="AN70" s="9">
        <v>27.080529238276331</v>
      </c>
      <c r="AO70" s="9">
        <v>55.271471515929711</v>
      </c>
      <c r="AP70" s="9">
        <v>3.75201651538887</v>
      </c>
      <c r="AQ70" s="9">
        <v>23.62124574251207</v>
      </c>
      <c r="AR70" s="9">
        <v>5.0687338335974568</v>
      </c>
      <c r="AS70" s="9">
        <v>3.3573603742621145</v>
      </c>
      <c r="AT70" s="9">
        <v>288.80244876336127</v>
      </c>
      <c r="AU70" s="9">
        <v>12.212148998140615</v>
      </c>
      <c r="AV70" s="9">
        <v>36.727836604253405</v>
      </c>
      <c r="AW70" s="9">
        <v>0.90152610200406225</v>
      </c>
      <c r="AX70" s="9">
        <v>9.5756159027454526</v>
      </c>
      <c r="AY70" s="2">
        <v>150</v>
      </c>
      <c r="AZ70" s="43">
        <f t="shared" si="1"/>
        <v>1.2469318672582583</v>
      </c>
      <c r="BA70">
        <f t="shared" si="2"/>
        <v>3.9792181763102091E-2</v>
      </c>
      <c r="BB70" s="49">
        <v>63</v>
      </c>
      <c r="BC70" s="49">
        <v>150</v>
      </c>
      <c r="BD70" s="72">
        <v>110</v>
      </c>
      <c r="BE70" s="57">
        <v>1</v>
      </c>
      <c r="BF70" s="57">
        <v>2963</v>
      </c>
      <c r="BG70" s="57">
        <v>2964</v>
      </c>
      <c r="BH70" s="58">
        <v>2963.5</v>
      </c>
      <c r="BI70" s="90" t="s">
        <v>183</v>
      </c>
      <c r="BJ70" s="60" t="s">
        <v>184</v>
      </c>
      <c r="BK70" s="61">
        <v>591.19624337015659</v>
      </c>
      <c r="BL70" s="61">
        <v>1278.2120678925291</v>
      </c>
      <c r="BM70" s="62">
        <v>0.46251812060020686</v>
      </c>
      <c r="BN70" s="63">
        <v>2.2735887301104696</v>
      </c>
      <c r="BO70" s="63">
        <v>2.1001393086280471</v>
      </c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64">
        <v>1.3765000000000001</v>
      </c>
      <c r="CB70" s="65">
        <v>5.0687338335974568</v>
      </c>
      <c r="CC70" s="65">
        <v>3.3573603742621145</v>
      </c>
      <c r="CD70" s="66">
        <v>0.47581140383716541</v>
      </c>
      <c r="CE70" s="73"/>
      <c r="CF70" s="67">
        <v>2685.5609713102117</v>
      </c>
      <c r="CG70" s="67">
        <v>2743.1536732625277</v>
      </c>
      <c r="CH70" s="67">
        <v>2831.6944237918219</v>
      </c>
      <c r="CI70" s="68">
        <v>7.3588639489444994</v>
      </c>
      <c r="CJ70" s="68">
        <v>5.1606363756555442</v>
      </c>
      <c r="CK70" s="69">
        <v>0.4795314382105999</v>
      </c>
      <c r="CL70" s="70"/>
      <c r="CM70" s="82"/>
      <c r="CN70" s="81"/>
    </row>
    <row r="71" spans="1:92" ht="18.75" x14ac:dyDescent="0.25">
      <c r="A71" s="18">
        <v>65</v>
      </c>
      <c r="B71" s="21">
        <v>74</v>
      </c>
      <c r="C71" s="16">
        <v>152</v>
      </c>
      <c r="D71" s="2">
        <v>101</v>
      </c>
      <c r="E71" s="2"/>
      <c r="F71" s="24">
        <v>5</v>
      </c>
      <c r="G71" s="2"/>
      <c r="H71" s="2"/>
      <c r="I71" s="2"/>
      <c r="J71" s="3">
        <v>71.692688199861649</v>
      </c>
      <c r="K71" s="3">
        <v>0.37651738159648607</v>
      </c>
      <c r="L71" s="3">
        <v>7.5050864158647501</v>
      </c>
      <c r="M71" s="3">
        <v>0.78528978701146779</v>
      </c>
      <c r="N71" s="3">
        <v>6.6493366253662783E-2</v>
      </c>
      <c r="O71" s="3">
        <v>0.51378390690820752</v>
      </c>
      <c r="P71" s="3">
        <v>9.8846512151088586</v>
      </c>
      <c r="Q71" s="3">
        <v>0.44729054065454471</v>
      </c>
      <c r="R71" s="3">
        <v>1.084875283319179</v>
      </c>
      <c r="S71" s="3">
        <v>4.4885631850981142E-2</v>
      </c>
      <c r="T71" s="3">
        <v>6.9729307154547462E-2</v>
      </c>
      <c r="U71" s="3">
        <v>0.3287089644156736</v>
      </c>
      <c r="V71" s="3">
        <v>0.2</v>
      </c>
      <c r="W71" s="3">
        <v>6.6</v>
      </c>
      <c r="X71" s="4">
        <f t="shared" ref="X71:X86" si="3">SUM(J71:W71)</f>
        <v>99.6</v>
      </c>
      <c r="Y71" s="4"/>
      <c r="Z71" s="3">
        <v>0.44729054065454471</v>
      </c>
      <c r="AA71" s="3">
        <v>0.51378390690820752</v>
      </c>
      <c r="AB71" s="3">
        <v>0.78528978701146779</v>
      </c>
      <c r="AC71" s="3"/>
      <c r="AD71" s="3"/>
      <c r="AE71" s="38">
        <v>3284.8124569504612</v>
      </c>
      <c r="AF71" s="8">
        <v>0</v>
      </c>
      <c r="AG71" s="8">
        <v>0.75058171307046517</v>
      </c>
      <c r="AH71" s="8">
        <v>21.469773659463357</v>
      </c>
      <c r="AI71" s="8">
        <v>3.6974191890575692</v>
      </c>
      <c r="AJ71" s="8">
        <v>2.4215222134380294</v>
      </c>
      <c r="AK71" s="8">
        <v>2.3508301241840148</v>
      </c>
      <c r="AL71" s="8">
        <v>29.813019893775614</v>
      </c>
      <c r="AM71" s="8">
        <v>52.238967359197595</v>
      </c>
      <c r="AN71" s="8">
        <v>8.7598647261568896</v>
      </c>
      <c r="AO71" s="8">
        <v>203.78414731363227</v>
      </c>
      <c r="AP71" s="8">
        <v>3.2785956271169341</v>
      </c>
      <c r="AQ71" s="8">
        <v>4.9379124203555227</v>
      </c>
      <c r="AR71" s="8">
        <v>2.8474580528814326</v>
      </c>
      <c r="AS71" s="8">
        <v>1.4292004414214983</v>
      </c>
      <c r="AT71" s="8">
        <v>138.30754494711715</v>
      </c>
      <c r="AU71" s="8">
        <v>7.6330405570160025</v>
      </c>
      <c r="AV71" s="8">
        <v>13.161121915658697</v>
      </c>
      <c r="AW71" s="8">
        <v>0</v>
      </c>
      <c r="AX71" s="8">
        <v>2.1140225095012526</v>
      </c>
      <c r="AY71" s="2" t="s">
        <v>107</v>
      </c>
      <c r="AZ71" s="43">
        <f t="shared" si="1"/>
        <v>0.77273893563769691</v>
      </c>
      <c r="BA71">
        <f t="shared" si="2"/>
        <v>0.20776209697796111</v>
      </c>
      <c r="BB71" s="102">
        <v>1</v>
      </c>
      <c r="BC71" s="102">
        <v>152</v>
      </c>
      <c r="BD71" s="121">
        <v>101</v>
      </c>
      <c r="BE71" s="103">
        <v>5</v>
      </c>
      <c r="BF71" s="102">
        <v>886</v>
      </c>
      <c r="BG71" s="102">
        <v>887</v>
      </c>
      <c r="BH71" s="104">
        <v>886.2</v>
      </c>
      <c r="BI71" s="105" t="s">
        <v>185</v>
      </c>
      <c r="BJ71" s="106" t="s">
        <v>186</v>
      </c>
      <c r="BK71" s="107">
        <v>254.2200528777712</v>
      </c>
      <c r="BL71" s="107">
        <v>454.98549005866892</v>
      </c>
      <c r="BM71" s="108">
        <v>0.55874320925045395</v>
      </c>
      <c r="BN71" s="109">
        <v>1.2626601586333135</v>
      </c>
      <c r="BO71" s="109">
        <v>0.78297678409387039</v>
      </c>
      <c r="BP71" s="105"/>
      <c r="BQ71" s="105"/>
      <c r="BR71" s="105"/>
      <c r="BS71" s="105"/>
      <c r="BT71" s="105"/>
      <c r="BU71" s="105"/>
      <c r="BV71" s="105"/>
      <c r="BW71" s="105"/>
      <c r="BX71" s="105"/>
      <c r="BY71" s="105"/>
      <c r="BZ71" s="105"/>
      <c r="CA71" s="110">
        <v>1.0392999999999999</v>
      </c>
      <c r="CB71" s="111">
        <v>2.8474580528814326</v>
      </c>
      <c r="CC71" s="111">
        <v>1.4292004414214983</v>
      </c>
      <c r="CD71" s="112">
        <v>0.32482736802275308</v>
      </c>
      <c r="CE71" s="112">
        <v>0.22463039289970713</v>
      </c>
      <c r="CF71" s="113"/>
      <c r="CG71" s="113"/>
      <c r="CH71" s="113"/>
      <c r="CI71" s="114"/>
      <c r="CJ71" s="115"/>
      <c r="CK71" s="114"/>
      <c r="CL71" s="114" t="s">
        <v>187</v>
      </c>
      <c r="CM71" s="82"/>
      <c r="CN71" s="81"/>
    </row>
    <row r="72" spans="1:92" ht="18.75" x14ac:dyDescent="0.25">
      <c r="A72" s="18">
        <v>66</v>
      </c>
      <c r="B72" s="21">
        <v>75</v>
      </c>
      <c r="C72" s="16">
        <v>157</v>
      </c>
      <c r="D72" s="2">
        <v>101</v>
      </c>
      <c r="E72" s="2"/>
      <c r="F72" s="24">
        <v>5</v>
      </c>
      <c r="G72" s="2"/>
      <c r="H72" s="2"/>
      <c r="I72" s="2"/>
      <c r="J72" s="3">
        <v>71.476203417317478</v>
      </c>
      <c r="K72" s="3">
        <v>0.54686219544791914</v>
      </c>
      <c r="L72" s="3">
        <v>7.8198581545946446</v>
      </c>
      <c r="M72" s="3">
        <v>0.85012972733786585</v>
      </c>
      <c r="N72" s="3">
        <v>3.6721765127368862E-2</v>
      </c>
      <c r="O72" s="3">
        <v>0.52265921388669878</v>
      </c>
      <c r="P72" s="3">
        <v>9.3786553549728993</v>
      </c>
      <c r="Q72" s="3">
        <v>0.6036140142811256</v>
      </c>
      <c r="R72" s="3">
        <v>1.0005637765244166</v>
      </c>
      <c r="S72" s="3">
        <v>7.9702922037811944E-2</v>
      </c>
      <c r="T72" s="3">
        <v>7.7407811717351394E-2</v>
      </c>
      <c r="U72" s="3">
        <v>0.49762164675440179</v>
      </c>
      <c r="V72" s="3">
        <v>0.25</v>
      </c>
      <c r="W72" s="3">
        <v>6.46</v>
      </c>
      <c r="X72" s="4">
        <f t="shared" si="3"/>
        <v>99.599999999999966</v>
      </c>
      <c r="Y72" s="4"/>
      <c r="Z72" s="3">
        <v>0.6036140142811256</v>
      </c>
      <c r="AA72" s="3">
        <v>0.52265921388669878</v>
      </c>
      <c r="AB72" s="3">
        <v>0.85012972733786585</v>
      </c>
      <c r="AC72" s="3"/>
      <c r="AD72" s="3"/>
      <c r="AE72" s="38">
        <v>3828.8567244354726</v>
      </c>
      <c r="AF72" s="8">
        <v>2.3925364374960814</v>
      </c>
      <c r="AG72" s="8">
        <v>1.9078945469152628</v>
      </c>
      <c r="AH72" s="8">
        <v>27.595051647783151</v>
      </c>
      <c r="AI72" s="8">
        <v>5.03827697270673</v>
      </c>
      <c r="AJ72" s="8">
        <v>4.1866533158623286E-2</v>
      </c>
      <c r="AK72" s="8">
        <v>4.0086065028235751</v>
      </c>
      <c r="AL72" s="8">
        <v>26.981840127467404</v>
      </c>
      <c r="AM72" s="8">
        <v>51.288194397877497</v>
      </c>
      <c r="AN72" s="8">
        <v>14.876691150655573</v>
      </c>
      <c r="AO72" s="8">
        <v>317.18652926502619</v>
      </c>
      <c r="AP72" s="8">
        <v>3.8102475569122967</v>
      </c>
      <c r="AQ72" s="8">
        <v>10.236857407731245</v>
      </c>
      <c r="AR72" s="8">
        <v>4.6128838157589618</v>
      </c>
      <c r="AS72" s="8">
        <v>0.81844463888419472</v>
      </c>
      <c r="AT72" s="8">
        <v>138.75453422449996</v>
      </c>
      <c r="AU72" s="8">
        <v>13.28289594625185</v>
      </c>
      <c r="AV72" s="8">
        <v>25.00356270529123</v>
      </c>
      <c r="AW72" s="8">
        <v>0</v>
      </c>
      <c r="AX72" s="8">
        <v>3.6719534760063581</v>
      </c>
      <c r="AY72" s="2" t="s">
        <v>108</v>
      </c>
      <c r="AZ72" s="43">
        <f t="shared" ref="AZ72:AZ86" si="4">U72*AK72</f>
        <v>1.9947693691254711</v>
      </c>
      <c r="BA72">
        <f t="shared" ref="BA72:BA86" si="5">R72*Q72*L72*K72/W72</f>
        <v>0.39980511813856356</v>
      </c>
      <c r="BB72" s="102">
        <v>2</v>
      </c>
      <c r="BC72" s="102">
        <v>157</v>
      </c>
      <c r="BD72" s="122">
        <v>101</v>
      </c>
      <c r="BE72" s="116">
        <v>5</v>
      </c>
      <c r="BF72" s="103">
        <v>891</v>
      </c>
      <c r="BG72" s="103">
        <v>892.5</v>
      </c>
      <c r="BH72" s="117">
        <v>891.6</v>
      </c>
      <c r="BI72" s="105" t="s">
        <v>188</v>
      </c>
      <c r="BJ72" s="106" t="s">
        <v>189</v>
      </c>
      <c r="BK72" s="107">
        <v>925.92592592592518</v>
      </c>
      <c r="BL72" s="107">
        <v>746.10664881749153</v>
      </c>
      <c r="BM72" s="108">
        <v>1.2410101523601622</v>
      </c>
      <c r="BN72" s="109">
        <v>3.2777777777777759</v>
      </c>
      <c r="BO72" s="109">
        <v>1.2487706381079864</v>
      </c>
      <c r="BP72" s="105"/>
      <c r="BQ72" s="105"/>
      <c r="BR72" s="105"/>
      <c r="BS72" s="105"/>
      <c r="BT72" s="105"/>
      <c r="BU72" s="105"/>
      <c r="BV72" s="105"/>
      <c r="BW72" s="105"/>
      <c r="BX72" s="105"/>
      <c r="BY72" s="105"/>
      <c r="BZ72" s="105"/>
      <c r="CA72" s="110">
        <v>0.95909999999999995</v>
      </c>
      <c r="CB72" s="111">
        <v>4.6128838157589618</v>
      </c>
      <c r="CC72" s="111">
        <v>0.81844463888419472</v>
      </c>
      <c r="CD72" s="112">
        <v>21.650927221603709</v>
      </c>
      <c r="CE72" s="118"/>
      <c r="CF72" s="113">
        <v>2105.2008572743407</v>
      </c>
      <c r="CG72" s="113">
        <v>2269.8551837486029</v>
      </c>
      <c r="CH72" s="113">
        <v>2657.6653863391161</v>
      </c>
      <c r="CI72" s="115">
        <v>23.624550160518361</v>
      </c>
      <c r="CJ72" s="115">
        <v>20.787587929787691</v>
      </c>
      <c r="CK72" s="112">
        <v>21.650927221603709</v>
      </c>
      <c r="CL72" s="114" t="s">
        <v>187</v>
      </c>
    </row>
    <row r="73" spans="1:92" ht="18.75" x14ac:dyDescent="0.25">
      <c r="A73" s="18">
        <v>67</v>
      </c>
      <c r="B73" s="21">
        <v>76</v>
      </c>
      <c r="C73" s="16">
        <v>158</v>
      </c>
      <c r="D73" s="2">
        <v>101</v>
      </c>
      <c r="E73" s="2"/>
      <c r="F73" s="24">
        <v>4</v>
      </c>
      <c r="G73" s="2"/>
      <c r="H73" s="2"/>
      <c r="I73" s="2"/>
      <c r="J73" s="3">
        <v>71.274333575967404</v>
      </c>
      <c r="K73" s="3">
        <v>0.38711055589436888</v>
      </c>
      <c r="L73" s="3">
        <v>14.346086213793418</v>
      </c>
      <c r="M73" s="3">
        <v>2.1990230699114051</v>
      </c>
      <c r="N73" s="3">
        <v>2.928593443633478E-2</v>
      </c>
      <c r="O73" s="3">
        <v>1.3721079000347554</v>
      </c>
      <c r="P73" s="3">
        <v>1.2873436813493075</v>
      </c>
      <c r="Q73" s="3">
        <v>0.53137471883955323</v>
      </c>
      <c r="R73" s="3">
        <v>2.111990222502016</v>
      </c>
      <c r="S73" s="3">
        <v>8.249558996150641E-2</v>
      </c>
      <c r="T73" s="3">
        <v>0.37576741227466171</v>
      </c>
      <c r="U73" s="3">
        <v>0.35308112503524741</v>
      </c>
      <c r="V73" s="3">
        <v>0.34</v>
      </c>
      <c r="W73" s="3">
        <v>4.91</v>
      </c>
      <c r="X73" s="4">
        <f t="shared" si="3"/>
        <v>99.599999999999966</v>
      </c>
      <c r="Y73" s="4"/>
      <c r="Z73" s="3">
        <v>0.53137471883955323</v>
      </c>
      <c r="AA73" s="3">
        <v>1.3721079000347554</v>
      </c>
      <c r="AB73" s="3">
        <v>2.1990230699114051</v>
      </c>
      <c r="AC73" s="3"/>
      <c r="AD73" s="3"/>
      <c r="AE73" s="38">
        <v>15717.667219545352</v>
      </c>
      <c r="AF73" s="8">
        <v>27.337186535370574</v>
      </c>
      <c r="AG73" s="8">
        <v>8.1640775792312112</v>
      </c>
      <c r="AH73" s="8">
        <v>47.636320546002104</v>
      </c>
      <c r="AI73" s="8">
        <v>11.872204610636542</v>
      </c>
      <c r="AJ73" s="8">
        <v>4.9528231216937844</v>
      </c>
      <c r="AK73" s="8">
        <v>3.2597321537808228</v>
      </c>
      <c r="AL73" s="8">
        <v>64.990843856997003</v>
      </c>
      <c r="AM73" s="8">
        <v>85.994215835635387</v>
      </c>
      <c r="AN73" s="8">
        <v>8.4765122603231102</v>
      </c>
      <c r="AO73" s="8">
        <v>126.32179235557378</v>
      </c>
      <c r="AP73" s="8">
        <v>5.5439872393797707</v>
      </c>
      <c r="AQ73" s="8">
        <v>20.81042751818508</v>
      </c>
      <c r="AR73" s="8">
        <v>7.2588992430093038</v>
      </c>
      <c r="AS73" s="8">
        <v>2.2170526641866748</v>
      </c>
      <c r="AT73" s="8">
        <v>790.13496966779951</v>
      </c>
      <c r="AU73" s="8">
        <v>16.932655945902429</v>
      </c>
      <c r="AV73" s="8">
        <v>34.146470213561763</v>
      </c>
      <c r="AW73" s="8">
        <v>9.1584311667420728</v>
      </c>
      <c r="AX73" s="8">
        <v>11.227480708456397</v>
      </c>
      <c r="AY73" s="2" t="s">
        <v>109</v>
      </c>
      <c r="AZ73" s="43">
        <f t="shared" si="4"/>
        <v>1.1509498961705031</v>
      </c>
      <c r="BA73">
        <f t="shared" si="5"/>
        <v>1.2693452137575401</v>
      </c>
      <c r="BB73" s="102">
        <v>3</v>
      </c>
      <c r="BC73" s="102">
        <v>158</v>
      </c>
      <c r="BD73" s="121">
        <v>101</v>
      </c>
      <c r="BE73" s="103">
        <v>4</v>
      </c>
      <c r="BF73" s="103">
        <v>738.5</v>
      </c>
      <c r="BG73" s="103">
        <v>739.5</v>
      </c>
      <c r="BH73" s="117">
        <v>739</v>
      </c>
      <c r="BI73" s="105" t="s">
        <v>190</v>
      </c>
      <c r="BJ73" s="106" t="s">
        <v>191</v>
      </c>
      <c r="BK73" s="107">
        <v>191.51427602131835</v>
      </c>
      <c r="BL73" s="107">
        <v>388.68728797457806</v>
      </c>
      <c r="BM73" s="108">
        <v>0.49272070877153118</v>
      </c>
      <c r="BN73" s="109">
        <v>1.0745428280639551</v>
      </c>
      <c r="BO73" s="109">
        <v>0.67689966075932495</v>
      </c>
      <c r="BP73" s="105"/>
      <c r="BQ73" s="105"/>
      <c r="BR73" s="105"/>
      <c r="BS73" s="105"/>
      <c r="BT73" s="105"/>
      <c r="BU73" s="105"/>
      <c r="BV73" s="105"/>
      <c r="BW73" s="105"/>
      <c r="BX73" s="105"/>
      <c r="BY73" s="105"/>
      <c r="BZ73" s="105"/>
      <c r="CA73" s="110">
        <v>2.0480999999999998</v>
      </c>
      <c r="CB73" s="111">
        <v>7.2588992430093038</v>
      </c>
      <c r="CC73" s="111">
        <v>2.2170526641866748</v>
      </c>
      <c r="CD73" s="112">
        <v>19.872212470171554</v>
      </c>
      <c r="CE73" s="118"/>
      <c r="CF73" s="113"/>
      <c r="CG73" s="113"/>
      <c r="CH73" s="113"/>
      <c r="CI73" s="115">
        <v>22</v>
      </c>
      <c r="CJ73" s="115"/>
      <c r="CK73" s="119">
        <v>19.872212470171554</v>
      </c>
      <c r="CL73" s="114"/>
    </row>
    <row r="74" spans="1:92" ht="18.75" x14ac:dyDescent="0.25">
      <c r="A74" s="18">
        <v>68</v>
      </c>
      <c r="B74" s="21">
        <v>77</v>
      </c>
      <c r="C74" s="16">
        <v>160</v>
      </c>
      <c r="D74" s="2">
        <v>101</v>
      </c>
      <c r="E74" s="2"/>
      <c r="F74" s="24">
        <v>4</v>
      </c>
      <c r="G74" s="2"/>
      <c r="H74" s="2"/>
      <c r="I74" s="2"/>
      <c r="J74" s="3">
        <v>75.49226464616784</v>
      </c>
      <c r="K74" s="3">
        <v>0.1669370274891139</v>
      </c>
      <c r="L74" s="3">
        <v>10.38008004301018</v>
      </c>
      <c r="M74" s="3">
        <v>0.95140617903988478</v>
      </c>
      <c r="N74" s="3">
        <v>2.7390537760799298E-2</v>
      </c>
      <c r="O74" s="3">
        <v>0.44862380787006123</v>
      </c>
      <c r="P74" s="3">
        <v>2.717265848315658</v>
      </c>
      <c r="Q74" s="3">
        <v>0.48006067507279682</v>
      </c>
      <c r="R74" s="3">
        <v>1.783912523709027</v>
      </c>
      <c r="S74" s="3">
        <v>9.2858073090588522E-2</v>
      </c>
      <c r="T74" s="3">
        <v>0.21964306227125802</v>
      </c>
      <c r="U74" s="3">
        <v>0.44955757620281578</v>
      </c>
      <c r="V74" s="3">
        <v>0.19</v>
      </c>
      <c r="W74" s="3">
        <v>6.2</v>
      </c>
      <c r="X74" s="4">
        <f t="shared" si="3"/>
        <v>99.600000000000009</v>
      </c>
      <c r="Y74" s="4"/>
      <c r="Z74" s="3">
        <v>0.48006067507279682</v>
      </c>
      <c r="AA74" s="3">
        <v>0.44862380787006123</v>
      </c>
      <c r="AB74" s="3">
        <v>0.95140617903988478</v>
      </c>
      <c r="AC74" s="3"/>
      <c r="AD74" s="3"/>
      <c r="AE74" s="38">
        <v>5680.7481476473304</v>
      </c>
      <c r="AF74" s="8">
        <v>0</v>
      </c>
      <c r="AG74" s="8">
        <v>1.8367080951915715</v>
      </c>
      <c r="AH74" s="8">
        <v>23.00983057132807</v>
      </c>
      <c r="AI74" s="8">
        <v>5.1481155375561833</v>
      </c>
      <c r="AJ74" s="8">
        <v>4.5898497291077041</v>
      </c>
      <c r="AK74" s="8">
        <v>3.6099818918074305</v>
      </c>
      <c r="AL74" s="8">
        <v>40.674973987033859</v>
      </c>
      <c r="AM74" s="8">
        <v>60.552690751463587</v>
      </c>
      <c r="AN74" s="8">
        <v>5.8508247501949144</v>
      </c>
      <c r="AO74" s="8">
        <v>95.457818832222685</v>
      </c>
      <c r="AP74" s="8">
        <v>1.5330545819734442</v>
      </c>
      <c r="AQ74" s="8">
        <v>14.632637190705699</v>
      </c>
      <c r="AR74" s="8">
        <v>5.0066330458185329</v>
      </c>
      <c r="AS74" s="8">
        <v>0.34286135096605636</v>
      </c>
      <c r="AT74" s="8">
        <v>842.51338800576298</v>
      </c>
      <c r="AU74" s="8">
        <v>9.8405701940830976</v>
      </c>
      <c r="AV74" s="8">
        <v>28.632560075507829</v>
      </c>
      <c r="AW74" s="8">
        <v>3.0379811188423704</v>
      </c>
      <c r="AX74" s="8">
        <v>8.5772788707161496</v>
      </c>
      <c r="AY74" s="2" t="s">
        <v>110</v>
      </c>
      <c r="AZ74" s="43">
        <f t="shared" si="4"/>
        <v>1.6228947094170041</v>
      </c>
      <c r="BA74">
        <f t="shared" si="5"/>
        <v>0.23934886643738515</v>
      </c>
      <c r="BB74" s="102">
        <v>4</v>
      </c>
      <c r="BC74" s="102">
        <v>160</v>
      </c>
      <c r="BD74" s="122">
        <v>101</v>
      </c>
      <c r="BE74" s="103">
        <v>4</v>
      </c>
      <c r="BF74" s="103">
        <v>741</v>
      </c>
      <c r="BG74" s="103">
        <v>742</v>
      </c>
      <c r="BH74" s="117">
        <v>741</v>
      </c>
      <c r="BI74" s="105" t="s">
        <v>190</v>
      </c>
      <c r="BJ74" s="106" t="s">
        <v>192</v>
      </c>
      <c r="BK74" s="107">
        <v>0</v>
      </c>
      <c r="BL74" s="107">
        <v>780.90138331102128</v>
      </c>
      <c r="BM74" s="108">
        <v>0</v>
      </c>
      <c r="BN74" s="109">
        <v>0.5</v>
      </c>
      <c r="BO74" s="109">
        <v>1.3044422132976341</v>
      </c>
      <c r="BP74" s="105"/>
      <c r="BQ74" s="105"/>
      <c r="BR74" s="105"/>
      <c r="BS74" s="105"/>
      <c r="BT74" s="105"/>
      <c r="BU74" s="105"/>
      <c r="BV74" s="105"/>
      <c r="BW74" s="105"/>
      <c r="BX74" s="105"/>
      <c r="BY74" s="105"/>
      <c r="BZ74" s="105"/>
      <c r="CA74" s="110">
        <v>1.7194</v>
      </c>
      <c r="CB74" s="111">
        <v>5.0066330458185329</v>
      </c>
      <c r="CC74" s="111">
        <v>0.34286135096605636</v>
      </c>
      <c r="CD74" s="120"/>
      <c r="CE74" s="120"/>
      <c r="CF74" s="113"/>
      <c r="CG74" s="113"/>
      <c r="CH74" s="113"/>
      <c r="CI74" s="114"/>
      <c r="CJ74" s="115"/>
      <c r="CK74" s="114"/>
      <c r="CL74" s="114"/>
    </row>
    <row r="75" spans="1:92" ht="18.75" x14ac:dyDescent="0.25">
      <c r="A75" s="18">
        <v>69</v>
      </c>
      <c r="B75" s="21">
        <v>78</v>
      </c>
      <c r="C75" s="16">
        <v>163</v>
      </c>
      <c r="D75" s="2">
        <v>101</v>
      </c>
      <c r="E75" s="2"/>
      <c r="F75" s="24">
        <v>4</v>
      </c>
      <c r="G75" s="2"/>
      <c r="H75" s="2"/>
      <c r="I75" s="2"/>
      <c r="J75" s="3">
        <v>54.445575487025472</v>
      </c>
      <c r="K75" s="3">
        <v>0.51500855914265076</v>
      </c>
      <c r="L75" s="3">
        <v>14.97978890437849</v>
      </c>
      <c r="M75" s="3">
        <v>3.398662518643043</v>
      </c>
      <c r="N75" s="3">
        <v>7.7152790946784691E-2</v>
      </c>
      <c r="O75" s="3">
        <v>2.8325470752845789</v>
      </c>
      <c r="P75" s="3">
        <v>6.3156946359289234</v>
      </c>
      <c r="Q75" s="3">
        <v>0.59336515250137112</v>
      </c>
      <c r="R75" s="3">
        <v>1.6237105805353822</v>
      </c>
      <c r="S75" s="3">
        <v>6.8288427731622192E-2</v>
      </c>
      <c r="T75" s="3">
        <v>0.31364524660068788</v>
      </c>
      <c r="U75" s="3">
        <v>0.24656062128100129</v>
      </c>
      <c r="V75" s="3">
        <v>0.56000000000000005</v>
      </c>
      <c r="W75" s="3">
        <v>13.63</v>
      </c>
      <c r="X75" s="4">
        <f t="shared" si="3"/>
        <v>99.600000000000023</v>
      </c>
      <c r="Y75" s="4"/>
      <c r="Z75" s="3">
        <v>0.59336515250137112</v>
      </c>
      <c r="AA75" s="3">
        <v>2.8325470752845789</v>
      </c>
      <c r="AB75" s="3">
        <v>3.398662518643043</v>
      </c>
      <c r="AC75" s="3"/>
      <c r="AD75" s="3"/>
      <c r="AE75" s="38">
        <v>30298.930901761909</v>
      </c>
      <c r="AF75" s="8">
        <v>35.070181402877523</v>
      </c>
      <c r="AG75" s="8">
        <v>16.30958452838648</v>
      </c>
      <c r="AH75" s="8">
        <v>52.689428335700008</v>
      </c>
      <c r="AI75" s="8">
        <v>14.440378282121534</v>
      </c>
      <c r="AJ75" s="8">
        <v>5.470739272374078</v>
      </c>
      <c r="AK75" s="8">
        <v>2.2527447478926743</v>
      </c>
      <c r="AL75" s="8">
        <v>71.051220791314236</v>
      </c>
      <c r="AM75" s="8">
        <v>100.22798191779866</v>
      </c>
      <c r="AN75" s="8">
        <v>13.064575951238018</v>
      </c>
      <c r="AO75" s="8">
        <v>166.24464269311383</v>
      </c>
      <c r="AP75" s="8">
        <v>9.5932188186739946</v>
      </c>
      <c r="AQ75" s="8">
        <v>19.31471646967859</v>
      </c>
      <c r="AR75" s="8">
        <v>10.375427728033548</v>
      </c>
      <c r="AS75" s="8">
        <v>2.1370597738460035</v>
      </c>
      <c r="AT75" s="8">
        <v>566.693843938653</v>
      </c>
      <c r="AU75" s="8">
        <v>24.368339339969527</v>
      </c>
      <c r="AV75" s="8">
        <v>60.787098552382361</v>
      </c>
      <c r="AW75" s="8">
        <v>15.417850561888434</v>
      </c>
      <c r="AX75" s="8">
        <v>15.776086683603088</v>
      </c>
      <c r="AY75" s="2" t="s">
        <v>111</v>
      </c>
      <c r="AZ75" s="43">
        <f t="shared" si="4"/>
        <v>0.5554381446279304</v>
      </c>
      <c r="BA75">
        <f t="shared" si="5"/>
        <v>0.54532441507238261</v>
      </c>
      <c r="BB75" s="102">
        <v>5</v>
      </c>
      <c r="BC75" s="102">
        <v>163</v>
      </c>
      <c r="BD75" s="122">
        <v>101</v>
      </c>
      <c r="BE75" s="103">
        <v>4</v>
      </c>
      <c r="BF75" s="103">
        <v>743</v>
      </c>
      <c r="BG75" s="103">
        <v>744</v>
      </c>
      <c r="BH75" s="117">
        <v>743</v>
      </c>
      <c r="BI75" s="105" t="s">
        <v>190</v>
      </c>
      <c r="BJ75" s="106" t="s">
        <v>193</v>
      </c>
      <c r="BK75" s="107">
        <v>505.05050505050548</v>
      </c>
      <c r="BL75" s="107">
        <v>1361.2896028558687</v>
      </c>
      <c r="BM75" s="108">
        <v>0.37100886100279684</v>
      </c>
      <c r="BN75" s="109">
        <v>2.015151515151516</v>
      </c>
      <c r="BO75" s="109">
        <v>2.2330633645693903</v>
      </c>
      <c r="BP75" s="105"/>
      <c r="BQ75" s="105"/>
      <c r="BR75" s="105"/>
      <c r="BS75" s="105"/>
      <c r="BT75" s="105"/>
      <c r="BU75" s="105"/>
      <c r="BV75" s="105"/>
      <c r="BW75" s="105"/>
      <c r="BX75" s="105"/>
      <c r="BY75" s="105"/>
      <c r="BZ75" s="105"/>
      <c r="CA75" s="110">
        <v>1.4837</v>
      </c>
      <c r="CB75" s="111">
        <v>10.375427728033548</v>
      </c>
      <c r="CC75" s="111">
        <v>2.1370597738460035</v>
      </c>
      <c r="CD75" s="112">
        <v>4.3228414356471401</v>
      </c>
      <c r="CE75" s="118"/>
      <c r="CF75" s="113">
        <v>2340.9061351556566</v>
      </c>
      <c r="CG75" s="113">
        <v>2454.1248595292327</v>
      </c>
      <c r="CH75" s="113">
        <v>2731.3163942414171</v>
      </c>
      <c r="CI75" s="115">
        <v>18.743988984780987</v>
      </c>
      <c r="CJ75" s="115">
        <v>14.29384965831435</v>
      </c>
      <c r="CK75" s="119">
        <v>4.3228414356471401</v>
      </c>
      <c r="CL75" s="114" t="s">
        <v>187</v>
      </c>
    </row>
    <row r="76" spans="1:92" ht="18.75" x14ac:dyDescent="0.25">
      <c r="A76" s="18">
        <v>70</v>
      </c>
      <c r="B76" s="21">
        <v>79</v>
      </c>
      <c r="C76" s="16">
        <v>165</v>
      </c>
      <c r="D76" s="2">
        <v>101</v>
      </c>
      <c r="E76" s="2"/>
      <c r="F76" s="24">
        <v>3</v>
      </c>
      <c r="G76" s="2"/>
      <c r="H76" s="2"/>
      <c r="I76" s="2"/>
      <c r="J76" s="3">
        <v>72.934286530184366</v>
      </c>
      <c r="K76" s="3">
        <v>8.9149396128478761E-2</v>
      </c>
      <c r="L76" s="3">
        <v>7.5527074385548785</v>
      </c>
      <c r="M76" s="3">
        <v>0.846131724385491</v>
      </c>
      <c r="N76" s="3">
        <v>6.9303417485036493E-3</v>
      </c>
      <c r="O76" s="3">
        <v>0.34042678710073987</v>
      </c>
      <c r="P76" s="3">
        <v>6.9122808578863362</v>
      </c>
      <c r="Q76" s="3">
        <v>0.6659428389243961</v>
      </c>
      <c r="R76" s="3">
        <v>1.6736775322636315</v>
      </c>
      <c r="S76" s="3">
        <v>4.8092371527495022E-2</v>
      </c>
      <c r="T76" s="3">
        <v>0.19089941361787324</v>
      </c>
      <c r="U76" s="3">
        <v>0.29947476767776376</v>
      </c>
      <c r="V76" s="3">
        <v>0.21</v>
      </c>
      <c r="W76" s="3">
        <v>7.83</v>
      </c>
      <c r="X76" s="4">
        <f t="shared" si="3"/>
        <v>99.599999999999909</v>
      </c>
      <c r="Y76" s="4"/>
      <c r="Z76" s="3">
        <v>0.6659428389243961</v>
      </c>
      <c r="AA76" s="3">
        <v>0.34042678710073987</v>
      </c>
      <c r="AB76" s="3">
        <v>0.846131724385491</v>
      </c>
      <c r="AC76" s="3"/>
      <c r="AD76" s="3"/>
      <c r="AE76" s="38">
        <v>5149.9429644163638</v>
      </c>
      <c r="AF76" s="8">
        <v>0</v>
      </c>
      <c r="AG76" s="8">
        <v>0</v>
      </c>
      <c r="AH76" s="8">
        <v>27.725009635886693</v>
      </c>
      <c r="AI76" s="8">
        <v>4.9502788190976581</v>
      </c>
      <c r="AJ76" s="8">
        <v>6.9617393964059842</v>
      </c>
      <c r="AK76" s="8">
        <v>2.4848959770653432</v>
      </c>
      <c r="AL76" s="8">
        <v>41.318873686684903</v>
      </c>
      <c r="AM76" s="8">
        <v>64.786462763625224</v>
      </c>
      <c r="AN76" s="8">
        <v>4.5532991582980022</v>
      </c>
      <c r="AO76" s="8">
        <v>48.976646323340844</v>
      </c>
      <c r="AP76" s="8">
        <v>0.48280931408422711</v>
      </c>
      <c r="AQ76" s="8">
        <v>13.507092551965286</v>
      </c>
      <c r="AR76" s="8">
        <v>3.3494554004714057</v>
      </c>
      <c r="AS76" s="8">
        <v>2.5371646473867675</v>
      </c>
      <c r="AT76" s="8">
        <v>763.03155644828678</v>
      </c>
      <c r="AU76" s="8">
        <v>10.48677164420851</v>
      </c>
      <c r="AV76" s="8">
        <v>13.188753370999308</v>
      </c>
      <c r="AW76" s="8">
        <v>6.5121477661129648</v>
      </c>
      <c r="AX76" s="8">
        <v>2.4167111853671748</v>
      </c>
      <c r="AY76" s="2" t="s">
        <v>112</v>
      </c>
      <c r="AZ76" s="43">
        <f t="shared" si="4"/>
        <v>0.74416364543505342</v>
      </c>
      <c r="BA76">
        <f t="shared" si="5"/>
        <v>9.5844687386437519E-2</v>
      </c>
      <c r="BB76" s="102">
        <v>6</v>
      </c>
      <c r="BC76" s="102">
        <v>165</v>
      </c>
      <c r="BD76" s="121">
        <v>101</v>
      </c>
      <c r="BE76" s="103">
        <v>3</v>
      </c>
      <c r="BF76" s="103">
        <v>735</v>
      </c>
      <c r="BG76" s="103">
        <v>736</v>
      </c>
      <c r="BH76" s="117">
        <v>735.5</v>
      </c>
      <c r="BI76" s="105" t="s">
        <v>194</v>
      </c>
      <c r="BJ76" s="106" t="s">
        <v>195</v>
      </c>
      <c r="BK76" s="107">
        <v>84.456606195736654</v>
      </c>
      <c r="BL76" s="107">
        <v>1300.3071371327005</v>
      </c>
      <c r="BM76" s="108">
        <v>6.4951274805713527E-2</v>
      </c>
      <c r="BN76" s="109">
        <v>0.75336981858720997</v>
      </c>
      <c r="BO76" s="109">
        <v>2.1354914194123209</v>
      </c>
      <c r="BP76" s="105"/>
      <c r="BQ76" s="105"/>
      <c r="BR76" s="105"/>
      <c r="BS76" s="105"/>
      <c r="BT76" s="105"/>
      <c r="BU76" s="105"/>
      <c r="BV76" s="105"/>
      <c r="BW76" s="105"/>
      <c r="BX76" s="105"/>
      <c r="BY76" s="105"/>
      <c r="BZ76" s="105"/>
      <c r="CA76" s="110">
        <v>1.5939000000000001</v>
      </c>
      <c r="CB76" s="111">
        <v>3.3494554004714057</v>
      </c>
      <c r="CC76" s="111">
        <v>2.5371646473867675</v>
      </c>
      <c r="CD76" s="120"/>
      <c r="CE76" s="120"/>
      <c r="CF76" s="113"/>
      <c r="CG76" s="113"/>
      <c r="CH76" s="113"/>
      <c r="CI76" s="114"/>
      <c r="CJ76" s="115"/>
      <c r="CK76" s="114"/>
      <c r="CL76" s="114"/>
    </row>
    <row r="77" spans="1:92" ht="18.75" x14ac:dyDescent="0.25">
      <c r="A77" s="18">
        <v>71</v>
      </c>
      <c r="B77" s="21">
        <v>80</v>
      </c>
      <c r="C77" s="16">
        <v>168</v>
      </c>
      <c r="D77" s="42">
        <v>101</v>
      </c>
      <c r="E77" s="2"/>
      <c r="F77" s="24">
        <v>3</v>
      </c>
      <c r="G77" s="2"/>
      <c r="H77" s="2"/>
      <c r="I77" s="2"/>
      <c r="J77" s="3">
        <v>24.12</v>
      </c>
      <c r="K77" s="3">
        <v>0.12</v>
      </c>
      <c r="L77" s="3">
        <v>5.59</v>
      </c>
      <c r="M77" s="3">
        <v>0.95</v>
      </c>
      <c r="N77" s="3">
        <v>0.1</v>
      </c>
      <c r="O77" s="3">
        <v>1.92</v>
      </c>
      <c r="P77" s="3">
        <v>35.54</v>
      </c>
      <c r="Q77" s="3">
        <v>0.41</v>
      </c>
      <c r="R77" s="3">
        <v>0.73</v>
      </c>
      <c r="S77" s="3">
        <v>0.02</v>
      </c>
      <c r="T77" s="3">
        <v>0.04</v>
      </c>
      <c r="U77" s="3">
        <v>0.06</v>
      </c>
      <c r="V77" s="3">
        <v>0.26</v>
      </c>
      <c r="W77" s="3">
        <v>29.73</v>
      </c>
      <c r="X77" s="4">
        <f t="shared" si="3"/>
        <v>99.590000000000018</v>
      </c>
      <c r="Y77" s="4"/>
      <c r="Z77" s="3">
        <v>0.41</v>
      </c>
      <c r="AA77" s="3">
        <v>1.92</v>
      </c>
      <c r="AB77" s="3">
        <v>0.95</v>
      </c>
      <c r="AC77" s="3"/>
      <c r="AD77" s="3"/>
      <c r="AE77" s="38">
        <v>6011.9372361770538</v>
      </c>
      <c r="AF77" s="8">
        <v>0</v>
      </c>
      <c r="AG77" s="8">
        <v>5.629836419584076</v>
      </c>
      <c r="AH77" s="8">
        <v>47.690901286874428</v>
      </c>
      <c r="AI77" s="8">
        <v>5.8399171002265007</v>
      </c>
      <c r="AJ77" s="8">
        <v>2.0633668466093336</v>
      </c>
      <c r="AK77" s="8">
        <v>1.8221939611921389</v>
      </c>
      <c r="AL77" s="8">
        <v>19.383693015703983</v>
      </c>
      <c r="AM77" s="8">
        <v>117.0548293195255</v>
      </c>
      <c r="AN77" s="8">
        <v>10.397714972403165</v>
      </c>
      <c r="AO77" s="8">
        <v>52.110751385381086</v>
      </c>
      <c r="AP77" s="8">
        <v>1.4098069718011794</v>
      </c>
      <c r="AQ77" s="8">
        <v>11.131634688186919</v>
      </c>
      <c r="AR77" s="8">
        <v>2.8143075661953674</v>
      </c>
      <c r="AS77" s="8">
        <v>1.8386342607835846</v>
      </c>
      <c r="AT77" s="8">
        <v>222.15657965833512</v>
      </c>
      <c r="AU77" s="8">
        <v>7.1417525366456802</v>
      </c>
      <c r="AV77" s="8">
        <v>9.3429356786631974</v>
      </c>
      <c r="AW77" s="8">
        <v>0</v>
      </c>
      <c r="AX77" s="8">
        <v>5.823862931125956</v>
      </c>
      <c r="AY77" s="2">
        <v>168</v>
      </c>
      <c r="AZ77" s="43">
        <f t="shared" si="4"/>
        <v>0.10933163767152833</v>
      </c>
      <c r="BA77">
        <f t="shared" si="5"/>
        <v>6.7531261352169513E-3</v>
      </c>
      <c r="BB77" s="102">
        <v>7</v>
      </c>
      <c r="BC77" s="102">
        <v>168</v>
      </c>
      <c r="BD77" s="121">
        <v>101</v>
      </c>
      <c r="BE77" s="103">
        <v>3</v>
      </c>
      <c r="BF77" s="103">
        <v>737</v>
      </c>
      <c r="BG77" s="103">
        <v>738</v>
      </c>
      <c r="BH77" s="117">
        <v>738</v>
      </c>
      <c r="BI77" s="105" t="s">
        <v>190</v>
      </c>
      <c r="BJ77" s="106" t="s">
        <v>195</v>
      </c>
      <c r="BK77" s="107">
        <v>422.28303097868354</v>
      </c>
      <c r="BL77" s="107">
        <v>625.18748349026043</v>
      </c>
      <c r="BM77" s="108">
        <v>0.67545023233860402</v>
      </c>
      <c r="BN77" s="109">
        <v>1.7668490929360505</v>
      </c>
      <c r="BO77" s="109">
        <v>1.0552999735844166</v>
      </c>
      <c r="BP77" s="105"/>
      <c r="BQ77" s="105"/>
      <c r="BR77" s="105"/>
      <c r="BS77" s="105"/>
      <c r="BT77" s="105"/>
      <c r="BU77" s="105"/>
      <c r="BV77" s="105"/>
      <c r="BW77" s="105"/>
      <c r="BX77" s="105"/>
      <c r="BY77" s="105"/>
      <c r="BZ77" s="105"/>
      <c r="CA77" s="110">
        <v>0.50939999999999996</v>
      </c>
      <c r="CB77" s="111">
        <v>2.8143075661953674</v>
      </c>
      <c r="CC77" s="111">
        <v>1.8386342607835846</v>
      </c>
      <c r="CD77" s="120"/>
      <c r="CE77" s="120"/>
      <c r="CF77" s="113">
        <v>2517.8394695506636</v>
      </c>
      <c r="CG77" s="113">
        <v>2572.7048023689972</v>
      </c>
      <c r="CH77" s="113">
        <v>2705.2232895282891</v>
      </c>
      <c r="CI77" s="115">
        <v>12.298125668259861</v>
      </c>
      <c r="CJ77" s="115">
        <v>6.9267413415733268</v>
      </c>
      <c r="CK77" s="119"/>
      <c r="CL77" s="114" t="s">
        <v>187</v>
      </c>
    </row>
    <row r="78" spans="1:92" ht="16.5" x14ac:dyDescent="0.25">
      <c r="A78" s="18">
        <v>72</v>
      </c>
      <c r="B78" s="21">
        <v>65</v>
      </c>
      <c r="C78" s="16">
        <v>205</v>
      </c>
      <c r="D78" s="2">
        <v>100</v>
      </c>
      <c r="E78" s="2"/>
      <c r="F78" s="24">
        <v>3</v>
      </c>
      <c r="G78" s="2"/>
      <c r="H78" s="2"/>
      <c r="I78" s="2"/>
      <c r="J78" s="3">
        <v>54.724702429395165</v>
      </c>
      <c r="K78" s="3">
        <v>1.0006074238252729</v>
      </c>
      <c r="L78" s="3">
        <v>20.110449700726683</v>
      </c>
      <c r="M78" s="3">
        <v>7.3684827622032527</v>
      </c>
      <c r="N78" s="3">
        <v>9.9670909017448489E-2</v>
      </c>
      <c r="O78" s="3">
        <v>2.5079982222530059</v>
      </c>
      <c r="P78" s="3">
        <v>0.55430090099449947</v>
      </c>
      <c r="Q78" s="3">
        <v>1.3875960589427023</v>
      </c>
      <c r="R78" s="3">
        <v>2.9139517237796748</v>
      </c>
      <c r="S78" s="3">
        <v>0.15034924647769449</v>
      </c>
      <c r="T78" s="3">
        <v>0.12411451461157962</v>
      </c>
      <c r="U78" s="3">
        <v>0.32777610777302563</v>
      </c>
      <c r="V78" s="3">
        <v>0.94</v>
      </c>
      <c r="W78" s="3">
        <v>7.39</v>
      </c>
      <c r="X78" s="4">
        <f t="shared" si="3"/>
        <v>99.600000000000009</v>
      </c>
      <c r="Y78" s="4"/>
      <c r="Z78" s="3">
        <v>1.3875960589427023</v>
      </c>
      <c r="AA78" s="3">
        <v>2.5079982222530059</v>
      </c>
      <c r="AB78" s="3">
        <v>7.3684827622032527</v>
      </c>
      <c r="AC78" s="3"/>
      <c r="AD78" s="3"/>
      <c r="AE78" s="38">
        <v>76514.77417506378</v>
      </c>
      <c r="AF78" s="8">
        <v>101.00234261984052</v>
      </c>
      <c r="AG78" s="8">
        <v>30.28630643921073</v>
      </c>
      <c r="AH78" s="8">
        <v>125.14173280945323</v>
      </c>
      <c r="AI78" s="8">
        <v>22.096889231930106</v>
      </c>
      <c r="AJ78" s="8">
        <v>12.820777621971331</v>
      </c>
      <c r="AK78" s="8">
        <v>9.9369102564502061</v>
      </c>
      <c r="AL78" s="8">
        <v>140.08765877956725</v>
      </c>
      <c r="AM78" s="8">
        <v>130.55579064542962</v>
      </c>
      <c r="AN78" s="8">
        <v>33.742488808900248</v>
      </c>
      <c r="AO78" s="8">
        <v>187.52544357936895</v>
      </c>
      <c r="AP78" s="8">
        <v>14.013436018896774</v>
      </c>
      <c r="AQ78" s="8">
        <v>32.418507978390011</v>
      </c>
      <c r="AR78" s="8">
        <v>13.628208040284138</v>
      </c>
      <c r="AS78" s="8">
        <v>4.6128218658371392</v>
      </c>
      <c r="AT78" s="8">
        <v>608.16179880134928</v>
      </c>
      <c r="AU78" s="8">
        <v>26.829157544809306</v>
      </c>
      <c r="AV78" s="8">
        <v>62.210230448864714</v>
      </c>
      <c r="AW78" s="8">
        <v>7.0003194310008494</v>
      </c>
      <c r="AX78" s="8">
        <v>13.937985460980729</v>
      </c>
      <c r="AY78" s="2" t="s">
        <v>113</v>
      </c>
      <c r="AZ78" s="43">
        <f t="shared" si="4"/>
        <v>3.2570817671491064</v>
      </c>
      <c r="BA78">
        <f t="shared" si="5"/>
        <v>11.009978595009963</v>
      </c>
      <c r="BB78" s="123">
        <v>1</v>
      </c>
      <c r="BC78" s="123">
        <v>205</v>
      </c>
      <c r="BD78" s="134">
        <v>100</v>
      </c>
      <c r="BE78" s="124">
        <v>3</v>
      </c>
      <c r="BF78" s="124">
        <v>514</v>
      </c>
      <c r="BG78" s="124">
        <v>515</v>
      </c>
      <c r="BH78" s="125">
        <v>514.70000000000005</v>
      </c>
      <c r="BI78" s="126" t="s">
        <v>196</v>
      </c>
      <c r="BJ78" s="127" t="s">
        <v>197</v>
      </c>
      <c r="BK78" s="128">
        <v>1016.8802115110856</v>
      </c>
      <c r="BL78" s="128">
        <v>2156.8601026028077</v>
      </c>
      <c r="BM78" s="129">
        <v>0.47146322113518513</v>
      </c>
      <c r="BN78" s="130">
        <v>3.5506406345332571</v>
      </c>
      <c r="BO78" s="130">
        <v>3.5059761641644926</v>
      </c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64">
        <v>2.7656999999999998</v>
      </c>
      <c r="CB78" s="65">
        <v>13.628208040284138</v>
      </c>
      <c r="CC78" s="65">
        <v>4.6128218658371392</v>
      </c>
      <c r="CD78" s="73"/>
      <c r="CE78" s="73"/>
      <c r="CF78" s="88">
        <v>2257.9847472289803</v>
      </c>
      <c r="CG78" s="88">
        <v>2379.8802703433357</v>
      </c>
      <c r="CH78" s="88">
        <v>2668.674999600607</v>
      </c>
      <c r="CI78" s="131">
        <v>22.223046489798264</v>
      </c>
      <c r="CJ78" s="131">
        <v>15.389294403892947</v>
      </c>
      <c r="CL78" s="73" t="s">
        <v>187</v>
      </c>
    </row>
    <row r="79" spans="1:92" ht="21" customHeight="1" x14ac:dyDescent="0.25">
      <c r="A79" s="18">
        <v>73</v>
      </c>
      <c r="B79" s="21">
        <v>66</v>
      </c>
      <c r="C79" s="16">
        <v>217</v>
      </c>
      <c r="D79" s="2">
        <v>100</v>
      </c>
      <c r="E79" s="2"/>
      <c r="F79" s="24">
        <v>4</v>
      </c>
      <c r="G79" s="2"/>
      <c r="H79" s="2"/>
      <c r="I79" s="2"/>
      <c r="J79" s="3">
        <v>59.357931813125688</v>
      </c>
      <c r="K79" s="3">
        <v>1.1794912680756393</v>
      </c>
      <c r="L79" s="3">
        <v>20.157058231368183</v>
      </c>
      <c r="M79" s="3">
        <v>5.4355867074527247</v>
      </c>
      <c r="N79" s="3">
        <v>4.869983314794215E-2</v>
      </c>
      <c r="O79" s="3">
        <v>2.3452759733036705</v>
      </c>
      <c r="P79" s="3">
        <v>0.30995522803114567</v>
      </c>
      <c r="Q79" s="3">
        <v>1.2777216351501666</v>
      </c>
      <c r="R79" s="3">
        <v>2.8582337041156838</v>
      </c>
      <c r="S79" s="3">
        <v>5.0672747497219131E-2</v>
      </c>
      <c r="T79" s="3">
        <v>8.8365795328142357E-2</v>
      </c>
      <c r="U79" s="3">
        <v>0.24100706340378195</v>
      </c>
      <c r="V79" s="3">
        <v>0.73</v>
      </c>
      <c r="W79" s="3">
        <v>5.52</v>
      </c>
      <c r="X79" s="4">
        <f t="shared" si="3"/>
        <v>99.6</v>
      </c>
      <c r="Y79" s="4"/>
      <c r="Z79" s="3">
        <v>1.2777216351501666</v>
      </c>
      <c r="AA79" s="3">
        <v>2.3452759733036705</v>
      </c>
      <c r="AB79" s="3">
        <v>5.4355867074527247</v>
      </c>
      <c r="AC79" s="3"/>
      <c r="AD79" s="3"/>
      <c r="AE79" s="38">
        <v>50156.108720839577</v>
      </c>
      <c r="AF79" s="8">
        <v>178.20549441249446</v>
      </c>
      <c r="AG79" s="8">
        <v>39.406536769843846</v>
      </c>
      <c r="AH79" s="8">
        <v>136.03488858670048</v>
      </c>
      <c r="AI79" s="8">
        <v>21.933283964493622</v>
      </c>
      <c r="AJ79" s="8">
        <v>12.837800854167817</v>
      </c>
      <c r="AK79" s="8">
        <v>6.7232085569455728</v>
      </c>
      <c r="AL79" s="8">
        <v>132.03322611863297</v>
      </c>
      <c r="AM79" s="8">
        <v>113.12925366800171</v>
      </c>
      <c r="AN79" s="8">
        <v>42.912257924020992</v>
      </c>
      <c r="AO79" s="8">
        <v>235.16134187694129</v>
      </c>
      <c r="AP79" s="8">
        <v>15.680165170816116</v>
      </c>
      <c r="AQ79" s="8">
        <v>24.297931650920674</v>
      </c>
      <c r="AR79" s="8">
        <v>14.332071329835586</v>
      </c>
      <c r="AS79" s="8">
        <v>6.3998373312274852</v>
      </c>
      <c r="AT79" s="8">
        <v>599.24130377829636</v>
      </c>
      <c r="AU79" s="8">
        <v>38.421262358830774</v>
      </c>
      <c r="AV79" s="8">
        <v>96.573364153090154</v>
      </c>
      <c r="AW79" s="8">
        <v>14.105998110357099</v>
      </c>
      <c r="AX79" s="8">
        <v>27.034843391363562</v>
      </c>
      <c r="AY79" s="2" t="s">
        <v>114</v>
      </c>
      <c r="AZ79" s="43">
        <f t="shared" si="4"/>
        <v>1.6203407509606309</v>
      </c>
      <c r="BA79">
        <f t="shared" si="5"/>
        <v>15.729567719292143</v>
      </c>
      <c r="BB79" s="123">
        <v>2</v>
      </c>
      <c r="BC79" s="123">
        <v>217</v>
      </c>
      <c r="BD79" s="135">
        <v>100</v>
      </c>
      <c r="BE79" s="126">
        <v>4</v>
      </c>
      <c r="BF79" s="126">
        <v>521</v>
      </c>
      <c r="BG79" s="126">
        <v>522</v>
      </c>
      <c r="BH79" s="130">
        <v>522</v>
      </c>
      <c r="BI79" s="126" t="s">
        <v>198</v>
      </c>
      <c r="BJ79" s="132" t="s">
        <v>199</v>
      </c>
      <c r="BK79" s="128">
        <v>762.66015863331302</v>
      </c>
      <c r="BL79" s="128">
        <v>1892.7948932194095</v>
      </c>
      <c r="BM79" s="129">
        <v>0.4029280517215062</v>
      </c>
      <c r="BN79" s="130">
        <v>2.7879804758999391</v>
      </c>
      <c r="BO79" s="130">
        <v>3.0834718291510552</v>
      </c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64">
        <v>2.7526000000000002</v>
      </c>
      <c r="CB79" s="65">
        <v>14.332071329835586</v>
      </c>
      <c r="CC79" s="65">
        <v>6.3998373312274852</v>
      </c>
      <c r="CD79" s="73"/>
      <c r="CE79" s="73"/>
      <c r="CF79" s="73"/>
      <c r="CG79" s="73"/>
      <c r="CH79" s="73"/>
      <c r="CI79" s="73"/>
      <c r="CJ79" s="73"/>
      <c r="CL79" s="73"/>
    </row>
    <row r="80" spans="1:92" ht="16.5" x14ac:dyDescent="0.25">
      <c r="A80" s="18">
        <v>74</v>
      </c>
      <c r="B80" s="21">
        <v>67</v>
      </c>
      <c r="C80" s="16">
        <v>230</v>
      </c>
      <c r="D80" s="2">
        <v>100</v>
      </c>
      <c r="E80" s="2"/>
      <c r="F80" s="24">
        <v>4</v>
      </c>
      <c r="G80" s="2"/>
      <c r="H80" s="2"/>
      <c r="I80" s="2"/>
      <c r="J80" s="3">
        <v>45.476590232932288</v>
      </c>
      <c r="K80" s="3">
        <v>0.78113472489289004</v>
      </c>
      <c r="L80" s="3">
        <v>16.109961105066681</v>
      </c>
      <c r="M80" s="3">
        <v>13.052069276713269</v>
      </c>
      <c r="N80" s="3">
        <v>0.34942582597068378</v>
      </c>
      <c r="O80" s="3">
        <v>2.3533846013169946</v>
      </c>
      <c r="P80" s="3">
        <v>1.9476248116544332</v>
      </c>
      <c r="Q80" s="3">
        <v>1.0781078641977111</v>
      </c>
      <c r="R80" s="3">
        <v>2.0767049961767676</v>
      </c>
      <c r="S80" s="3">
        <v>0.11555116174593859</v>
      </c>
      <c r="T80" s="3">
        <v>0.29309186227880579</v>
      </c>
      <c r="U80" s="3">
        <v>4.6353537053553093E-2</v>
      </c>
      <c r="V80" s="3">
        <v>0.56999999999999995</v>
      </c>
      <c r="W80" s="3">
        <v>15.35</v>
      </c>
      <c r="X80" s="4">
        <f t="shared" si="3"/>
        <v>99.6</v>
      </c>
      <c r="Y80" s="4"/>
      <c r="Z80" s="3">
        <v>1.0781078641977111</v>
      </c>
      <c r="AA80" s="3">
        <v>2.3533846013169946</v>
      </c>
      <c r="AB80" s="3">
        <v>13.052069276713269</v>
      </c>
      <c r="AC80" s="3"/>
      <c r="AD80" s="3"/>
      <c r="AE80" s="38">
        <v>163576.08207598925</v>
      </c>
      <c r="AF80" s="8">
        <v>84.108872982084463</v>
      </c>
      <c r="AG80" s="8">
        <v>6.4183544363430345</v>
      </c>
      <c r="AH80" s="8">
        <v>89.894078889893933</v>
      </c>
      <c r="AI80" s="8">
        <v>16.395249273433333</v>
      </c>
      <c r="AJ80" s="8">
        <v>24.317407464716627</v>
      </c>
      <c r="AK80" s="8">
        <v>0</v>
      </c>
      <c r="AL80" s="8">
        <v>87.992200808011191</v>
      </c>
      <c r="AM80" s="8">
        <v>123.57826441780078</v>
      </c>
      <c r="AN80" s="8">
        <v>33.574436870125929</v>
      </c>
      <c r="AO80" s="8">
        <v>151.73802924511358</v>
      </c>
      <c r="AP80" s="8">
        <v>9.4706293117521927</v>
      </c>
      <c r="AQ80" s="8">
        <v>16.947806899570647</v>
      </c>
      <c r="AR80" s="8">
        <v>11.646738401130834</v>
      </c>
      <c r="AS80" s="8">
        <v>6.218256589335982</v>
      </c>
      <c r="AT80" s="8">
        <v>516.06863657980432</v>
      </c>
      <c r="AU80" s="8">
        <v>31.057777006342231</v>
      </c>
      <c r="AV80" s="8">
        <v>59.081112712633512</v>
      </c>
      <c r="AW80" s="8">
        <v>8.6751706947509373</v>
      </c>
      <c r="AX80" s="8">
        <v>16.778699840148708</v>
      </c>
      <c r="AY80" s="2" t="s">
        <v>115</v>
      </c>
      <c r="AZ80" s="43">
        <f t="shared" si="4"/>
        <v>0</v>
      </c>
      <c r="BA80">
        <f t="shared" si="5"/>
        <v>1.8354775558825771</v>
      </c>
      <c r="BB80" s="123">
        <v>3</v>
      </c>
      <c r="BC80" s="123">
        <v>230</v>
      </c>
      <c r="BD80" s="134">
        <v>100</v>
      </c>
      <c r="BE80" s="124">
        <v>4</v>
      </c>
      <c r="BF80" s="124">
        <v>525</v>
      </c>
      <c r="BG80" s="124">
        <v>526</v>
      </c>
      <c r="BH80" s="125">
        <v>525</v>
      </c>
      <c r="BI80" s="126" t="s">
        <v>198</v>
      </c>
      <c r="BJ80" s="127" t="s">
        <v>200</v>
      </c>
      <c r="BK80" s="128">
        <v>1020.3040506070805</v>
      </c>
      <c r="BL80" s="128">
        <v>1431.6750729066648</v>
      </c>
      <c r="BM80" s="129">
        <v>0.71266453535130958</v>
      </c>
      <c r="BN80" s="130">
        <v>3.5609121518212419</v>
      </c>
      <c r="BO80" s="130">
        <v>2.345680116650664</v>
      </c>
      <c r="BP80" s="126"/>
      <c r="BQ80" s="126"/>
      <c r="BR80" s="126"/>
      <c r="BS80" s="126"/>
      <c r="BT80" s="126"/>
      <c r="BU80" s="126"/>
      <c r="BV80" s="126"/>
      <c r="BW80" s="126"/>
      <c r="BX80" s="126"/>
      <c r="BY80" s="126"/>
      <c r="BZ80" s="126"/>
      <c r="CA80" s="64">
        <v>1.8727</v>
      </c>
      <c r="CB80" s="65">
        <v>11.646738401130834</v>
      </c>
      <c r="CC80" s="65">
        <v>6.218256589335982</v>
      </c>
      <c r="CD80" s="73"/>
      <c r="CE80" s="73"/>
      <c r="CF80" s="73"/>
      <c r="CG80" s="73"/>
      <c r="CH80" s="73"/>
      <c r="CI80" s="73"/>
      <c r="CJ80" s="73"/>
      <c r="CL80" s="73"/>
    </row>
    <row r="81" spans="1:90" ht="16.5" x14ac:dyDescent="0.25">
      <c r="A81" s="18">
        <v>75</v>
      </c>
      <c r="B81" s="21">
        <v>68</v>
      </c>
      <c r="C81" s="16">
        <v>240</v>
      </c>
      <c r="D81" s="2">
        <v>100</v>
      </c>
      <c r="E81" s="2"/>
      <c r="F81" s="24">
        <v>5</v>
      </c>
      <c r="G81" s="2"/>
      <c r="H81" s="2"/>
      <c r="I81" s="2"/>
      <c r="J81" s="3">
        <v>71.95031454192997</v>
      </c>
      <c r="K81" s="3">
        <v>0.5422535184630658</v>
      </c>
      <c r="L81" s="3">
        <v>14.358133362752355</v>
      </c>
      <c r="M81" s="3">
        <v>3.6117376873492919</v>
      </c>
      <c r="N81" s="3">
        <v>3.1299490945769171E-2</v>
      </c>
      <c r="O81" s="3">
        <v>1.6757422262848491</v>
      </c>
      <c r="P81" s="3">
        <v>0.24785538446990585</v>
      </c>
      <c r="Q81" s="3">
        <v>1.6703562749208045</v>
      </c>
      <c r="R81" s="3">
        <v>2.2310033254007022</v>
      </c>
      <c r="S81" s="3">
        <v>8.4549274243116701E-2</v>
      </c>
      <c r="T81" s="3">
        <v>8.2516839766118705E-2</v>
      </c>
      <c r="U81" s="3">
        <v>0.23423807347401926</v>
      </c>
      <c r="V81" s="3">
        <v>0.28999999999999998</v>
      </c>
      <c r="W81" s="3">
        <v>2.59</v>
      </c>
      <c r="X81" s="4">
        <f t="shared" si="3"/>
        <v>99.59999999999998</v>
      </c>
      <c r="Y81" s="4"/>
      <c r="Z81" s="3">
        <v>1.6703562749208045</v>
      </c>
      <c r="AA81" s="3">
        <v>1.6757422262848491</v>
      </c>
      <c r="AB81" s="3">
        <v>3.6117376873492919</v>
      </c>
      <c r="AC81" s="3"/>
      <c r="AD81" s="3"/>
      <c r="AE81" s="38">
        <v>26639.809710630969</v>
      </c>
      <c r="AF81" s="8">
        <v>18.854636772702701</v>
      </c>
      <c r="AG81" s="8">
        <v>0</v>
      </c>
      <c r="AH81" s="8">
        <v>48.699586366766674</v>
      </c>
      <c r="AI81" s="8">
        <v>12.069093876628864</v>
      </c>
      <c r="AJ81" s="8">
        <v>1.9101189410275212</v>
      </c>
      <c r="AK81" s="8">
        <v>9.9616735154500393</v>
      </c>
      <c r="AL81" s="8">
        <v>83.180497057179252</v>
      </c>
      <c r="AM81" s="8">
        <v>104.85327762205009</v>
      </c>
      <c r="AN81" s="8">
        <v>15.228689248787113</v>
      </c>
      <c r="AO81" s="8">
        <v>130.18198082485239</v>
      </c>
      <c r="AP81" s="8">
        <v>8.3789968704250253</v>
      </c>
      <c r="AQ81" s="8">
        <v>8.2675230293154183</v>
      </c>
      <c r="AR81" s="8">
        <v>6.2227528174853459</v>
      </c>
      <c r="AS81" s="8">
        <v>2.3471721903887084</v>
      </c>
      <c r="AT81" s="8">
        <v>588.34582796038296</v>
      </c>
      <c r="AU81" s="8">
        <v>20.468401134866166</v>
      </c>
      <c r="AV81" s="8">
        <v>49.323593993179863</v>
      </c>
      <c r="AW81" s="8">
        <v>0.60268945704045374</v>
      </c>
      <c r="AX81" s="8">
        <v>12.475730683969523</v>
      </c>
      <c r="AY81" s="2" t="s">
        <v>116</v>
      </c>
      <c r="AZ81" s="43">
        <f t="shared" si="4"/>
        <v>2.3334032128361781</v>
      </c>
      <c r="BA81">
        <f t="shared" si="5"/>
        <v>11.202370392286419</v>
      </c>
      <c r="BB81" s="123">
        <v>4</v>
      </c>
      <c r="BC81" s="123">
        <v>240</v>
      </c>
      <c r="BD81" s="136">
        <v>100</v>
      </c>
      <c r="BE81" s="124">
        <v>5</v>
      </c>
      <c r="BF81" s="124">
        <v>530</v>
      </c>
      <c r="BG81" s="124">
        <v>531</v>
      </c>
      <c r="BH81" s="125">
        <v>530.79999999999995</v>
      </c>
      <c r="BI81" s="126" t="s">
        <v>198</v>
      </c>
      <c r="BJ81" s="127" t="s">
        <v>158</v>
      </c>
      <c r="BK81" s="128">
        <v>505.05050505050474</v>
      </c>
      <c r="BL81" s="128">
        <v>948.52744310575554</v>
      </c>
      <c r="BM81" s="129">
        <v>0.5324574515175039</v>
      </c>
      <c r="BN81" s="130">
        <v>2.0151515151515138</v>
      </c>
      <c r="BO81" s="130">
        <v>1.5726439089692088</v>
      </c>
      <c r="BP81" s="126"/>
      <c r="BQ81" s="126"/>
      <c r="BR81" s="126"/>
      <c r="BS81" s="126"/>
      <c r="BT81" s="126"/>
      <c r="BU81" s="126"/>
      <c r="BV81" s="126"/>
      <c r="BW81" s="126"/>
      <c r="BX81" s="126"/>
      <c r="BY81" s="126"/>
      <c r="BZ81" s="126"/>
      <c r="CA81" s="64">
        <v>2.1953999999999998</v>
      </c>
      <c r="CB81" s="65">
        <v>6.2227528174853459</v>
      </c>
      <c r="CC81" s="65">
        <v>2.3471721903887084</v>
      </c>
      <c r="CD81" s="66">
        <v>0.13635573962100495</v>
      </c>
      <c r="CE81" s="66">
        <v>0.12195966400839202</v>
      </c>
      <c r="CF81" s="88">
        <v>2473.635258533775</v>
      </c>
      <c r="CG81" s="88">
        <v>2552.9125738153534</v>
      </c>
      <c r="CH81" s="88">
        <v>2685.8858781212534</v>
      </c>
      <c r="CI81" s="131">
        <v>6.7413036808295672</v>
      </c>
      <c r="CJ81" s="131">
        <v>7.9024437082913277</v>
      </c>
      <c r="CL81" s="73" t="s">
        <v>159</v>
      </c>
    </row>
    <row r="82" spans="1:90" ht="16.5" x14ac:dyDescent="0.25">
      <c r="A82" s="18">
        <v>76</v>
      </c>
      <c r="B82" s="21">
        <v>69</v>
      </c>
      <c r="C82" s="16">
        <v>256</v>
      </c>
      <c r="D82" s="2">
        <v>100</v>
      </c>
      <c r="E82" s="2"/>
      <c r="F82" s="24">
        <v>6</v>
      </c>
      <c r="G82" s="2"/>
      <c r="H82" s="2"/>
      <c r="I82" s="2"/>
      <c r="J82" s="3">
        <v>88.256128353442534</v>
      </c>
      <c r="K82" s="3">
        <v>0.28178671206657713</v>
      </c>
      <c r="L82" s="3">
        <v>1.001647773536223</v>
      </c>
      <c r="M82" s="3">
        <v>4.8678552560618398</v>
      </c>
      <c r="N82" s="3">
        <v>0.12335814819122949</v>
      </c>
      <c r="O82" s="3">
        <v>0.95240646314253385</v>
      </c>
      <c r="P82" s="3">
        <v>0.22357389998625313</v>
      </c>
      <c r="Q82" s="3">
        <v>0.16821565662440385</v>
      </c>
      <c r="R82" s="3">
        <v>0.22877329300918925</v>
      </c>
      <c r="S82" s="3">
        <v>3.965811541023824E-2</v>
      </c>
      <c r="T82" s="3">
        <v>0.11805680628549071</v>
      </c>
      <c r="U82" s="3">
        <v>0.14853952224348874</v>
      </c>
      <c r="V82" s="3">
        <v>0.17</v>
      </c>
      <c r="W82" s="3">
        <v>3.02</v>
      </c>
      <c r="X82" s="4">
        <f t="shared" si="3"/>
        <v>99.59999999999998</v>
      </c>
      <c r="Y82" s="4"/>
      <c r="Z82" s="3">
        <v>0.16821565662440385</v>
      </c>
      <c r="AA82" s="3">
        <v>0.95240646314253385</v>
      </c>
      <c r="AB82" s="3">
        <v>4.8678552560618398</v>
      </c>
      <c r="AC82" s="3"/>
      <c r="AD82" s="3"/>
      <c r="AE82" s="38">
        <v>27780.834423810622</v>
      </c>
      <c r="AF82" s="8">
        <v>0</v>
      </c>
      <c r="AG82" s="8">
        <v>0</v>
      </c>
      <c r="AH82" s="8">
        <v>21.13824220744721</v>
      </c>
      <c r="AI82" s="8">
        <v>2.3070780245266569</v>
      </c>
      <c r="AJ82" s="8">
        <v>0</v>
      </c>
      <c r="AK82" s="8">
        <v>1.5482407482758227</v>
      </c>
      <c r="AL82" s="8">
        <v>3.5039492029525543</v>
      </c>
      <c r="AM82" s="8">
        <v>18.794312867656242</v>
      </c>
      <c r="AN82" s="8">
        <v>9.6324357160638563</v>
      </c>
      <c r="AO82" s="8">
        <v>267.42039182506704</v>
      </c>
      <c r="AP82" s="8">
        <v>3.0243676809541</v>
      </c>
      <c r="AQ82" s="8">
        <v>6.5789716285693745</v>
      </c>
      <c r="AR82" s="8">
        <v>2.3624459103948778</v>
      </c>
      <c r="AS82" s="8">
        <v>-0.17914248356749651</v>
      </c>
      <c r="AT82" s="8">
        <v>299.66193749366909</v>
      </c>
      <c r="AU82" s="8">
        <v>9.7828524821791571</v>
      </c>
      <c r="AV82" s="8">
        <v>18.157428073078435</v>
      </c>
      <c r="AW82" s="8">
        <v>3.8342717414077985</v>
      </c>
      <c r="AX82" s="8">
        <v>2.9726779699999852</v>
      </c>
      <c r="AY82" s="2" t="s">
        <v>117</v>
      </c>
      <c r="AZ82" s="43">
        <f t="shared" si="4"/>
        <v>0.2299749410667922</v>
      </c>
      <c r="BA82">
        <f t="shared" si="5"/>
        <v>3.5966678715263762E-3</v>
      </c>
      <c r="BB82" s="123">
        <v>5</v>
      </c>
      <c r="BC82" s="123">
        <v>256</v>
      </c>
      <c r="BD82" s="134">
        <v>100</v>
      </c>
      <c r="BE82" s="124">
        <v>6</v>
      </c>
      <c r="BF82" s="124">
        <v>537</v>
      </c>
      <c r="BG82" s="124">
        <v>537</v>
      </c>
      <c r="BH82" s="125">
        <v>537.6</v>
      </c>
      <c r="BI82" s="126" t="s">
        <v>198</v>
      </c>
      <c r="BJ82" s="127" t="s">
        <v>163</v>
      </c>
      <c r="BK82" s="128">
        <v>182.98931342409605</v>
      </c>
      <c r="BL82" s="128">
        <v>341.80385607834529</v>
      </c>
      <c r="BM82" s="129">
        <v>0.53536351381054292</v>
      </c>
      <c r="BN82" s="130">
        <v>1.048967940272288</v>
      </c>
      <c r="BO82" s="130">
        <v>0.60188616972535258</v>
      </c>
      <c r="BP82" s="126"/>
      <c r="BQ82" s="126"/>
      <c r="BR82" s="126"/>
      <c r="BS82" s="126"/>
      <c r="BT82" s="126"/>
      <c r="BU82" s="126"/>
      <c r="BV82" s="126"/>
      <c r="BW82" s="126"/>
      <c r="BX82" s="126"/>
      <c r="BY82" s="126"/>
      <c r="BZ82" s="126"/>
      <c r="CA82" s="64">
        <v>0.22439999999999999</v>
      </c>
      <c r="CB82" s="65">
        <v>2.3624459103948778</v>
      </c>
      <c r="CC82" s="65"/>
      <c r="CD82" s="73"/>
      <c r="CE82" s="73"/>
      <c r="CF82" s="88">
        <v>2309.4255996603697</v>
      </c>
      <c r="CG82" s="88">
        <v>2486.119549989387</v>
      </c>
      <c r="CH82" s="88">
        <v>2803.1443478260871</v>
      </c>
      <c r="CI82" s="131">
        <v>17.709805972704078</v>
      </c>
      <c r="CJ82" s="131">
        <v>17.613033326257675</v>
      </c>
      <c r="CL82" s="73" t="s">
        <v>159</v>
      </c>
    </row>
    <row r="83" spans="1:90" ht="16.5" x14ac:dyDescent="0.25">
      <c r="A83" s="18">
        <v>77</v>
      </c>
      <c r="B83" s="21">
        <v>70</v>
      </c>
      <c r="C83" s="16">
        <v>266</v>
      </c>
      <c r="D83" s="2">
        <v>100</v>
      </c>
      <c r="E83" s="2"/>
      <c r="F83" s="24">
        <v>7</v>
      </c>
      <c r="G83" s="2"/>
      <c r="H83" s="2"/>
      <c r="I83" s="2"/>
      <c r="J83" s="3">
        <v>52.550747206009667</v>
      </c>
      <c r="K83" s="3">
        <v>0.82493328128068921</v>
      </c>
      <c r="L83" s="3">
        <v>17.381830757778193</v>
      </c>
      <c r="M83" s="3">
        <v>6.6263756083248682</v>
      </c>
      <c r="N83" s="3">
        <v>6.1891523582515179E-2</v>
      </c>
      <c r="O83" s="3">
        <v>2.6128986695053147</v>
      </c>
      <c r="P83" s="3">
        <v>2.9066412222995477</v>
      </c>
      <c r="Q83" s="3">
        <v>2.1312211598848703</v>
      </c>
      <c r="R83" s="3">
        <v>2.6337803313748935</v>
      </c>
      <c r="S83" s="3">
        <v>0.11915463757538139</v>
      </c>
      <c r="T83" s="3">
        <v>0.16619219549809292</v>
      </c>
      <c r="U83" s="3">
        <v>0.76433340688598295</v>
      </c>
      <c r="V83" s="3">
        <v>2.0699999999999998</v>
      </c>
      <c r="W83" s="3">
        <v>8.75</v>
      </c>
      <c r="X83" s="4">
        <f t="shared" si="3"/>
        <v>99.600000000000009</v>
      </c>
      <c r="Y83" s="4"/>
      <c r="Z83" s="3">
        <v>2.1312211598848703</v>
      </c>
      <c r="AA83" s="3">
        <v>2.6128986695053147</v>
      </c>
      <c r="AB83" s="3">
        <v>6.6263756083248682</v>
      </c>
      <c r="AC83" s="3"/>
      <c r="AD83" s="3"/>
      <c r="AE83" s="38">
        <v>55129.554378034118</v>
      </c>
      <c r="AF83" s="8">
        <v>99.33639820044624</v>
      </c>
      <c r="AG83" s="8">
        <v>9.1885611128986771</v>
      </c>
      <c r="AH83" s="8">
        <v>87.093459743954824</v>
      </c>
      <c r="AI83" s="8">
        <v>15.883554739735979</v>
      </c>
      <c r="AJ83" s="8">
        <v>9.1760270387985816</v>
      </c>
      <c r="AK83" s="8">
        <v>5.2873569219625418</v>
      </c>
      <c r="AL83" s="8">
        <v>102.79176395024994</v>
      </c>
      <c r="AM83" s="8">
        <v>171.54138589398556</v>
      </c>
      <c r="AN83" s="8">
        <v>25.981940464556317</v>
      </c>
      <c r="AO83" s="8">
        <v>153.07748967281995</v>
      </c>
      <c r="AP83" s="8">
        <v>10.575247952143647</v>
      </c>
      <c r="AQ83" s="8">
        <v>22.649562850610334</v>
      </c>
      <c r="AR83" s="8">
        <v>9.6555500044463063</v>
      </c>
      <c r="AS83" s="8">
        <v>3.4167197155220705</v>
      </c>
      <c r="AT83" s="8">
        <v>2724.4377086284517</v>
      </c>
      <c r="AU83" s="8">
        <v>19.844316542879781</v>
      </c>
      <c r="AV83" s="8">
        <v>42.954806675848097</v>
      </c>
      <c r="AW83" s="8">
        <v>0</v>
      </c>
      <c r="AX83" s="8">
        <v>27.380319439432327</v>
      </c>
      <c r="AY83" s="2" t="s">
        <v>118</v>
      </c>
      <c r="AZ83" s="43">
        <f t="shared" si="4"/>
        <v>4.0413035295858135</v>
      </c>
      <c r="BA83">
        <f t="shared" si="5"/>
        <v>9.1984437882837984</v>
      </c>
      <c r="BB83" s="123">
        <v>6</v>
      </c>
      <c r="BC83" s="123">
        <v>266</v>
      </c>
      <c r="BD83" s="134">
        <v>100</v>
      </c>
      <c r="BE83" s="124">
        <v>7</v>
      </c>
      <c r="BF83" s="124">
        <v>747</v>
      </c>
      <c r="BG83" s="124">
        <v>748</v>
      </c>
      <c r="BH83" s="125">
        <v>747.5</v>
      </c>
      <c r="BI83" s="126" t="s">
        <v>201</v>
      </c>
      <c r="BJ83" s="127" t="s">
        <v>202</v>
      </c>
      <c r="BK83" s="128">
        <v>847.40017625923667</v>
      </c>
      <c r="BL83" s="128">
        <v>2265.3252832358512</v>
      </c>
      <c r="BM83" s="129">
        <v>0.37407439122773029</v>
      </c>
      <c r="BN83" s="130">
        <v>3.0422005287777103</v>
      </c>
      <c r="BO83" s="130">
        <v>3.6795204531773624</v>
      </c>
      <c r="BP83" s="126"/>
      <c r="BQ83" s="126"/>
      <c r="BR83" s="126"/>
      <c r="BS83" s="126"/>
      <c r="BT83" s="126"/>
      <c r="BU83" s="126"/>
      <c r="BV83" s="126"/>
      <c r="BW83" s="126"/>
      <c r="BX83" s="126"/>
      <c r="BY83" s="126"/>
      <c r="BZ83" s="126"/>
      <c r="CA83" s="64">
        <v>2.4468999999999999</v>
      </c>
      <c r="CB83" s="65">
        <v>9.6555500044463063</v>
      </c>
      <c r="CC83" s="65">
        <v>3.4167197155220705</v>
      </c>
      <c r="CD83" s="73"/>
      <c r="CE83" s="73"/>
      <c r="CF83" s="73"/>
      <c r="CG83" s="73"/>
      <c r="CH83" s="73"/>
      <c r="CI83" s="73"/>
      <c r="CJ83" s="73"/>
      <c r="CL83" s="73"/>
    </row>
    <row r="84" spans="1:90" ht="16.5" x14ac:dyDescent="0.25">
      <c r="A84" s="18">
        <v>78</v>
      </c>
      <c r="B84" s="21">
        <v>71</v>
      </c>
      <c r="C84" s="16">
        <v>274</v>
      </c>
      <c r="D84" s="2">
        <v>100</v>
      </c>
      <c r="E84" s="2"/>
      <c r="F84" s="24">
        <v>9</v>
      </c>
      <c r="G84" s="2"/>
      <c r="H84" s="2"/>
      <c r="I84" s="2"/>
      <c r="J84" s="3">
        <v>45.986377753267618</v>
      </c>
      <c r="K84" s="3">
        <v>0.52556557977954066</v>
      </c>
      <c r="L84" s="3">
        <v>12.578832198453224</v>
      </c>
      <c r="M84" s="3">
        <v>7.4762397448005791</v>
      </c>
      <c r="N84" s="3">
        <v>1.3282879183150504</v>
      </c>
      <c r="O84" s="3">
        <v>2.5958610801064661</v>
      </c>
      <c r="P84" s="3">
        <v>10.006613244744441</v>
      </c>
      <c r="Q84" s="3">
        <v>1.0032919272708065</v>
      </c>
      <c r="R84" s="3">
        <v>2.1637540469318619</v>
      </c>
      <c r="S84" s="3">
        <v>8.9684686053193005E-2</v>
      </c>
      <c r="T84" s="3">
        <v>0.21966088329117445</v>
      </c>
      <c r="U84" s="3">
        <v>5.5830936986084261E-2</v>
      </c>
      <c r="V84" s="3">
        <v>0.63</v>
      </c>
      <c r="W84" s="3">
        <v>14.94</v>
      </c>
      <c r="X84" s="4">
        <f t="shared" si="3"/>
        <v>99.600000000000023</v>
      </c>
      <c r="Y84" s="4"/>
      <c r="Z84" s="3">
        <v>1.0032919272708065</v>
      </c>
      <c r="AA84" s="3">
        <v>2.5958610801064661</v>
      </c>
      <c r="AB84" s="3">
        <v>7.4762397448005791</v>
      </c>
      <c r="AC84" s="3"/>
      <c r="AD84" s="3"/>
      <c r="AE84" s="38">
        <v>62352.220370953488</v>
      </c>
      <c r="AF84" s="8">
        <v>287.63135369621091</v>
      </c>
      <c r="AG84" s="8">
        <v>64.178705724475307</v>
      </c>
      <c r="AH84" s="8">
        <v>132.55989968764979</v>
      </c>
      <c r="AI84" s="8">
        <v>14.417180269829499</v>
      </c>
      <c r="AJ84" s="8">
        <v>20.474853267205809</v>
      </c>
      <c r="AK84" s="8">
        <v>-0.36421822165059398</v>
      </c>
      <c r="AL84" s="8">
        <v>85.17626975712777</v>
      </c>
      <c r="AM84" s="8">
        <v>304.31143953585098</v>
      </c>
      <c r="AN84" s="8">
        <v>27.722840955409122</v>
      </c>
      <c r="AO84" s="8">
        <v>88.442950875924865</v>
      </c>
      <c r="AP84" s="8">
        <v>8.2220747044197964</v>
      </c>
      <c r="AQ84" s="8">
        <v>31.09859251841705</v>
      </c>
      <c r="AR84" s="8">
        <v>7.8498112785976204</v>
      </c>
      <c r="AS84" s="8">
        <v>3.5822340031269988</v>
      </c>
      <c r="AT84" s="8">
        <v>424.92959072389834</v>
      </c>
      <c r="AU84" s="8">
        <v>35.384382562501173</v>
      </c>
      <c r="AV84" s="8">
        <v>57.372014368163924</v>
      </c>
      <c r="AW84" s="8">
        <v>10.778759285388929</v>
      </c>
      <c r="AX84" s="8">
        <v>16.773700085349464</v>
      </c>
      <c r="AY84" s="2" t="s">
        <v>119</v>
      </c>
      <c r="AZ84" s="43">
        <f t="shared" si="4"/>
        <v>-2.0334644582157984E-2</v>
      </c>
      <c r="BA84">
        <f t="shared" si="5"/>
        <v>0.960620503399367</v>
      </c>
      <c r="BB84" s="123">
        <v>7</v>
      </c>
      <c r="BC84" s="123">
        <v>274</v>
      </c>
      <c r="BD84" s="134">
        <v>100</v>
      </c>
      <c r="BE84" s="124">
        <v>9</v>
      </c>
      <c r="BF84" s="124">
        <v>895</v>
      </c>
      <c r="BG84" s="124">
        <v>896</v>
      </c>
      <c r="BH84" s="125">
        <v>895</v>
      </c>
      <c r="BI84" s="126" t="s">
        <v>201</v>
      </c>
      <c r="BJ84" s="127" t="s">
        <v>203</v>
      </c>
      <c r="BK84" s="128">
        <v>675.65284956589221</v>
      </c>
      <c r="BL84" s="128">
        <v>2231.5348349921392</v>
      </c>
      <c r="BM84" s="129">
        <v>0.30277495066227467</v>
      </c>
      <c r="BN84" s="130">
        <v>2.5269585486976767</v>
      </c>
      <c r="BO84" s="130">
        <v>3.6254557359874231</v>
      </c>
      <c r="BP84" s="126"/>
      <c r="BQ84" s="126"/>
      <c r="BR84" s="126"/>
      <c r="BS84" s="126"/>
      <c r="BT84" s="126"/>
      <c r="BU84" s="126"/>
      <c r="BV84" s="126"/>
      <c r="BW84" s="126"/>
      <c r="BX84" s="126"/>
      <c r="BY84" s="126"/>
      <c r="BZ84" s="126"/>
      <c r="CA84" s="64">
        <v>1.9386999999999999</v>
      </c>
      <c r="CB84" s="65">
        <v>7.8498112785976204</v>
      </c>
      <c r="CC84" s="65">
        <v>3.5822340031269988</v>
      </c>
      <c r="CD84" s="73"/>
      <c r="CE84" s="73"/>
      <c r="CF84" s="73"/>
      <c r="CG84" s="73"/>
      <c r="CH84" s="73"/>
      <c r="CI84" s="73"/>
      <c r="CJ84" s="73"/>
      <c r="CL84" s="73"/>
    </row>
    <row r="85" spans="1:90" ht="16.5" x14ac:dyDescent="0.25">
      <c r="A85" s="18">
        <v>79</v>
      </c>
      <c r="B85" s="21">
        <v>72</v>
      </c>
      <c r="C85" s="16">
        <v>282</v>
      </c>
      <c r="D85" s="42">
        <v>100</v>
      </c>
      <c r="E85" s="2"/>
      <c r="F85" s="24">
        <v>10</v>
      </c>
      <c r="G85" s="2"/>
      <c r="H85" s="2"/>
      <c r="I85" s="2"/>
      <c r="J85" s="3">
        <v>9.83</v>
      </c>
      <c r="K85" s="3">
        <v>0.09</v>
      </c>
      <c r="L85" s="3">
        <v>2.71</v>
      </c>
      <c r="M85" s="3">
        <v>4.88</v>
      </c>
      <c r="N85" s="3">
        <v>39.979999999999997</v>
      </c>
      <c r="O85" s="3">
        <v>2.3199999999999998</v>
      </c>
      <c r="P85" s="3">
        <v>9.6199999999999992</v>
      </c>
      <c r="Q85" s="3">
        <v>0.25</v>
      </c>
      <c r="R85" s="3">
        <v>0.53</v>
      </c>
      <c r="S85" s="3">
        <v>0.78</v>
      </c>
      <c r="T85" s="3">
        <v>0.04</v>
      </c>
      <c r="U85" s="3">
        <v>0.01</v>
      </c>
      <c r="V85" s="3">
        <v>0.26</v>
      </c>
      <c r="W85" s="3">
        <v>28.3</v>
      </c>
      <c r="X85" s="4">
        <f t="shared" si="3"/>
        <v>99.600000000000009</v>
      </c>
      <c r="Y85" s="4"/>
      <c r="Z85" s="3">
        <v>0.25</v>
      </c>
      <c r="AA85" s="3">
        <v>2.3199999999999998</v>
      </c>
      <c r="AB85" s="3">
        <v>4.88</v>
      </c>
      <c r="AC85" s="3"/>
      <c r="AD85" s="3"/>
      <c r="AE85" s="38">
        <v>55655.121594510245</v>
      </c>
      <c r="AF85" s="8">
        <v>582.08339710291932</v>
      </c>
      <c r="AG85" s="8">
        <v>28.100698953629486</v>
      </c>
      <c r="AH85" s="8">
        <v>175.81177045251232</v>
      </c>
      <c r="AI85" s="8">
        <v>5.254335092569157</v>
      </c>
      <c r="AJ85" s="8">
        <v>94.963273805604857</v>
      </c>
      <c r="AK85" s="8">
        <v>1.622577135067333</v>
      </c>
      <c r="AL85" s="8">
        <v>23.234392688105917</v>
      </c>
      <c r="AM85" s="8">
        <v>275.85822366446706</v>
      </c>
      <c r="AN85" s="8">
        <v>100.96890861330047</v>
      </c>
      <c r="AO85" s="8">
        <v>27.755274761338455</v>
      </c>
      <c r="AP85" s="8">
        <v>0</v>
      </c>
      <c r="AQ85" s="8">
        <v>25.191903735323351</v>
      </c>
      <c r="AR85" s="8">
        <v>1.5466019883954403</v>
      </c>
      <c r="AS85" s="8">
        <v>0</v>
      </c>
      <c r="AT85" s="8">
        <v>165.00171585529651</v>
      </c>
      <c r="AU85" s="8">
        <v>41.633465946233713</v>
      </c>
      <c r="AV85" s="8">
        <v>101.63957378293885</v>
      </c>
      <c r="AW85" s="8">
        <v>13.337438032661801</v>
      </c>
      <c r="AX85" s="8">
        <v>45.533905605933455</v>
      </c>
      <c r="AY85" s="2">
        <v>282</v>
      </c>
      <c r="AZ85" s="43">
        <f t="shared" si="4"/>
        <v>1.6225771350673331E-2</v>
      </c>
      <c r="BA85">
        <f t="shared" si="5"/>
        <v>1.1419346289752651E-3</v>
      </c>
      <c r="BB85" s="123">
        <v>8</v>
      </c>
      <c r="BC85" s="123">
        <v>282</v>
      </c>
      <c r="BD85" s="136">
        <v>100</v>
      </c>
      <c r="BE85" s="124">
        <v>10</v>
      </c>
      <c r="BF85" s="124">
        <v>911.5</v>
      </c>
      <c r="BG85" s="124">
        <v>912.5</v>
      </c>
      <c r="BH85" s="125">
        <v>912.4</v>
      </c>
      <c r="BI85" s="126" t="s">
        <v>201</v>
      </c>
      <c r="BJ85" s="127" t="s">
        <v>204</v>
      </c>
      <c r="BK85" s="128">
        <v>169.48003525184745</v>
      </c>
      <c r="BL85" s="128">
        <v>1969.1966973037577</v>
      </c>
      <c r="BM85" s="129">
        <v>8.6065569520759957E-2</v>
      </c>
      <c r="BN85" s="130">
        <v>1.0084401057555423</v>
      </c>
      <c r="BO85" s="130">
        <v>3.2057147156860126</v>
      </c>
      <c r="BP85" s="126"/>
      <c r="BQ85" s="126"/>
      <c r="BR85" s="126"/>
      <c r="BS85" s="126"/>
      <c r="BT85" s="126"/>
      <c r="BU85" s="126"/>
      <c r="BV85" s="126"/>
      <c r="BW85" s="126"/>
      <c r="BX85" s="126"/>
      <c r="BY85" s="126"/>
      <c r="BZ85" s="126"/>
      <c r="CA85" s="64">
        <v>0.70744999999999991</v>
      </c>
      <c r="CB85" s="65">
        <v>1.5466019883954403</v>
      </c>
      <c r="CC85" s="65"/>
      <c r="CD85" s="73"/>
      <c r="CE85" s="73"/>
      <c r="CF85" s="73"/>
      <c r="CG85" s="73"/>
      <c r="CH85" s="73"/>
      <c r="CI85" s="73"/>
      <c r="CJ85" s="73"/>
      <c r="CL85" s="73"/>
    </row>
    <row r="86" spans="1:90" ht="18.75" customHeight="1" x14ac:dyDescent="0.25">
      <c r="A86" s="18">
        <v>80</v>
      </c>
      <c r="B86" s="21">
        <v>73</v>
      </c>
      <c r="C86" s="16">
        <v>284</v>
      </c>
      <c r="D86" s="2">
        <v>100</v>
      </c>
      <c r="E86" s="2"/>
      <c r="F86" s="24">
        <v>11</v>
      </c>
      <c r="G86" s="2"/>
      <c r="H86" s="2"/>
      <c r="I86" s="2"/>
      <c r="J86" s="3">
        <v>70.967918871693001</v>
      </c>
      <c r="K86" s="3">
        <v>0.79298421291698085</v>
      </c>
      <c r="L86" s="3">
        <v>15.688634321692245</v>
      </c>
      <c r="M86" s="3">
        <v>1.6622307622092354</v>
      </c>
      <c r="N86" s="3">
        <v>5.9589598868128743E-2</v>
      </c>
      <c r="O86" s="3">
        <v>0.91061963866183615</v>
      </c>
      <c r="P86" s="3">
        <v>0.79555716623598483</v>
      </c>
      <c r="Q86" s="3">
        <v>0.80790734216720317</v>
      </c>
      <c r="R86" s="3">
        <v>2.7317559978527481</v>
      </c>
      <c r="S86" s="3">
        <v>4.9812376255914184E-2</v>
      </c>
      <c r="T86" s="3">
        <v>0.18803142855280003</v>
      </c>
      <c r="U86" s="3">
        <v>5.495828289392185E-2</v>
      </c>
      <c r="V86" s="3">
        <v>0.62</v>
      </c>
      <c r="W86" s="3">
        <v>4.2699999999999996</v>
      </c>
      <c r="X86" s="4">
        <f t="shared" si="3"/>
        <v>99.6</v>
      </c>
      <c r="Y86" s="4"/>
      <c r="Z86" s="3">
        <v>0.80790734216720317</v>
      </c>
      <c r="AA86" s="3">
        <v>0.91061963866183615</v>
      </c>
      <c r="AB86" s="3">
        <v>1.6622307622092354</v>
      </c>
      <c r="AC86" s="3"/>
      <c r="AD86" s="3"/>
      <c r="AE86" s="38">
        <v>11953.014035132068</v>
      </c>
      <c r="AF86" s="8">
        <v>27.659332387215613</v>
      </c>
      <c r="AG86" s="8">
        <v>12.363241079997948</v>
      </c>
      <c r="AH86" s="8">
        <v>39.207379348973056</v>
      </c>
      <c r="AI86" s="8">
        <v>14.14412441184021</v>
      </c>
      <c r="AJ86" s="8">
        <v>7.2795804717663168</v>
      </c>
      <c r="AK86" s="8">
        <v>3.7610157017770228E-2</v>
      </c>
      <c r="AL86" s="8">
        <v>133.53408636774839</v>
      </c>
      <c r="AM86" s="8">
        <v>95.568520576983303</v>
      </c>
      <c r="AN86" s="8">
        <v>18.046294431558369</v>
      </c>
      <c r="AO86" s="8">
        <v>301.65651954658955</v>
      </c>
      <c r="AP86" s="8">
        <v>9.9695295160376478</v>
      </c>
      <c r="AQ86" s="8">
        <v>15.875106780758985</v>
      </c>
      <c r="AR86" s="8">
        <v>9.7559813010158383</v>
      </c>
      <c r="AS86" s="8">
        <v>5.7343923910295311</v>
      </c>
      <c r="AT86" s="8">
        <v>649.9278424126079</v>
      </c>
      <c r="AU86" s="8">
        <v>15.036432796326102</v>
      </c>
      <c r="AV86" s="8">
        <v>28.091262923662992</v>
      </c>
      <c r="AW86" s="8">
        <v>0</v>
      </c>
      <c r="AX86" s="8">
        <v>6.8043417897894782</v>
      </c>
      <c r="AY86" s="2" t="s">
        <v>120</v>
      </c>
      <c r="AZ86" s="43">
        <f t="shared" si="4"/>
        <v>2.0669896490674365E-3</v>
      </c>
      <c r="BA86">
        <f t="shared" si="5"/>
        <v>6.4302116344212461</v>
      </c>
      <c r="BB86" s="123">
        <v>9</v>
      </c>
      <c r="BC86" s="123">
        <v>284</v>
      </c>
      <c r="BD86" s="134">
        <v>100</v>
      </c>
      <c r="BE86" s="124">
        <v>11</v>
      </c>
      <c r="BF86" s="124">
        <v>1092</v>
      </c>
      <c r="BG86" s="124">
        <v>1093</v>
      </c>
      <c r="BH86" s="125">
        <v>1092.5</v>
      </c>
      <c r="BI86" s="126" t="s">
        <v>201</v>
      </c>
      <c r="BJ86" s="133" t="s">
        <v>205</v>
      </c>
      <c r="BK86" s="128">
        <v>929.02266815310315</v>
      </c>
      <c r="BL86" s="128">
        <v>2774.542988005534</v>
      </c>
      <c r="BM86" s="129">
        <v>0.3348380876307584</v>
      </c>
      <c r="BN86" s="130">
        <v>3.2870680044593095</v>
      </c>
      <c r="BO86" s="130">
        <v>4.4942687808088539</v>
      </c>
      <c r="BP86" s="126"/>
      <c r="BQ86" s="126"/>
      <c r="BR86" s="126"/>
      <c r="BS86" s="126"/>
      <c r="BT86" s="126"/>
      <c r="BU86" s="126"/>
      <c r="BV86" s="126"/>
      <c r="BW86" s="126"/>
      <c r="BX86" s="126"/>
      <c r="BY86" s="126"/>
      <c r="BZ86" s="126"/>
      <c r="CA86" s="64">
        <v>2.6543000000000001</v>
      </c>
      <c r="CB86" s="65">
        <v>9.7559813010158383</v>
      </c>
      <c r="CC86" s="65">
        <v>5.7343923910295311</v>
      </c>
      <c r="CD86" s="66">
        <v>0.7137910279206362</v>
      </c>
      <c r="CE86" s="73"/>
      <c r="CF86" s="88">
        <v>2797.9843932272502</v>
      </c>
      <c r="CG86" s="88">
        <v>2847.2950903222159</v>
      </c>
      <c r="CH86" s="88">
        <v>2942.6244059317487</v>
      </c>
      <c r="CI86" s="131">
        <v>4.5322777608357079</v>
      </c>
      <c r="CJ86" s="131">
        <v>4.9153406195141001</v>
      </c>
      <c r="CL86" s="73" t="s">
        <v>159</v>
      </c>
    </row>
    <row r="87" spans="1:90" x14ac:dyDescent="0.2">
      <c r="A87" s="19"/>
      <c r="B87" s="19"/>
    </row>
    <row r="88" spans="1:90" x14ac:dyDescent="0.2">
      <c r="D88" s="10"/>
      <c r="E88" s="10"/>
      <c r="AE88" s="41">
        <v>200</v>
      </c>
      <c r="AF88" s="11">
        <v>20</v>
      </c>
      <c r="AG88" s="11">
        <v>15</v>
      </c>
      <c r="AH88" s="11">
        <v>15</v>
      </c>
      <c r="AI88" s="11">
        <v>10</v>
      </c>
      <c r="AJ88" s="11">
        <v>5</v>
      </c>
      <c r="AK88" s="11">
        <v>5</v>
      </c>
      <c r="AL88" s="11">
        <v>5</v>
      </c>
      <c r="AM88" s="11">
        <v>5</v>
      </c>
      <c r="AN88" s="11">
        <v>5</v>
      </c>
      <c r="AO88" s="11">
        <v>5</v>
      </c>
      <c r="AP88" s="12">
        <v>5</v>
      </c>
      <c r="AQ88" s="11">
        <v>5</v>
      </c>
      <c r="AR88" s="11">
        <v>5</v>
      </c>
      <c r="AS88" s="11">
        <v>5</v>
      </c>
      <c r="AT88" s="13">
        <v>15</v>
      </c>
      <c r="AU88" s="13">
        <v>15</v>
      </c>
      <c r="AV88" s="13">
        <v>15</v>
      </c>
      <c r="AW88" s="13">
        <v>15</v>
      </c>
      <c r="AX88" s="13">
        <v>15</v>
      </c>
    </row>
    <row r="90" spans="1:90" x14ac:dyDescent="0.2">
      <c r="A90" s="19"/>
      <c r="B90" s="19"/>
    </row>
    <row r="93" spans="1:90" x14ac:dyDescent="0.2">
      <c r="V93" s="22"/>
      <c r="AE93"/>
    </row>
    <row r="94" spans="1:90" x14ac:dyDescent="0.2">
      <c r="V94" s="22"/>
      <c r="AE94"/>
    </row>
    <row r="95" spans="1:90" x14ac:dyDescent="0.2">
      <c r="V95" s="22"/>
      <c r="AE95"/>
    </row>
    <row r="96" spans="1:90" x14ac:dyDescent="0.2">
      <c r="V96" s="22"/>
      <c r="AE96"/>
    </row>
    <row r="97" spans="3:31" x14ac:dyDescent="0.2">
      <c r="V97" s="22"/>
      <c r="AE97"/>
    </row>
    <row r="98" spans="3:31" x14ac:dyDescent="0.2">
      <c r="V98" s="22"/>
      <c r="AE98"/>
    </row>
    <row r="99" spans="3:31" x14ac:dyDescent="0.2">
      <c r="V99" s="22"/>
      <c r="AE99"/>
    </row>
    <row r="105" spans="3:31" x14ac:dyDescent="0.2">
      <c r="C105" s="34"/>
    </row>
  </sheetData>
  <mergeCells count="1">
    <mergeCell ref="CM5:CN5"/>
  </mergeCells>
  <phoneticPr fontId="3" type="noConversion"/>
  <pageMargins left="0.38" right="0.31" top="1" bottom="1" header="0.5" footer="0.5"/>
  <pageSetup paperSize="9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5"/>
  <sheetViews>
    <sheetView workbookViewId="0">
      <selection activeCell="O7" activeCellId="1" sqref="BA7:BA86 O7:O86"/>
    </sheetView>
  </sheetViews>
  <sheetFormatPr defaultRowHeight="12.75" x14ac:dyDescent="0.2"/>
  <cols>
    <col min="1" max="1" width="5.85546875" style="47" bestFit="1" customWidth="1"/>
    <col min="2" max="2" width="7.140625" style="33" bestFit="1" customWidth="1"/>
    <col min="3" max="3" width="6.7109375" bestFit="1" customWidth="1"/>
    <col min="4" max="4" width="7.85546875" customWidth="1"/>
    <col min="5" max="5" width="7" customWidth="1"/>
    <col min="6" max="6" width="33.42578125" bestFit="1" customWidth="1"/>
    <col min="7" max="7" width="6.5703125" bestFit="1" customWidth="1"/>
    <col min="8" max="8" width="5.28515625" bestFit="1" customWidth="1"/>
    <col min="9" max="9" width="6.42578125" bestFit="1" customWidth="1"/>
    <col min="10" max="10" width="6.85546875" bestFit="1" customWidth="1"/>
    <col min="11" max="11" width="5.85546875" customWidth="1"/>
    <col min="12" max="12" width="5.7109375" bestFit="1" customWidth="1"/>
    <col min="13" max="13" width="6.42578125" bestFit="1" customWidth="1"/>
    <col min="14" max="14" width="6" bestFit="1" customWidth="1"/>
    <col min="15" max="15" width="5.28515625" bestFit="1" customWidth="1"/>
    <col min="16" max="16" width="5.85546875" bestFit="1" customWidth="1"/>
    <col min="17" max="19" width="5.28515625" bestFit="1" customWidth="1"/>
    <col min="20" max="21" width="6.42578125" bestFit="1" customWidth="1"/>
    <col min="22" max="22" width="6.42578125" customWidth="1"/>
    <col min="23" max="23" width="6" bestFit="1" customWidth="1"/>
    <col min="24" max="24" width="5.7109375" bestFit="1" customWidth="1"/>
    <col min="25" max="25" width="6.85546875" bestFit="1" customWidth="1"/>
    <col min="26" max="27" width="6.85546875" customWidth="1"/>
    <col min="28" max="28" width="7.140625" style="22" bestFit="1" customWidth="1"/>
    <col min="29" max="31" width="4.7109375" bestFit="1" customWidth="1"/>
    <col min="32" max="32" width="3.7109375" bestFit="1" customWidth="1"/>
    <col min="33" max="34" width="3.5703125" bestFit="1" customWidth="1"/>
    <col min="35" max="36" width="4.7109375" bestFit="1" customWidth="1"/>
    <col min="37" max="37" width="4.140625" bestFit="1" customWidth="1"/>
    <col min="38" max="38" width="4.7109375" bestFit="1" customWidth="1"/>
    <col min="39" max="39" width="3.5703125" bestFit="1" customWidth="1"/>
    <col min="40" max="40" width="5.85546875" bestFit="1" customWidth="1"/>
    <col min="41" max="41" width="3.5703125" bestFit="1" customWidth="1"/>
    <col min="42" max="42" width="2.7109375" bestFit="1" customWidth="1"/>
    <col min="43" max="43" width="5.85546875" bestFit="1" customWidth="1"/>
    <col min="44" max="44" width="3.7109375" bestFit="1" customWidth="1"/>
    <col min="45" max="45" width="4.140625" bestFit="1" customWidth="1"/>
    <col min="46" max="47" width="3.7109375" bestFit="1" customWidth="1"/>
    <col min="48" max="48" width="28.7109375" customWidth="1"/>
  </cols>
  <sheetData>
    <row r="1" spans="1:78" x14ac:dyDescent="0.2">
      <c r="G1" s="26"/>
      <c r="H1" s="32"/>
      <c r="I1" s="27"/>
    </row>
    <row r="2" spans="1:78" x14ac:dyDescent="0.2">
      <c r="D2" s="35"/>
      <c r="G2" s="1"/>
    </row>
    <row r="4" spans="1:78" x14ac:dyDescent="0.2">
      <c r="G4" s="29"/>
      <c r="H4" s="29"/>
      <c r="I4" s="29"/>
      <c r="J4" s="29"/>
      <c r="K4" s="29"/>
      <c r="L4" s="29"/>
      <c r="M4" s="29" t="s">
        <v>43</v>
      </c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36"/>
      <c r="AC4" s="28"/>
      <c r="AD4" s="28"/>
      <c r="AE4" s="28"/>
      <c r="AF4" s="28"/>
      <c r="AG4" s="28"/>
      <c r="AH4" s="28"/>
      <c r="AI4" s="28"/>
      <c r="AJ4" s="28" t="s">
        <v>44</v>
      </c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</row>
    <row r="5" spans="1:78" ht="303.75" x14ac:dyDescent="0.2">
      <c r="A5" s="234" t="s">
        <v>223</v>
      </c>
      <c r="B5" s="246" t="s">
        <v>224</v>
      </c>
      <c r="C5" s="247" t="s">
        <v>222</v>
      </c>
      <c r="D5" s="247" t="s">
        <v>221</v>
      </c>
      <c r="E5" s="5" t="s">
        <v>40</v>
      </c>
      <c r="F5" s="5" t="s">
        <v>41</v>
      </c>
      <c r="G5" s="2" t="s">
        <v>0</v>
      </c>
      <c r="H5" s="2" t="s">
        <v>1</v>
      </c>
      <c r="I5" s="2" t="s">
        <v>2</v>
      </c>
      <c r="J5" s="2" t="s">
        <v>3</v>
      </c>
      <c r="K5" s="2" t="s">
        <v>4</v>
      </c>
      <c r="L5" s="2" t="s">
        <v>5</v>
      </c>
      <c r="M5" s="2" t="s">
        <v>6</v>
      </c>
      <c r="N5" s="2" t="s">
        <v>7</v>
      </c>
      <c r="O5" s="2" t="s">
        <v>8</v>
      </c>
      <c r="P5" s="2" t="s">
        <v>9</v>
      </c>
      <c r="Q5" s="2" t="s">
        <v>10</v>
      </c>
      <c r="R5" s="2" t="s">
        <v>11</v>
      </c>
      <c r="S5" s="2" t="s">
        <v>12</v>
      </c>
      <c r="T5" s="2" t="s">
        <v>13</v>
      </c>
      <c r="U5" s="2" t="s">
        <v>36</v>
      </c>
      <c r="V5" s="2"/>
      <c r="W5" s="2" t="s">
        <v>7</v>
      </c>
      <c r="X5" s="2" t="s">
        <v>5</v>
      </c>
      <c r="Y5" s="2" t="s">
        <v>3</v>
      </c>
      <c r="Z5" s="2"/>
      <c r="AA5" s="2"/>
      <c r="AB5" s="37" t="s">
        <v>16</v>
      </c>
      <c r="AC5" s="6" t="s">
        <v>17</v>
      </c>
      <c r="AD5" s="6" t="s">
        <v>18</v>
      </c>
      <c r="AE5" s="6" t="s">
        <v>19</v>
      </c>
      <c r="AF5" s="6" t="s">
        <v>20</v>
      </c>
      <c r="AG5" s="2" t="s">
        <v>21</v>
      </c>
      <c r="AH5" s="2" t="s">
        <v>22</v>
      </c>
      <c r="AI5" s="7" t="s">
        <v>23</v>
      </c>
      <c r="AJ5" s="7" t="s">
        <v>24</v>
      </c>
      <c r="AK5" s="7" t="s">
        <v>25</v>
      </c>
      <c r="AL5" s="7" t="s">
        <v>26</v>
      </c>
      <c r="AM5" s="7" t="s">
        <v>27</v>
      </c>
      <c r="AN5" s="7" t="s">
        <v>28</v>
      </c>
      <c r="AO5" s="7" t="s">
        <v>29</v>
      </c>
      <c r="AP5" s="7" t="s">
        <v>30</v>
      </c>
      <c r="AQ5" s="8" t="s">
        <v>31</v>
      </c>
      <c r="AR5" s="8" t="s">
        <v>32</v>
      </c>
      <c r="AS5" s="2" t="s">
        <v>33</v>
      </c>
      <c r="AT5" s="2" t="s">
        <v>34</v>
      </c>
      <c r="AU5" s="8" t="s">
        <v>35</v>
      </c>
      <c r="AV5" s="52" t="s">
        <v>128</v>
      </c>
      <c r="AW5" s="54" t="s">
        <v>129</v>
      </c>
      <c r="AX5" s="54" t="s">
        <v>130</v>
      </c>
      <c r="AY5" s="54" t="s">
        <v>131</v>
      </c>
      <c r="AZ5" s="51" t="s">
        <v>132</v>
      </c>
      <c r="BA5" s="51" t="s">
        <v>133</v>
      </c>
      <c r="BB5" s="51" t="s">
        <v>134</v>
      </c>
      <c r="BC5" s="51" t="s">
        <v>135</v>
      </c>
      <c r="BD5" s="51" t="s">
        <v>136</v>
      </c>
      <c r="BE5" s="51" t="s">
        <v>137</v>
      </c>
      <c r="BF5" s="51" t="s">
        <v>138</v>
      </c>
      <c r="BG5" s="51" t="s">
        <v>139</v>
      </c>
      <c r="BH5" s="51" t="s">
        <v>140</v>
      </c>
      <c r="BI5" s="51" t="s">
        <v>141</v>
      </c>
      <c r="BJ5" s="51" t="s">
        <v>142</v>
      </c>
      <c r="BK5" s="51" t="s">
        <v>143</v>
      </c>
      <c r="BL5" s="51" t="s">
        <v>144</v>
      </c>
      <c r="BM5" s="55" t="s">
        <v>8</v>
      </c>
      <c r="BN5" s="55" t="s">
        <v>29</v>
      </c>
      <c r="BO5" s="55" t="s">
        <v>30</v>
      </c>
      <c r="BP5" s="55" t="s">
        <v>145</v>
      </c>
      <c r="BQ5" s="55" t="s">
        <v>146</v>
      </c>
      <c r="BR5" s="56" t="s">
        <v>147</v>
      </c>
      <c r="BS5" s="56" t="s">
        <v>148</v>
      </c>
      <c r="BT5" s="56" t="s">
        <v>149</v>
      </c>
      <c r="BU5" s="56" t="s">
        <v>150</v>
      </c>
      <c r="BV5" s="56" t="s">
        <v>151</v>
      </c>
      <c r="BW5" s="101" t="s">
        <v>152</v>
      </c>
      <c r="BX5" s="56" t="s">
        <v>153</v>
      </c>
      <c r="BY5" s="891" t="s">
        <v>154</v>
      </c>
      <c r="BZ5" s="891"/>
    </row>
    <row r="6" spans="1:78" ht="15.75" x14ac:dyDescent="0.2">
      <c r="B6" s="94"/>
      <c r="C6" s="95"/>
      <c r="D6" s="95"/>
      <c r="E6" s="95"/>
      <c r="F6" s="95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6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8">
        <v>9</v>
      </c>
      <c r="AW6" s="98">
        <v>10</v>
      </c>
      <c r="AX6" s="98">
        <v>11</v>
      </c>
      <c r="AY6" s="98">
        <v>12</v>
      </c>
      <c r="AZ6" s="98">
        <v>13</v>
      </c>
      <c r="BA6" s="98">
        <v>14</v>
      </c>
      <c r="BB6" s="98">
        <v>15</v>
      </c>
      <c r="BC6" s="98">
        <v>16</v>
      </c>
      <c r="BD6" s="98">
        <v>17</v>
      </c>
      <c r="BE6" s="98">
        <v>18</v>
      </c>
      <c r="BF6" s="98">
        <v>19</v>
      </c>
      <c r="BG6" s="98">
        <v>20</v>
      </c>
      <c r="BH6" s="98">
        <v>21</v>
      </c>
      <c r="BI6" s="98">
        <v>22</v>
      </c>
      <c r="BJ6" s="98">
        <v>23</v>
      </c>
      <c r="BK6" s="98">
        <v>24</v>
      </c>
      <c r="BL6" s="98">
        <v>25</v>
      </c>
      <c r="BM6" s="99">
        <v>26</v>
      </c>
      <c r="BN6" s="99">
        <v>27</v>
      </c>
      <c r="BO6" s="99">
        <v>28</v>
      </c>
      <c r="BP6" s="99">
        <v>29</v>
      </c>
      <c r="BQ6" s="99">
        <v>30</v>
      </c>
      <c r="BR6" s="99">
        <v>31</v>
      </c>
      <c r="BS6" s="99">
        <v>32</v>
      </c>
      <c r="BT6" s="99">
        <v>33</v>
      </c>
      <c r="BU6" s="99">
        <v>34</v>
      </c>
      <c r="BV6" s="99">
        <v>35</v>
      </c>
      <c r="BW6" s="99">
        <v>36</v>
      </c>
      <c r="BX6" s="99">
        <v>37</v>
      </c>
      <c r="BY6" s="100">
        <v>38</v>
      </c>
      <c r="BZ6" s="100">
        <v>39</v>
      </c>
    </row>
    <row r="7" spans="1:78" s="142" customFormat="1" ht="29.25" x14ac:dyDescent="0.25">
      <c r="A7" s="244">
        <v>1</v>
      </c>
      <c r="B7" s="143">
        <v>205</v>
      </c>
      <c r="C7" s="144">
        <v>100</v>
      </c>
      <c r="D7" s="150">
        <v>514.70000000000005</v>
      </c>
      <c r="E7" s="151" t="s">
        <v>208</v>
      </c>
      <c r="F7" s="183" t="s">
        <v>197</v>
      </c>
      <c r="G7" s="145">
        <v>54.724702429395165</v>
      </c>
      <c r="H7" s="145">
        <v>1.0006074238252729</v>
      </c>
      <c r="I7" s="145">
        <v>20.110449700726683</v>
      </c>
      <c r="J7" s="145">
        <v>7.3684827622032527</v>
      </c>
      <c r="K7" s="145">
        <v>9.9670909017448489E-2</v>
      </c>
      <c r="L7" s="145">
        <v>2.5079982222530059</v>
      </c>
      <c r="M7" s="145">
        <v>0.55430090099449947</v>
      </c>
      <c r="N7" s="145">
        <v>1.3875960589427023</v>
      </c>
      <c r="O7" s="145">
        <v>2.9139517237796748</v>
      </c>
      <c r="P7" s="145">
        <v>0.15034924647769449</v>
      </c>
      <c r="Q7" s="145">
        <v>0.12411451461157962</v>
      </c>
      <c r="R7" s="145">
        <v>0.32777610777302563</v>
      </c>
      <c r="S7" s="145">
        <v>0.94</v>
      </c>
      <c r="T7" s="145">
        <v>7.39</v>
      </c>
      <c r="U7" s="146">
        <f t="shared" ref="U7:U38" si="0">SUM(G7:T7)</f>
        <v>99.600000000000009</v>
      </c>
      <c r="V7" s="146"/>
      <c r="W7" s="145">
        <v>1.3875960589427023</v>
      </c>
      <c r="X7" s="145">
        <v>2.5079982222530059</v>
      </c>
      <c r="Y7" s="145">
        <v>7.3684827622032527</v>
      </c>
      <c r="Z7" s="145"/>
      <c r="AA7" s="145"/>
      <c r="AB7" s="147">
        <v>76514.77417506378</v>
      </c>
      <c r="AC7" s="148">
        <v>101.00234261984052</v>
      </c>
      <c r="AD7" s="148">
        <v>30.28630643921073</v>
      </c>
      <c r="AE7" s="148">
        <v>125.14173280945323</v>
      </c>
      <c r="AF7" s="148">
        <v>22.096889231930106</v>
      </c>
      <c r="AG7" s="148">
        <v>12.820777621971331</v>
      </c>
      <c r="AH7" s="148">
        <v>9.9369102564502061</v>
      </c>
      <c r="AI7" s="148">
        <v>140.08765877956725</v>
      </c>
      <c r="AJ7" s="148">
        <v>130.55579064542962</v>
      </c>
      <c r="AK7" s="148">
        <v>33.742488808900248</v>
      </c>
      <c r="AL7" s="148">
        <v>187.52544357936895</v>
      </c>
      <c r="AM7" s="148">
        <v>14.013436018896774</v>
      </c>
      <c r="AN7" s="148">
        <v>32.418507978390011</v>
      </c>
      <c r="AO7" s="148">
        <v>13.628208040284138</v>
      </c>
      <c r="AP7" s="148">
        <v>4.6128218658371392</v>
      </c>
      <c r="AQ7" s="148">
        <v>608.16179880134928</v>
      </c>
      <c r="AR7" s="148">
        <v>26.829157544809306</v>
      </c>
      <c r="AS7" s="148">
        <v>62.210230448864714</v>
      </c>
      <c r="AT7" s="148">
        <v>7.0003194310008494</v>
      </c>
      <c r="AU7" s="148">
        <v>13.937985460980729</v>
      </c>
      <c r="AV7" s="152" t="s">
        <v>197</v>
      </c>
      <c r="AW7" s="153">
        <v>1016.8802115110856</v>
      </c>
      <c r="AX7" s="153">
        <v>2156.8601026028077</v>
      </c>
      <c r="AY7" s="154">
        <v>0.47146322113518513</v>
      </c>
      <c r="AZ7" s="155">
        <v>3.5506406345332571</v>
      </c>
      <c r="BA7" s="155">
        <v>3.5059761641644926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6">
        <v>2.7656999999999998</v>
      </c>
      <c r="BN7" s="157">
        <v>13.628208040284138</v>
      </c>
      <c r="BO7" s="157">
        <v>4.6128218658371392</v>
      </c>
      <c r="BP7" s="158"/>
      <c r="BQ7" s="158"/>
      <c r="BR7" s="159">
        <v>2257.9847472289803</v>
      </c>
      <c r="BS7" s="159">
        <v>2379.8802703433357</v>
      </c>
      <c r="BT7" s="159">
        <v>2668.674999600607</v>
      </c>
      <c r="BU7" s="160">
        <v>22.223046489798264</v>
      </c>
      <c r="BV7" s="160">
        <v>15.389294403892947</v>
      </c>
      <c r="BW7" s="161"/>
      <c r="BX7" s="158" t="s">
        <v>187</v>
      </c>
      <c r="BY7" s="161"/>
      <c r="BZ7" s="161"/>
    </row>
    <row r="8" spans="1:78" s="142" customFormat="1" ht="26.25" customHeight="1" x14ac:dyDescent="0.25">
      <c r="A8" s="244">
        <v>2</v>
      </c>
      <c r="B8" s="143">
        <v>217</v>
      </c>
      <c r="C8" s="144">
        <v>100</v>
      </c>
      <c r="D8" s="155">
        <v>522</v>
      </c>
      <c r="E8" s="151" t="s">
        <v>209</v>
      </c>
      <c r="F8" s="236" t="s">
        <v>199</v>
      </c>
      <c r="G8" s="145">
        <v>59.357931813125688</v>
      </c>
      <c r="H8" s="145">
        <v>1.1794912680756393</v>
      </c>
      <c r="I8" s="145">
        <v>20.157058231368183</v>
      </c>
      <c r="J8" s="145">
        <v>5.4355867074527247</v>
      </c>
      <c r="K8" s="145">
        <v>4.869983314794215E-2</v>
      </c>
      <c r="L8" s="145">
        <v>2.3452759733036705</v>
      </c>
      <c r="M8" s="145">
        <v>0.30995522803114567</v>
      </c>
      <c r="N8" s="145">
        <v>1.2777216351501666</v>
      </c>
      <c r="O8" s="145">
        <v>2.8582337041156838</v>
      </c>
      <c r="P8" s="145">
        <v>5.0672747497219131E-2</v>
      </c>
      <c r="Q8" s="145">
        <v>8.8365795328142357E-2</v>
      </c>
      <c r="R8" s="145">
        <v>0.24100706340378195</v>
      </c>
      <c r="S8" s="145">
        <v>0.73</v>
      </c>
      <c r="T8" s="145">
        <v>5.52</v>
      </c>
      <c r="U8" s="146">
        <f t="shared" si="0"/>
        <v>99.6</v>
      </c>
      <c r="V8" s="146"/>
      <c r="W8" s="145">
        <v>1.2777216351501666</v>
      </c>
      <c r="X8" s="145">
        <v>2.3452759733036705</v>
      </c>
      <c r="Y8" s="145">
        <v>5.4355867074527247</v>
      </c>
      <c r="Z8" s="145"/>
      <c r="AA8" s="145"/>
      <c r="AB8" s="147">
        <v>50156.108720839577</v>
      </c>
      <c r="AC8" s="148">
        <v>178.20549441249446</v>
      </c>
      <c r="AD8" s="148">
        <v>39.406536769843846</v>
      </c>
      <c r="AE8" s="148">
        <v>136.03488858670048</v>
      </c>
      <c r="AF8" s="148">
        <v>21.933283964493622</v>
      </c>
      <c r="AG8" s="148">
        <v>12.837800854167817</v>
      </c>
      <c r="AH8" s="148">
        <v>6.7232085569455728</v>
      </c>
      <c r="AI8" s="148">
        <v>132.03322611863297</v>
      </c>
      <c r="AJ8" s="148">
        <v>113.12925366800171</v>
      </c>
      <c r="AK8" s="148">
        <v>42.912257924020992</v>
      </c>
      <c r="AL8" s="148">
        <v>235.16134187694129</v>
      </c>
      <c r="AM8" s="148">
        <v>15.680165170816116</v>
      </c>
      <c r="AN8" s="148">
        <v>24.297931650920674</v>
      </c>
      <c r="AO8" s="148">
        <v>14.332071329835586</v>
      </c>
      <c r="AP8" s="148">
        <v>6.3998373312274852</v>
      </c>
      <c r="AQ8" s="148">
        <v>599.24130377829636</v>
      </c>
      <c r="AR8" s="148">
        <v>38.421262358830774</v>
      </c>
      <c r="AS8" s="148">
        <v>96.573364153090154</v>
      </c>
      <c r="AT8" s="148">
        <v>14.105998110357099</v>
      </c>
      <c r="AU8" s="148">
        <v>27.034843391363562</v>
      </c>
      <c r="AV8" s="162" t="s">
        <v>199</v>
      </c>
      <c r="AW8" s="153">
        <v>762.66015863331302</v>
      </c>
      <c r="AX8" s="153">
        <v>1892.7948932194095</v>
      </c>
      <c r="AY8" s="154">
        <v>0.4029280517215062</v>
      </c>
      <c r="AZ8" s="155">
        <v>2.7879804758999391</v>
      </c>
      <c r="BA8" s="155">
        <v>3.0834718291510552</v>
      </c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6">
        <v>2.7526000000000002</v>
      </c>
      <c r="BN8" s="157">
        <v>14.332071329835586</v>
      </c>
      <c r="BO8" s="157">
        <v>6.3998373312274852</v>
      </c>
      <c r="BP8" s="158"/>
      <c r="BQ8" s="158"/>
      <c r="BR8" s="158"/>
      <c r="BS8" s="158"/>
      <c r="BT8" s="158"/>
      <c r="BU8" s="158"/>
      <c r="BV8" s="158"/>
      <c r="BW8" s="161"/>
      <c r="BX8" s="158"/>
      <c r="BY8" s="161"/>
      <c r="BZ8" s="161"/>
    </row>
    <row r="9" spans="1:78" s="142" customFormat="1" ht="18.75" x14ac:dyDescent="0.25">
      <c r="A9" s="244">
        <v>3</v>
      </c>
      <c r="B9" s="143">
        <v>230</v>
      </c>
      <c r="C9" s="144">
        <v>100</v>
      </c>
      <c r="D9" s="150">
        <v>525</v>
      </c>
      <c r="E9" s="151" t="s">
        <v>209</v>
      </c>
      <c r="F9" s="183" t="s">
        <v>200</v>
      </c>
      <c r="G9" s="145">
        <v>45.476590232932288</v>
      </c>
      <c r="H9" s="145">
        <v>0.78113472489289004</v>
      </c>
      <c r="I9" s="145">
        <v>16.109961105066681</v>
      </c>
      <c r="J9" s="145">
        <v>13.052069276713269</v>
      </c>
      <c r="K9" s="145">
        <v>0.34942582597068378</v>
      </c>
      <c r="L9" s="145">
        <v>2.3533846013169946</v>
      </c>
      <c r="M9" s="145">
        <v>1.9476248116544332</v>
      </c>
      <c r="N9" s="145">
        <v>1.0781078641977111</v>
      </c>
      <c r="O9" s="145">
        <v>2.0767049961767676</v>
      </c>
      <c r="P9" s="145">
        <v>0.11555116174593859</v>
      </c>
      <c r="Q9" s="145">
        <v>0.29309186227880579</v>
      </c>
      <c r="R9" s="145">
        <v>4.6353537053553093E-2</v>
      </c>
      <c r="S9" s="145">
        <v>0.56999999999999995</v>
      </c>
      <c r="T9" s="145">
        <v>15.35</v>
      </c>
      <c r="U9" s="146">
        <f t="shared" si="0"/>
        <v>99.6</v>
      </c>
      <c r="V9" s="146"/>
      <c r="W9" s="145">
        <v>1.0781078641977111</v>
      </c>
      <c r="X9" s="145">
        <v>2.3533846013169946</v>
      </c>
      <c r="Y9" s="145">
        <v>13.052069276713269</v>
      </c>
      <c r="Z9" s="145"/>
      <c r="AA9" s="145"/>
      <c r="AB9" s="147">
        <v>163576.08207598925</v>
      </c>
      <c r="AC9" s="148">
        <v>84.108872982084463</v>
      </c>
      <c r="AD9" s="148">
        <v>6.4183544363430345</v>
      </c>
      <c r="AE9" s="148">
        <v>89.894078889893933</v>
      </c>
      <c r="AF9" s="148">
        <v>16.395249273433333</v>
      </c>
      <c r="AG9" s="148">
        <v>24.317407464716627</v>
      </c>
      <c r="AH9" s="148">
        <v>0</v>
      </c>
      <c r="AI9" s="148">
        <v>87.992200808011191</v>
      </c>
      <c r="AJ9" s="148">
        <v>123.57826441780078</v>
      </c>
      <c r="AK9" s="148">
        <v>33.574436870125929</v>
      </c>
      <c r="AL9" s="148">
        <v>151.73802924511358</v>
      </c>
      <c r="AM9" s="148">
        <v>9.4706293117521927</v>
      </c>
      <c r="AN9" s="148">
        <v>16.947806899570647</v>
      </c>
      <c r="AO9" s="148">
        <v>11.646738401130834</v>
      </c>
      <c r="AP9" s="148">
        <v>6.218256589335982</v>
      </c>
      <c r="AQ9" s="148">
        <v>516.06863657980432</v>
      </c>
      <c r="AR9" s="148">
        <v>31.057777006342231</v>
      </c>
      <c r="AS9" s="148">
        <v>59.081112712633512</v>
      </c>
      <c r="AT9" s="148">
        <v>8.6751706947509373</v>
      </c>
      <c r="AU9" s="148">
        <v>16.778699840148708</v>
      </c>
      <c r="AV9" s="152" t="s">
        <v>200</v>
      </c>
      <c r="AW9" s="153">
        <v>1020.3040506070805</v>
      </c>
      <c r="AX9" s="153">
        <v>1431.6750729066648</v>
      </c>
      <c r="AY9" s="154">
        <v>0.71266453535130958</v>
      </c>
      <c r="AZ9" s="155">
        <v>3.5609121518212419</v>
      </c>
      <c r="BA9" s="155">
        <v>2.345680116650664</v>
      </c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6">
        <v>1.8727</v>
      </c>
      <c r="BN9" s="157">
        <v>11.646738401130834</v>
      </c>
      <c r="BO9" s="157">
        <v>6.218256589335982</v>
      </c>
      <c r="BP9" s="158"/>
      <c r="BQ9" s="158"/>
      <c r="BR9" s="158"/>
      <c r="BS9" s="158"/>
      <c r="BT9" s="158"/>
      <c r="BU9" s="158"/>
      <c r="BV9" s="158"/>
      <c r="BW9" s="161"/>
      <c r="BX9" s="158"/>
      <c r="BY9" s="161"/>
      <c r="BZ9" s="161"/>
    </row>
    <row r="10" spans="1:78" s="142" customFormat="1" ht="29.25" x14ac:dyDescent="0.25">
      <c r="A10" s="244">
        <v>4</v>
      </c>
      <c r="B10" s="143">
        <v>240</v>
      </c>
      <c r="C10" s="144">
        <v>100</v>
      </c>
      <c r="D10" s="150">
        <v>530.79999999999995</v>
      </c>
      <c r="E10" s="151" t="s">
        <v>209</v>
      </c>
      <c r="F10" s="183" t="s">
        <v>158</v>
      </c>
      <c r="G10" s="145">
        <v>71.95031454192997</v>
      </c>
      <c r="H10" s="145">
        <v>0.5422535184630658</v>
      </c>
      <c r="I10" s="145">
        <v>14.358133362752355</v>
      </c>
      <c r="J10" s="145">
        <v>3.6117376873492919</v>
      </c>
      <c r="K10" s="145">
        <v>3.1299490945769171E-2</v>
      </c>
      <c r="L10" s="145">
        <v>1.6757422262848491</v>
      </c>
      <c r="M10" s="145">
        <v>0.24785538446990585</v>
      </c>
      <c r="N10" s="145">
        <v>1.6703562749208045</v>
      </c>
      <c r="O10" s="145">
        <v>2.2310033254007022</v>
      </c>
      <c r="P10" s="145">
        <v>8.4549274243116701E-2</v>
      </c>
      <c r="Q10" s="145">
        <v>8.2516839766118705E-2</v>
      </c>
      <c r="R10" s="145">
        <v>0.23423807347401926</v>
      </c>
      <c r="S10" s="145">
        <v>0.28999999999999998</v>
      </c>
      <c r="T10" s="145">
        <v>2.59</v>
      </c>
      <c r="U10" s="146">
        <f t="shared" si="0"/>
        <v>99.59999999999998</v>
      </c>
      <c r="V10" s="146"/>
      <c r="W10" s="145">
        <v>1.6703562749208045</v>
      </c>
      <c r="X10" s="145">
        <v>1.6757422262848491</v>
      </c>
      <c r="Y10" s="145">
        <v>3.6117376873492919</v>
      </c>
      <c r="Z10" s="145"/>
      <c r="AA10" s="145"/>
      <c r="AB10" s="147">
        <v>26639.809710630969</v>
      </c>
      <c r="AC10" s="148">
        <v>18.854636772702701</v>
      </c>
      <c r="AD10" s="148">
        <v>0</v>
      </c>
      <c r="AE10" s="148">
        <v>48.699586366766674</v>
      </c>
      <c r="AF10" s="148">
        <v>12.069093876628864</v>
      </c>
      <c r="AG10" s="148">
        <v>1.9101189410275212</v>
      </c>
      <c r="AH10" s="148">
        <v>9.9616735154500393</v>
      </c>
      <c r="AI10" s="148">
        <v>83.180497057179252</v>
      </c>
      <c r="AJ10" s="148">
        <v>104.85327762205009</v>
      </c>
      <c r="AK10" s="148">
        <v>15.228689248787113</v>
      </c>
      <c r="AL10" s="148">
        <v>130.18198082485239</v>
      </c>
      <c r="AM10" s="148">
        <v>8.3789968704250253</v>
      </c>
      <c r="AN10" s="148">
        <v>8.2675230293154183</v>
      </c>
      <c r="AO10" s="148">
        <v>6.2227528174853459</v>
      </c>
      <c r="AP10" s="148">
        <v>2.3471721903887084</v>
      </c>
      <c r="AQ10" s="148">
        <v>588.34582796038296</v>
      </c>
      <c r="AR10" s="148">
        <v>20.468401134866166</v>
      </c>
      <c r="AS10" s="148">
        <v>49.323593993179863</v>
      </c>
      <c r="AT10" s="148">
        <v>0.60268945704045374</v>
      </c>
      <c r="AU10" s="148">
        <v>12.475730683969523</v>
      </c>
      <c r="AV10" s="152" t="s">
        <v>158</v>
      </c>
      <c r="AW10" s="153">
        <v>505.05050505050474</v>
      </c>
      <c r="AX10" s="153">
        <v>948.52744310575554</v>
      </c>
      <c r="AY10" s="154">
        <v>0.5324574515175039</v>
      </c>
      <c r="AZ10" s="155">
        <v>2.0151515151515138</v>
      </c>
      <c r="BA10" s="155">
        <v>1.5726439089692088</v>
      </c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6">
        <v>2.1953999999999998</v>
      </c>
      <c r="BN10" s="157">
        <v>6.2227528174853459</v>
      </c>
      <c r="BO10" s="157">
        <v>2.3471721903887084</v>
      </c>
      <c r="BP10" s="163">
        <v>0.13635573962100495</v>
      </c>
      <c r="BQ10" s="163">
        <v>0.12195966400839202</v>
      </c>
      <c r="BR10" s="159">
        <v>2473.635258533775</v>
      </c>
      <c r="BS10" s="159">
        <v>2552.9125738153534</v>
      </c>
      <c r="BT10" s="159">
        <v>2685.8858781212534</v>
      </c>
      <c r="BU10" s="160">
        <v>6.7413036808295672</v>
      </c>
      <c r="BV10" s="160">
        <v>7.9024437082913277</v>
      </c>
      <c r="BW10" s="161"/>
      <c r="BX10" s="158" t="s">
        <v>159</v>
      </c>
      <c r="BY10" s="161"/>
      <c r="BZ10" s="161"/>
    </row>
    <row r="11" spans="1:78" s="142" customFormat="1" ht="29.25" x14ac:dyDescent="0.25">
      <c r="A11" s="244">
        <v>5</v>
      </c>
      <c r="B11" s="143">
        <v>256</v>
      </c>
      <c r="C11" s="144">
        <v>100</v>
      </c>
      <c r="D11" s="150">
        <v>537.6</v>
      </c>
      <c r="E11" s="151" t="s">
        <v>209</v>
      </c>
      <c r="F11" s="183" t="s">
        <v>163</v>
      </c>
      <c r="G11" s="145">
        <v>88.256128353442534</v>
      </c>
      <c r="H11" s="145">
        <v>0.28178671206657713</v>
      </c>
      <c r="I11" s="145">
        <v>1.001647773536223</v>
      </c>
      <c r="J11" s="145">
        <v>4.8678552560618398</v>
      </c>
      <c r="K11" s="145">
        <v>0.12335814819122949</v>
      </c>
      <c r="L11" s="145">
        <v>0.95240646314253385</v>
      </c>
      <c r="M11" s="145">
        <v>0.22357389998625313</v>
      </c>
      <c r="N11" s="145">
        <v>0.16821565662440385</v>
      </c>
      <c r="O11" s="145">
        <v>0.22877329300918925</v>
      </c>
      <c r="P11" s="145">
        <v>3.965811541023824E-2</v>
      </c>
      <c r="Q11" s="145">
        <v>0.11805680628549071</v>
      </c>
      <c r="R11" s="145">
        <v>0.14853952224348874</v>
      </c>
      <c r="S11" s="145">
        <v>0.17</v>
      </c>
      <c r="T11" s="145">
        <v>3.02</v>
      </c>
      <c r="U11" s="146">
        <f t="shared" si="0"/>
        <v>99.59999999999998</v>
      </c>
      <c r="V11" s="146"/>
      <c r="W11" s="145">
        <v>0.16821565662440385</v>
      </c>
      <c r="X11" s="145">
        <v>0.95240646314253385</v>
      </c>
      <c r="Y11" s="145">
        <v>4.8678552560618398</v>
      </c>
      <c r="Z11" s="145"/>
      <c r="AA11" s="145"/>
      <c r="AB11" s="147">
        <v>27780.834423810622</v>
      </c>
      <c r="AC11" s="148">
        <v>0</v>
      </c>
      <c r="AD11" s="148">
        <v>0</v>
      </c>
      <c r="AE11" s="148">
        <v>21.13824220744721</v>
      </c>
      <c r="AF11" s="148">
        <v>2.3070780245266569</v>
      </c>
      <c r="AG11" s="148">
        <v>0</v>
      </c>
      <c r="AH11" s="148">
        <v>1.5482407482758227</v>
      </c>
      <c r="AI11" s="148">
        <v>3.5039492029525543</v>
      </c>
      <c r="AJ11" s="148">
        <v>18.794312867656242</v>
      </c>
      <c r="AK11" s="148">
        <v>9.6324357160638563</v>
      </c>
      <c r="AL11" s="148">
        <v>267.42039182506704</v>
      </c>
      <c r="AM11" s="148">
        <v>3.0243676809541</v>
      </c>
      <c r="AN11" s="148">
        <v>6.5789716285693745</v>
      </c>
      <c r="AO11" s="148">
        <v>2.3624459103948778</v>
      </c>
      <c r="AP11" s="148">
        <v>-0.17914248356749651</v>
      </c>
      <c r="AQ11" s="148">
        <v>299.66193749366909</v>
      </c>
      <c r="AR11" s="148">
        <v>9.7828524821791571</v>
      </c>
      <c r="AS11" s="148">
        <v>18.157428073078435</v>
      </c>
      <c r="AT11" s="148">
        <v>3.8342717414077985</v>
      </c>
      <c r="AU11" s="148">
        <v>2.9726779699999852</v>
      </c>
      <c r="AV11" s="152" t="s">
        <v>163</v>
      </c>
      <c r="AW11" s="153">
        <v>182.98931342409605</v>
      </c>
      <c r="AX11" s="153">
        <v>341.80385607834529</v>
      </c>
      <c r="AY11" s="154">
        <v>0.53536351381054292</v>
      </c>
      <c r="AZ11" s="155">
        <v>1.048967940272288</v>
      </c>
      <c r="BA11" s="155">
        <v>0.60188616972535258</v>
      </c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6">
        <v>0.22439999999999999</v>
      </c>
      <c r="BN11" s="157">
        <v>2.3624459103948778</v>
      </c>
      <c r="BO11" s="157"/>
      <c r="BP11" s="158"/>
      <c r="BQ11" s="158"/>
      <c r="BR11" s="159">
        <v>2309.4255996603697</v>
      </c>
      <c r="BS11" s="159">
        <v>2486.119549989387</v>
      </c>
      <c r="BT11" s="159">
        <v>2803.1443478260871</v>
      </c>
      <c r="BU11" s="160">
        <v>17.709805972704078</v>
      </c>
      <c r="BV11" s="160">
        <v>17.613033326257675</v>
      </c>
      <c r="BW11" s="161"/>
      <c r="BX11" s="158" t="s">
        <v>159</v>
      </c>
      <c r="BY11" s="161"/>
      <c r="BZ11" s="161"/>
    </row>
    <row r="12" spans="1:78" s="142" customFormat="1" ht="30.75" x14ac:dyDescent="0.25">
      <c r="A12" s="244">
        <v>6</v>
      </c>
      <c r="B12" s="143">
        <v>165</v>
      </c>
      <c r="C12" s="144">
        <v>101</v>
      </c>
      <c r="D12" s="164">
        <v>735.5</v>
      </c>
      <c r="E12" s="165" t="s">
        <v>210</v>
      </c>
      <c r="F12" s="238" t="s">
        <v>195</v>
      </c>
      <c r="G12" s="145">
        <v>72.934286530184366</v>
      </c>
      <c r="H12" s="145">
        <v>8.9149396128478761E-2</v>
      </c>
      <c r="I12" s="145">
        <v>7.5527074385548785</v>
      </c>
      <c r="J12" s="145">
        <v>0.846131724385491</v>
      </c>
      <c r="K12" s="145">
        <v>6.9303417485036493E-3</v>
      </c>
      <c r="L12" s="145">
        <v>0.34042678710073987</v>
      </c>
      <c r="M12" s="145">
        <v>6.9122808578863362</v>
      </c>
      <c r="N12" s="145">
        <v>0.6659428389243961</v>
      </c>
      <c r="O12" s="145">
        <v>1.6736775322636315</v>
      </c>
      <c r="P12" s="145">
        <v>4.8092371527495022E-2</v>
      </c>
      <c r="Q12" s="145">
        <v>0.19089941361787324</v>
      </c>
      <c r="R12" s="145">
        <v>0.29947476767776376</v>
      </c>
      <c r="S12" s="145">
        <v>0.21</v>
      </c>
      <c r="T12" s="145">
        <v>7.83</v>
      </c>
      <c r="U12" s="146">
        <f t="shared" si="0"/>
        <v>99.599999999999909</v>
      </c>
      <c r="V12" s="146"/>
      <c r="W12" s="145">
        <v>0.6659428389243961</v>
      </c>
      <c r="X12" s="145">
        <v>0.34042678710073987</v>
      </c>
      <c r="Y12" s="145">
        <v>0.846131724385491</v>
      </c>
      <c r="Z12" s="145"/>
      <c r="AA12" s="145"/>
      <c r="AB12" s="147">
        <v>5149.9429644163638</v>
      </c>
      <c r="AC12" s="148">
        <v>0</v>
      </c>
      <c r="AD12" s="148">
        <v>0</v>
      </c>
      <c r="AE12" s="148">
        <v>27.725009635886693</v>
      </c>
      <c r="AF12" s="148">
        <v>4.9502788190976581</v>
      </c>
      <c r="AG12" s="148">
        <v>6.9617393964059842</v>
      </c>
      <c r="AH12" s="148">
        <v>2.4848959770653432</v>
      </c>
      <c r="AI12" s="148">
        <v>41.318873686684903</v>
      </c>
      <c r="AJ12" s="148">
        <v>64.786462763625224</v>
      </c>
      <c r="AK12" s="148">
        <v>4.5532991582980022</v>
      </c>
      <c r="AL12" s="148">
        <v>48.976646323340844</v>
      </c>
      <c r="AM12" s="148">
        <v>0.48280931408422711</v>
      </c>
      <c r="AN12" s="148">
        <v>13.507092551965286</v>
      </c>
      <c r="AO12" s="148">
        <v>3.3494554004714057</v>
      </c>
      <c r="AP12" s="148">
        <v>2.5371646473867675</v>
      </c>
      <c r="AQ12" s="148">
        <v>763.03155644828678</v>
      </c>
      <c r="AR12" s="148">
        <v>10.48677164420851</v>
      </c>
      <c r="AS12" s="148">
        <v>13.188753370999308</v>
      </c>
      <c r="AT12" s="148">
        <v>6.5121477661129648</v>
      </c>
      <c r="AU12" s="148">
        <v>2.4167111853671748</v>
      </c>
      <c r="AV12" s="166" t="s">
        <v>195</v>
      </c>
      <c r="AW12" s="167">
        <v>84.456606195736654</v>
      </c>
      <c r="AX12" s="167">
        <v>1300.3071371327005</v>
      </c>
      <c r="AY12" s="168">
        <v>6.4951274805713527E-2</v>
      </c>
      <c r="AZ12" s="169">
        <v>0.75336981858720997</v>
      </c>
      <c r="BA12" s="169">
        <v>2.1354914194123209</v>
      </c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70">
        <v>1.5939000000000001</v>
      </c>
      <c r="BN12" s="171">
        <v>3.3494554004714057</v>
      </c>
      <c r="BO12" s="171">
        <v>2.5371646473867675</v>
      </c>
      <c r="BP12" s="172"/>
      <c r="BQ12" s="172"/>
      <c r="BR12" s="173"/>
      <c r="BS12" s="173"/>
      <c r="BT12" s="173"/>
      <c r="BU12" s="174"/>
      <c r="BV12" s="175"/>
      <c r="BW12" s="174"/>
      <c r="BX12" s="174"/>
      <c r="BY12" s="161"/>
      <c r="BZ12" s="161"/>
    </row>
    <row r="13" spans="1:78" s="142" customFormat="1" ht="30.75" x14ac:dyDescent="0.25">
      <c r="A13" s="244">
        <v>7</v>
      </c>
      <c r="B13" s="143">
        <v>168</v>
      </c>
      <c r="C13" s="176">
        <v>101</v>
      </c>
      <c r="D13" s="164">
        <v>738</v>
      </c>
      <c r="E13" s="165" t="s">
        <v>211</v>
      </c>
      <c r="F13" s="238" t="s">
        <v>195</v>
      </c>
      <c r="G13" s="145">
        <v>24.12</v>
      </c>
      <c r="H13" s="145">
        <v>0.12</v>
      </c>
      <c r="I13" s="145">
        <v>5.59</v>
      </c>
      <c r="J13" s="145">
        <v>0.95</v>
      </c>
      <c r="K13" s="145">
        <v>0.1</v>
      </c>
      <c r="L13" s="145">
        <v>1.92</v>
      </c>
      <c r="M13" s="145">
        <v>35.54</v>
      </c>
      <c r="N13" s="145">
        <v>0.41</v>
      </c>
      <c r="O13" s="145">
        <v>0.73</v>
      </c>
      <c r="P13" s="145">
        <v>0.02</v>
      </c>
      <c r="Q13" s="145">
        <v>0.04</v>
      </c>
      <c r="R13" s="145">
        <v>0.06</v>
      </c>
      <c r="S13" s="145">
        <v>0.26</v>
      </c>
      <c r="T13" s="145">
        <v>29.73</v>
      </c>
      <c r="U13" s="146">
        <f t="shared" si="0"/>
        <v>99.590000000000018</v>
      </c>
      <c r="V13" s="146"/>
      <c r="W13" s="145">
        <v>0.41</v>
      </c>
      <c r="X13" s="145">
        <v>1.92</v>
      </c>
      <c r="Y13" s="145">
        <v>0.95</v>
      </c>
      <c r="Z13" s="145"/>
      <c r="AA13" s="145"/>
      <c r="AB13" s="147">
        <v>6011.9372361770538</v>
      </c>
      <c r="AC13" s="148">
        <v>0</v>
      </c>
      <c r="AD13" s="148">
        <v>5.629836419584076</v>
      </c>
      <c r="AE13" s="148">
        <v>47.690901286874428</v>
      </c>
      <c r="AF13" s="148">
        <v>5.8399171002265007</v>
      </c>
      <c r="AG13" s="148">
        <v>2.0633668466093336</v>
      </c>
      <c r="AH13" s="148">
        <v>1.8221939611921389</v>
      </c>
      <c r="AI13" s="148">
        <v>19.383693015703983</v>
      </c>
      <c r="AJ13" s="148">
        <v>117.0548293195255</v>
      </c>
      <c r="AK13" s="148">
        <v>10.397714972403165</v>
      </c>
      <c r="AL13" s="148">
        <v>52.110751385381086</v>
      </c>
      <c r="AM13" s="148">
        <v>1.4098069718011794</v>
      </c>
      <c r="AN13" s="148">
        <v>11.131634688186919</v>
      </c>
      <c r="AO13" s="148">
        <v>2.8143075661953674</v>
      </c>
      <c r="AP13" s="148">
        <v>1.8386342607835846</v>
      </c>
      <c r="AQ13" s="148">
        <v>222.15657965833512</v>
      </c>
      <c r="AR13" s="148">
        <v>7.1417525366456802</v>
      </c>
      <c r="AS13" s="148">
        <v>9.3429356786631974</v>
      </c>
      <c r="AT13" s="148">
        <v>0</v>
      </c>
      <c r="AU13" s="148">
        <v>5.823862931125956</v>
      </c>
      <c r="AV13" s="166" t="s">
        <v>195</v>
      </c>
      <c r="AW13" s="167">
        <v>422.28303097868354</v>
      </c>
      <c r="AX13" s="167">
        <v>625.18748349026043</v>
      </c>
      <c r="AY13" s="168">
        <v>0.67545023233860402</v>
      </c>
      <c r="AZ13" s="169">
        <v>1.7668490929360505</v>
      </c>
      <c r="BA13" s="169">
        <v>1.0552999735844166</v>
      </c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70">
        <v>0.50939999999999996</v>
      </c>
      <c r="BN13" s="171">
        <v>2.8143075661953674</v>
      </c>
      <c r="BO13" s="171">
        <v>1.8386342607835846</v>
      </c>
      <c r="BP13" s="172"/>
      <c r="BQ13" s="172"/>
      <c r="BR13" s="173">
        <v>2517.8394695506636</v>
      </c>
      <c r="BS13" s="173">
        <v>2572.7048023689972</v>
      </c>
      <c r="BT13" s="173">
        <v>2705.2232895282891</v>
      </c>
      <c r="BU13" s="175">
        <v>12.298125668259861</v>
      </c>
      <c r="BV13" s="175">
        <v>6.9267413415733268</v>
      </c>
      <c r="BW13" s="177"/>
      <c r="BX13" s="174" t="s">
        <v>187</v>
      </c>
      <c r="BY13" s="161"/>
      <c r="BZ13" s="161"/>
    </row>
    <row r="14" spans="1:78" s="142" customFormat="1" ht="30.75" x14ac:dyDescent="0.25">
      <c r="A14" s="244">
        <v>8</v>
      </c>
      <c r="B14" s="143">
        <v>158</v>
      </c>
      <c r="C14" s="144">
        <v>101</v>
      </c>
      <c r="D14" s="164">
        <v>739</v>
      </c>
      <c r="E14" s="165" t="s">
        <v>211</v>
      </c>
      <c r="F14" s="238" t="s">
        <v>191</v>
      </c>
      <c r="G14" s="145">
        <v>71.274333575967404</v>
      </c>
      <c r="H14" s="145">
        <v>0.38711055589436888</v>
      </c>
      <c r="I14" s="145">
        <v>14.346086213793418</v>
      </c>
      <c r="J14" s="145">
        <v>2.1990230699114051</v>
      </c>
      <c r="K14" s="145">
        <v>2.928593443633478E-2</v>
      </c>
      <c r="L14" s="145">
        <v>1.3721079000347554</v>
      </c>
      <c r="M14" s="145">
        <v>1.2873436813493075</v>
      </c>
      <c r="N14" s="145">
        <v>0.53137471883955323</v>
      </c>
      <c r="O14" s="145">
        <v>2.111990222502016</v>
      </c>
      <c r="P14" s="145">
        <v>8.249558996150641E-2</v>
      </c>
      <c r="Q14" s="145">
        <v>0.37576741227466171</v>
      </c>
      <c r="R14" s="145">
        <v>0.35308112503524741</v>
      </c>
      <c r="S14" s="145">
        <v>0.34</v>
      </c>
      <c r="T14" s="145">
        <v>4.91</v>
      </c>
      <c r="U14" s="146">
        <f t="shared" si="0"/>
        <v>99.599999999999966</v>
      </c>
      <c r="V14" s="146"/>
      <c r="W14" s="145">
        <v>0.53137471883955323</v>
      </c>
      <c r="X14" s="145">
        <v>1.3721079000347554</v>
      </c>
      <c r="Y14" s="145">
        <v>2.1990230699114051</v>
      </c>
      <c r="Z14" s="145"/>
      <c r="AA14" s="145"/>
      <c r="AB14" s="147">
        <v>15717.667219545352</v>
      </c>
      <c r="AC14" s="148">
        <v>27.337186535370574</v>
      </c>
      <c r="AD14" s="148">
        <v>8.1640775792312112</v>
      </c>
      <c r="AE14" s="148">
        <v>47.636320546002104</v>
      </c>
      <c r="AF14" s="148">
        <v>11.872204610636542</v>
      </c>
      <c r="AG14" s="148">
        <v>4.9528231216937844</v>
      </c>
      <c r="AH14" s="148">
        <v>3.2597321537808228</v>
      </c>
      <c r="AI14" s="148">
        <v>64.990843856997003</v>
      </c>
      <c r="AJ14" s="148">
        <v>85.994215835635387</v>
      </c>
      <c r="AK14" s="148">
        <v>8.4765122603231102</v>
      </c>
      <c r="AL14" s="148">
        <v>126.32179235557378</v>
      </c>
      <c r="AM14" s="148">
        <v>5.5439872393797707</v>
      </c>
      <c r="AN14" s="148">
        <v>20.81042751818508</v>
      </c>
      <c r="AO14" s="148">
        <v>7.2588992430093038</v>
      </c>
      <c r="AP14" s="148">
        <v>2.2170526641866748</v>
      </c>
      <c r="AQ14" s="148">
        <v>790.13496966779951</v>
      </c>
      <c r="AR14" s="148">
        <v>16.932655945902429</v>
      </c>
      <c r="AS14" s="148">
        <v>34.146470213561763</v>
      </c>
      <c r="AT14" s="148">
        <v>9.1584311667420728</v>
      </c>
      <c r="AU14" s="148">
        <v>11.227480708456397</v>
      </c>
      <c r="AV14" s="166" t="s">
        <v>191</v>
      </c>
      <c r="AW14" s="167">
        <v>191.51427602131835</v>
      </c>
      <c r="AX14" s="167">
        <v>388.68728797457806</v>
      </c>
      <c r="AY14" s="168">
        <v>0.49272070877153118</v>
      </c>
      <c r="AZ14" s="169">
        <v>1.0745428280639551</v>
      </c>
      <c r="BA14" s="169">
        <v>0.67689966075932495</v>
      </c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70">
        <v>2.0480999999999998</v>
      </c>
      <c r="BN14" s="171">
        <v>7.2588992430093038</v>
      </c>
      <c r="BO14" s="171">
        <v>2.2170526641866748</v>
      </c>
      <c r="BP14" s="178">
        <v>19.872212470171554</v>
      </c>
      <c r="BQ14" s="179"/>
      <c r="BR14" s="173"/>
      <c r="BS14" s="173"/>
      <c r="BT14" s="173"/>
      <c r="BU14" s="175">
        <v>22</v>
      </c>
      <c r="BV14" s="175"/>
      <c r="BW14" s="177">
        <v>19.872212470171554</v>
      </c>
      <c r="BX14" s="174"/>
      <c r="BY14" s="161"/>
      <c r="BZ14" s="161"/>
    </row>
    <row r="15" spans="1:78" s="142" customFormat="1" ht="30.75" x14ac:dyDescent="0.25">
      <c r="A15" s="244">
        <v>9</v>
      </c>
      <c r="B15" s="143">
        <v>160</v>
      </c>
      <c r="C15" s="144">
        <v>101</v>
      </c>
      <c r="D15" s="164">
        <v>741</v>
      </c>
      <c r="E15" s="165" t="s">
        <v>211</v>
      </c>
      <c r="F15" s="238" t="s">
        <v>192</v>
      </c>
      <c r="G15" s="145">
        <v>75.49226464616784</v>
      </c>
      <c r="H15" s="145">
        <v>0.1669370274891139</v>
      </c>
      <c r="I15" s="145">
        <v>10.38008004301018</v>
      </c>
      <c r="J15" s="145">
        <v>0.95140617903988478</v>
      </c>
      <c r="K15" s="145">
        <v>2.7390537760799298E-2</v>
      </c>
      <c r="L15" s="145">
        <v>0.44862380787006123</v>
      </c>
      <c r="M15" s="145">
        <v>2.717265848315658</v>
      </c>
      <c r="N15" s="145">
        <v>0.48006067507279682</v>
      </c>
      <c r="O15" s="145">
        <v>1.783912523709027</v>
      </c>
      <c r="P15" s="145">
        <v>9.2858073090588522E-2</v>
      </c>
      <c r="Q15" s="145">
        <v>0.21964306227125802</v>
      </c>
      <c r="R15" s="145">
        <v>0.44955757620281578</v>
      </c>
      <c r="S15" s="145">
        <v>0.19</v>
      </c>
      <c r="T15" s="145">
        <v>6.2</v>
      </c>
      <c r="U15" s="146">
        <f t="shared" si="0"/>
        <v>99.600000000000009</v>
      </c>
      <c r="V15" s="146"/>
      <c r="W15" s="145">
        <v>0.48006067507279682</v>
      </c>
      <c r="X15" s="145">
        <v>0.44862380787006123</v>
      </c>
      <c r="Y15" s="145">
        <v>0.95140617903988478</v>
      </c>
      <c r="Z15" s="145"/>
      <c r="AA15" s="145"/>
      <c r="AB15" s="147">
        <v>5680.7481476473304</v>
      </c>
      <c r="AC15" s="148">
        <v>0</v>
      </c>
      <c r="AD15" s="148">
        <v>1.8367080951915715</v>
      </c>
      <c r="AE15" s="148">
        <v>23.00983057132807</v>
      </c>
      <c r="AF15" s="148">
        <v>5.1481155375561833</v>
      </c>
      <c r="AG15" s="148">
        <v>4.5898497291077041</v>
      </c>
      <c r="AH15" s="148">
        <v>3.6099818918074305</v>
      </c>
      <c r="AI15" s="148">
        <v>40.674973987033859</v>
      </c>
      <c r="AJ15" s="148">
        <v>60.552690751463587</v>
      </c>
      <c r="AK15" s="148">
        <v>5.8508247501949144</v>
      </c>
      <c r="AL15" s="148">
        <v>95.457818832222685</v>
      </c>
      <c r="AM15" s="148">
        <v>1.5330545819734442</v>
      </c>
      <c r="AN15" s="148">
        <v>14.632637190705699</v>
      </c>
      <c r="AO15" s="148">
        <v>5.0066330458185329</v>
      </c>
      <c r="AP15" s="148">
        <v>0.34286135096605636</v>
      </c>
      <c r="AQ15" s="148">
        <v>842.51338800576298</v>
      </c>
      <c r="AR15" s="148">
        <v>9.8405701940830976</v>
      </c>
      <c r="AS15" s="148">
        <v>28.632560075507829</v>
      </c>
      <c r="AT15" s="148">
        <v>3.0379811188423704</v>
      </c>
      <c r="AU15" s="148">
        <v>8.5772788707161496</v>
      </c>
      <c r="AV15" s="166" t="s">
        <v>192</v>
      </c>
      <c r="AW15" s="167">
        <v>0</v>
      </c>
      <c r="AX15" s="167">
        <v>780.90138331102128</v>
      </c>
      <c r="AY15" s="168">
        <v>0</v>
      </c>
      <c r="AZ15" s="169">
        <v>0.5</v>
      </c>
      <c r="BA15" s="169">
        <v>1.3044422132976341</v>
      </c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70">
        <v>1.7194</v>
      </c>
      <c r="BN15" s="171">
        <v>5.0066330458185329</v>
      </c>
      <c r="BO15" s="171">
        <v>0.34286135096605636</v>
      </c>
      <c r="BP15" s="172"/>
      <c r="BQ15" s="172"/>
      <c r="BR15" s="173"/>
      <c r="BS15" s="173"/>
      <c r="BT15" s="173"/>
      <c r="BU15" s="174"/>
      <c r="BV15" s="175"/>
      <c r="BW15" s="174"/>
      <c r="BX15" s="174"/>
      <c r="BY15" s="161"/>
      <c r="BZ15" s="161"/>
    </row>
    <row r="16" spans="1:78" s="142" customFormat="1" ht="30.75" x14ac:dyDescent="0.25">
      <c r="A16" s="244">
        <v>10</v>
      </c>
      <c r="B16" s="143">
        <v>163</v>
      </c>
      <c r="C16" s="144">
        <v>101</v>
      </c>
      <c r="D16" s="164">
        <v>743</v>
      </c>
      <c r="E16" s="165" t="s">
        <v>211</v>
      </c>
      <c r="F16" s="238" t="s">
        <v>193</v>
      </c>
      <c r="G16" s="145">
        <v>54.445575487025472</v>
      </c>
      <c r="H16" s="145">
        <v>0.51500855914265076</v>
      </c>
      <c r="I16" s="145">
        <v>14.97978890437849</v>
      </c>
      <c r="J16" s="145">
        <v>3.398662518643043</v>
      </c>
      <c r="K16" s="145">
        <v>7.7152790946784691E-2</v>
      </c>
      <c r="L16" s="145">
        <v>2.8325470752845789</v>
      </c>
      <c r="M16" s="145">
        <v>6.3156946359289234</v>
      </c>
      <c r="N16" s="145">
        <v>0.59336515250137112</v>
      </c>
      <c r="O16" s="145">
        <v>1.6237105805353822</v>
      </c>
      <c r="P16" s="145">
        <v>6.8288427731622192E-2</v>
      </c>
      <c r="Q16" s="145">
        <v>0.31364524660068788</v>
      </c>
      <c r="R16" s="145">
        <v>0.24656062128100129</v>
      </c>
      <c r="S16" s="145">
        <v>0.56000000000000005</v>
      </c>
      <c r="T16" s="145">
        <v>13.63</v>
      </c>
      <c r="U16" s="146">
        <f t="shared" si="0"/>
        <v>99.600000000000023</v>
      </c>
      <c r="V16" s="146"/>
      <c r="W16" s="145">
        <v>0.59336515250137112</v>
      </c>
      <c r="X16" s="145">
        <v>2.8325470752845789</v>
      </c>
      <c r="Y16" s="145">
        <v>3.398662518643043</v>
      </c>
      <c r="Z16" s="145"/>
      <c r="AA16" s="145"/>
      <c r="AB16" s="147">
        <v>30298.930901761909</v>
      </c>
      <c r="AC16" s="148">
        <v>35.070181402877523</v>
      </c>
      <c r="AD16" s="148">
        <v>16.30958452838648</v>
      </c>
      <c r="AE16" s="148">
        <v>52.689428335700008</v>
      </c>
      <c r="AF16" s="148">
        <v>14.440378282121534</v>
      </c>
      <c r="AG16" s="148">
        <v>5.470739272374078</v>
      </c>
      <c r="AH16" s="148">
        <v>2.2527447478926743</v>
      </c>
      <c r="AI16" s="148">
        <v>71.051220791314236</v>
      </c>
      <c r="AJ16" s="148">
        <v>100.22798191779866</v>
      </c>
      <c r="AK16" s="148">
        <v>13.064575951238018</v>
      </c>
      <c r="AL16" s="148">
        <v>166.24464269311383</v>
      </c>
      <c r="AM16" s="148">
        <v>9.5932188186739946</v>
      </c>
      <c r="AN16" s="148">
        <v>19.31471646967859</v>
      </c>
      <c r="AO16" s="148">
        <v>10.375427728033548</v>
      </c>
      <c r="AP16" s="148">
        <v>2.1370597738460035</v>
      </c>
      <c r="AQ16" s="148">
        <v>566.693843938653</v>
      </c>
      <c r="AR16" s="148">
        <v>24.368339339969527</v>
      </c>
      <c r="AS16" s="148">
        <v>60.787098552382361</v>
      </c>
      <c r="AT16" s="148">
        <v>15.417850561888434</v>
      </c>
      <c r="AU16" s="148">
        <v>15.776086683603088</v>
      </c>
      <c r="AV16" s="166" t="s">
        <v>193</v>
      </c>
      <c r="AW16" s="167">
        <v>505.05050505050548</v>
      </c>
      <c r="AX16" s="167">
        <v>1361.2896028558687</v>
      </c>
      <c r="AY16" s="168">
        <v>0.37100886100279684</v>
      </c>
      <c r="AZ16" s="169">
        <v>2.015151515151516</v>
      </c>
      <c r="BA16" s="169">
        <v>2.2330633645693903</v>
      </c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5"/>
      <c r="BM16" s="170">
        <v>1.4837</v>
      </c>
      <c r="BN16" s="171">
        <v>10.375427728033548</v>
      </c>
      <c r="BO16" s="171">
        <v>2.1370597738460035</v>
      </c>
      <c r="BP16" s="178">
        <v>4.3228414356471401</v>
      </c>
      <c r="BQ16" s="179"/>
      <c r="BR16" s="173">
        <v>2340.9061351556566</v>
      </c>
      <c r="BS16" s="173">
        <v>2454.1248595292327</v>
      </c>
      <c r="BT16" s="173">
        <v>2731.3163942414171</v>
      </c>
      <c r="BU16" s="175">
        <v>18.743988984780987</v>
      </c>
      <c r="BV16" s="175">
        <v>14.29384965831435</v>
      </c>
      <c r="BW16" s="177">
        <v>4.3228414356471401</v>
      </c>
      <c r="BX16" s="174" t="s">
        <v>187</v>
      </c>
      <c r="BY16" s="161"/>
      <c r="BZ16" s="161"/>
    </row>
    <row r="17" spans="1:78" s="142" customFormat="1" ht="18.75" x14ac:dyDescent="0.25">
      <c r="A17" s="244">
        <v>11</v>
      </c>
      <c r="B17" s="143">
        <v>266</v>
      </c>
      <c r="C17" s="144">
        <v>100</v>
      </c>
      <c r="D17" s="150">
        <v>747.5</v>
      </c>
      <c r="E17" s="151" t="s">
        <v>212</v>
      </c>
      <c r="F17" s="183" t="s">
        <v>202</v>
      </c>
      <c r="G17" s="145">
        <v>52.550747206009667</v>
      </c>
      <c r="H17" s="145">
        <v>0.82493328128068921</v>
      </c>
      <c r="I17" s="145">
        <v>17.381830757778193</v>
      </c>
      <c r="J17" s="145">
        <v>6.6263756083248682</v>
      </c>
      <c r="K17" s="145">
        <v>6.1891523582515179E-2</v>
      </c>
      <c r="L17" s="145">
        <v>2.6128986695053147</v>
      </c>
      <c r="M17" s="145">
        <v>2.9066412222995477</v>
      </c>
      <c r="N17" s="145">
        <v>2.1312211598848703</v>
      </c>
      <c r="O17" s="145">
        <v>2.6337803313748935</v>
      </c>
      <c r="P17" s="145">
        <v>0.11915463757538139</v>
      </c>
      <c r="Q17" s="145">
        <v>0.16619219549809292</v>
      </c>
      <c r="R17" s="145">
        <v>0.76433340688598295</v>
      </c>
      <c r="S17" s="145">
        <v>2.0699999999999998</v>
      </c>
      <c r="T17" s="145">
        <v>8.75</v>
      </c>
      <c r="U17" s="146">
        <f t="shared" si="0"/>
        <v>99.600000000000009</v>
      </c>
      <c r="V17" s="146"/>
      <c r="W17" s="145">
        <v>2.1312211598848703</v>
      </c>
      <c r="X17" s="145">
        <v>2.6128986695053147</v>
      </c>
      <c r="Y17" s="145">
        <v>6.6263756083248682</v>
      </c>
      <c r="Z17" s="145"/>
      <c r="AA17" s="145"/>
      <c r="AB17" s="147">
        <v>55129.554378034118</v>
      </c>
      <c r="AC17" s="148">
        <v>99.33639820044624</v>
      </c>
      <c r="AD17" s="148">
        <v>9.1885611128986771</v>
      </c>
      <c r="AE17" s="148">
        <v>87.093459743954824</v>
      </c>
      <c r="AF17" s="148">
        <v>15.883554739735979</v>
      </c>
      <c r="AG17" s="148">
        <v>9.1760270387985816</v>
      </c>
      <c r="AH17" s="148">
        <v>5.2873569219625418</v>
      </c>
      <c r="AI17" s="148">
        <v>102.79176395024994</v>
      </c>
      <c r="AJ17" s="148">
        <v>171.54138589398556</v>
      </c>
      <c r="AK17" s="148">
        <v>25.981940464556317</v>
      </c>
      <c r="AL17" s="148">
        <v>153.07748967281995</v>
      </c>
      <c r="AM17" s="148">
        <v>10.575247952143647</v>
      </c>
      <c r="AN17" s="148">
        <v>22.649562850610334</v>
      </c>
      <c r="AO17" s="148">
        <v>9.6555500044463063</v>
      </c>
      <c r="AP17" s="148">
        <v>3.4167197155220705</v>
      </c>
      <c r="AQ17" s="148">
        <v>2724.4377086284517</v>
      </c>
      <c r="AR17" s="148">
        <v>19.844316542879781</v>
      </c>
      <c r="AS17" s="148">
        <v>42.954806675848097</v>
      </c>
      <c r="AT17" s="148">
        <v>0</v>
      </c>
      <c r="AU17" s="148">
        <v>27.380319439432327</v>
      </c>
      <c r="AV17" s="152" t="s">
        <v>202</v>
      </c>
      <c r="AW17" s="153">
        <v>847.40017625923667</v>
      </c>
      <c r="AX17" s="153">
        <v>2265.3252832358512</v>
      </c>
      <c r="AY17" s="154">
        <v>0.37407439122773029</v>
      </c>
      <c r="AZ17" s="155">
        <v>3.0422005287777103</v>
      </c>
      <c r="BA17" s="155">
        <v>3.6795204531773624</v>
      </c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6">
        <v>2.4468999999999999</v>
      </c>
      <c r="BN17" s="157">
        <v>9.6555500044463063</v>
      </c>
      <c r="BO17" s="157">
        <v>3.4167197155220705</v>
      </c>
      <c r="BP17" s="158"/>
      <c r="BQ17" s="158"/>
      <c r="BR17" s="158"/>
      <c r="BS17" s="158"/>
      <c r="BT17" s="158"/>
      <c r="BU17" s="158"/>
      <c r="BV17" s="158"/>
      <c r="BW17" s="161"/>
      <c r="BX17" s="158"/>
      <c r="BY17" s="161"/>
      <c r="BZ17" s="161"/>
    </row>
    <row r="18" spans="1:78" s="142" customFormat="1" ht="30.75" x14ac:dyDescent="0.25">
      <c r="A18" s="244">
        <v>12</v>
      </c>
      <c r="B18" s="143">
        <v>152</v>
      </c>
      <c r="C18" s="144">
        <v>101</v>
      </c>
      <c r="D18" s="180">
        <v>886.2</v>
      </c>
      <c r="E18" s="165" t="s">
        <v>213</v>
      </c>
      <c r="F18" s="238" t="s">
        <v>186</v>
      </c>
      <c r="G18" s="145">
        <v>71.692688199861649</v>
      </c>
      <c r="H18" s="145">
        <v>0.37651738159648607</v>
      </c>
      <c r="I18" s="145">
        <v>7.5050864158647501</v>
      </c>
      <c r="J18" s="145">
        <v>0.78528978701146779</v>
      </c>
      <c r="K18" s="145">
        <v>6.6493366253662783E-2</v>
      </c>
      <c r="L18" s="145">
        <v>0.51378390690820752</v>
      </c>
      <c r="M18" s="145">
        <v>9.8846512151088586</v>
      </c>
      <c r="N18" s="145">
        <v>0.44729054065454471</v>
      </c>
      <c r="O18" s="145">
        <v>1.084875283319179</v>
      </c>
      <c r="P18" s="145">
        <v>4.4885631850981142E-2</v>
      </c>
      <c r="Q18" s="145">
        <v>6.9729307154547462E-2</v>
      </c>
      <c r="R18" s="145">
        <v>0.3287089644156736</v>
      </c>
      <c r="S18" s="145">
        <v>0.2</v>
      </c>
      <c r="T18" s="145">
        <v>6.6</v>
      </c>
      <c r="U18" s="146">
        <f t="shared" si="0"/>
        <v>99.6</v>
      </c>
      <c r="V18" s="146"/>
      <c r="W18" s="145">
        <v>0.44729054065454471</v>
      </c>
      <c r="X18" s="145">
        <v>0.51378390690820752</v>
      </c>
      <c r="Y18" s="145">
        <v>0.78528978701146779</v>
      </c>
      <c r="Z18" s="145"/>
      <c r="AA18" s="145"/>
      <c r="AB18" s="147">
        <v>3284.8124569504612</v>
      </c>
      <c r="AC18" s="148">
        <v>0</v>
      </c>
      <c r="AD18" s="148">
        <v>0.75058171307046517</v>
      </c>
      <c r="AE18" s="148">
        <v>21.469773659463357</v>
      </c>
      <c r="AF18" s="148">
        <v>3.6974191890575692</v>
      </c>
      <c r="AG18" s="148">
        <v>2.4215222134380294</v>
      </c>
      <c r="AH18" s="148">
        <v>2.3508301241840148</v>
      </c>
      <c r="AI18" s="148">
        <v>29.813019893775614</v>
      </c>
      <c r="AJ18" s="148">
        <v>52.238967359197595</v>
      </c>
      <c r="AK18" s="148">
        <v>8.7598647261568896</v>
      </c>
      <c r="AL18" s="148">
        <v>203.78414731363227</v>
      </c>
      <c r="AM18" s="148">
        <v>3.2785956271169341</v>
      </c>
      <c r="AN18" s="148">
        <v>4.9379124203555227</v>
      </c>
      <c r="AO18" s="148">
        <v>2.8474580528814326</v>
      </c>
      <c r="AP18" s="148">
        <v>1.4292004414214983</v>
      </c>
      <c r="AQ18" s="148">
        <v>138.30754494711715</v>
      </c>
      <c r="AR18" s="148">
        <v>7.6330405570160025</v>
      </c>
      <c r="AS18" s="148">
        <v>13.161121915658697</v>
      </c>
      <c r="AT18" s="148">
        <v>0</v>
      </c>
      <c r="AU18" s="148">
        <v>2.1140225095012526</v>
      </c>
      <c r="AV18" s="166" t="s">
        <v>186</v>
      </c>
      <c r="AW18" s="167">
        <v>254.2200528777712</v>
      </c>
      <c r="AX18" s="167">
        <v>454.98549005866892</v>
      </c>
      <c r="AY18" s="168">
        <v>0.55874320925045395</v>
      </c>
      <c r="AZ18" s="169">
        <v>1.2626601586333135</v>
      </c>
      <c r="BA18" s="169">
        <v>0.78297678409387039</v>
      </c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5"/>
      <c r="BM18" s="170">
        <v>1.0392999999999999</v>
      </c>
      <c r="BN18" s="171">
        <v>2.8474580528814326</v>
      </c>
      <c r="BO18" s="171">
        <v>1.4292004414214983</v>
      </c>
      <c r="BP18" s="178">
        <v>0.32482736802275308</v>
      </c>
      <c r="BQ18" s="178">
        <v>0.22463039289970713</v>
      </c>
      <c r="BR18" s="173"/>
      <c r="BS18" s="173"/>
      <c r="BT18" s="173"/>
      <c r="BU18" s="174"/>
      <c r="BV18" s="175"/>
      <c r="BW18" s="174"/>
      <c r="BX18" s="174" t="s">
        <v>187</v>
      </c>
      <c r="BY18" s="181"/>
      <c r="BZ18" s="182"/>
    </row>
    <row r="19" spans="1:78" s="142" customFormat="1" ht="30.75" x14ac:dyDescent="0.25">
      <c r="A19" s="244">
        <v>13</v>
      </c>
      <c r="B19" s="143">
        <v>157</v>
      </c>
      <c r="C19" s="144">
        <v>101</v>
      </c>
      <c r="D19" s="164">
        <v>891.6</v>
      </c>
      <c r="E19" s="165" t="s">
        <v>214</v>
      </c>
      <c r="F19" s="238" t="s">
        <v>189</v>
      </c>
      <c r="G19" s="145">
        <v>71.476203417317478</v>
      </c>
      <c r="H19" s="145">
        <v>0.54686219544791914</v>
      </c>
      <c r="I19" s="145">
        <v>7.8198581545946446</v>
      </c>
      <c r="J19" s="145">
        <v>0.85012972733786585</v>
      </c>
      <c r="K19" s="145">
        <v>3.6721765127368862E-2</v>
      </c>
      <c r="L19" s="145">
        <v>0.52265921388669878</v>
      </c>
      <c r="M19" s="145">
        <v>9.3786553549728993</v>
      </c>
      <c r="N19" s="145">
        <v>0.6036140142811256</v>
      </c>
      <c r="O19" s="145">
        <v>1.0005637765244166</v>
      </c>
      <c r="P19" s="145">
        <v>7.9702922037811944E-2</v>
      </c>
      <c r="Q19" s="145">
        <v>7.7407811717351394E-2</v>
      </c>
      <c r="R19" s="145">
        <v>0.49762164675440179</v>
      </c>
      <c r="S19" s="145">
        <v>0.25</v>
      </c>
      <c r="T19" s="145">
        <v>6.46</v>
      </c>
      <c r="U19" s="146">
        <f t="shared" si="0"/>
        <v>99.599999999999966</v>
      </c>
      <c r="V19" s="146"/>
      <c r="W19" s="145">
        <v>0.6036140142811256</v>
      </c>
      <c r="X19" s="145">
        <v>0.52265921388669878</v>
      </c>
      <c r="Y19" s="145">
        <v>0.85012972733786585</v>
      </c>
      <c r="Z19" s="145"/>
      <c r="AA19" s="145"/>
      <c r="AB19" s="147">
        <v>3828.8567244354726</v>
      </c>
      <c r="AC19" s="148">
        <v>2.3925364374960814</v>
      </c>
      <c r="AD19" s="148">
        <v>1.9078945469152628</v>
      </c>
      <c r="AE19" s="148">
        <v>27.595051647783151</v>
      </c>
      <c r="AF19" s="148">
        <v>5.03827697270673</v>
      </c>
      <c r="AG19" s="148">
        <v>4.1866533158623286E-2</v>
      </c>
      <c r="AH19" s="148">
        <v>4.0086065028235751</v>
      </c>
      <c r="AI19" s="148">
        <v>26.981840127467404</v>
      </c>
      <c r="AJ19" s="148">
        <v>51.288194397877497</v>
      </c>
      <c r="AK19" s="148">
        <v>14.876691150655573</v>
      </c>
      <c r="AL19" s="148">
        <v>317.18652926502619</v>
      </c>
      <c r="AM19" s="148">
        <v>3.8102475569122967</v>
      </c>
      <c r="AN19" s="148">
        <v>10.236857407731245</v>
      </c>
      <c r="AO19" s="148">
        <v>4.6128838157589618</v>
      </c>
      <c r="AP19" s="148">
        <v>0.81844463888419472</v>
      </c>
      <c r="AQ19" s="148">
        <v>138.75453422449996</v>
      </c>
      <c r="AR19" s="148">
        <v>13.28289594625185</v>
      </c>
      <c r="AS19" s="148">
        <v>25.00356270529123</v>
      </c>
      <c r="AT19" s="148">
        <v>0</v>
      </c>
      <c r="AU19" s="148">
        <v>3.6719534760063581</v>
      </c>
      <c r="AV19" s="166" t="s">
        <v>189</v>
      </c>
      <c r="AW19" s="167">
        <v>925.92592592592518</v>
      </c>
      <c r="AX19" s="167">
        <v>746.10664881749153</v>
      </c>
      <c r="AY19" s="168">
        <v>1.2410101523601622</v>
      </c>
      <c r="AZ19" s="169">
        <v>3.2777777777777759</v>
      </c>
      <c r="BA19" s="169">
        <v>1.2487706381079864</v>
      </c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70">
        <v>0.95909999999999995</v>
      </c>
      <c r="BN19" s="171">
        <v>4.6128838157589618</v>
      </c>
      <c r="BO19" s="171">
        <v>0.81844463888419472</v>
      </c>
      <c r="BP19" s="178">
        <v>21.650927221603709</v>
      </c>
      <c r="BQ19" s="179"/>
      <c r="BR19" s="173">
        <v>2105.2008572743407</v>
      </c>
      <c r="BS19" s="173">
        <v>2269.8551837486029</v>
      </c>
      <c r="BT19" s="173">
        <v>2657.6653863391161</v>
      </c>
      <c r="BU19" s="175">
        <v>23.624550160518361</v>
      </c>
      <c r="BV19" s="175">
        <v>20.787587929787691</v>
      </c>
      <c r="BW19" s="178">
        <v>21.650927221603709</v>
      </c>
      <c r="BX19" s="174" t="s">
        <v>187</v>
      </c>
      <c r="BY19" s="161"/>
      <c r="BZ19" s="161"/>
    </row>
    <row r="20" spans="1:78" s="142" customFormat="1" ht="18.75" x14ac:dyDescent="0.25">
      <c r="A20" s="244">
        <v>14</v>
      </c>
      <c r="B20" s="143">
        <v>274</v>
      </c>
      <c r="C20" s="144">
        <v>100</v>
      </c>
      <c r="D20" s="150">
        <v>895</v>
      </c>
      <c r="E20" s="151" t="s">
        <v>212</v>
      </c>
      <c r="F20" s="183" t="s">
        <v>203</v>
      </c>
      <c r="G20" s="145">
        <v>45.986377753267618</v>
      </c>
      <c r="H20" s="145">
        <v>0.52556557977954066</v>
      </c>
      <c r="I20" s="145">
        <v>12.578832198453224</v>
      </c>
      <c r="J20" s="145">
        <v>7.4762397448005791</v>
      </c>
      <c r="K20" s="145">
        <v>1.3282879183150504</v>
      </c>
      <c r="L20" s="145">
        <v>2.5958610801064661</v>
      </c>
      <c r="M20" s="145">
        <v>10.006613244744441</v>
      </c>
      <c r="N20" s="145">
        <v>1.0032919272708065</v>
      </c>
      <c r="O20" s="145">
        <v>2.1637540469318619</v>
      </c>
      <c r="P20" s="145">
        <v>8.9684686053193005E-2</v>
      </c>
      <c r="Q20" s="145">
        <v>0.21966088329117445</v>
      </c>
      <c r="R20" s="145">
        <v>5.5830936986084261E-2</v>
      </c>
      <c r="S20" s="145">
        <v>0.63</v>
      </c>
      <c r="T20" s="145">
        <v>14.94</v>
      </c>
      <c r="U20" s="146">
        <f t="shared" si="0"/>
        <v>99.600000000000023</v>
      </c>
      <c r="V20" s="146"/>
      <c r="W20" s="145">
        <v>1.0032919272708065</v>
      </c>
      <c r="X20" s="145">
        <v>2.5958610801064661</v>
      </c>
      <c r="Y20" s="145">
        <v>7.4762397448005791</v>
      </c>
      <c r="Z20" s="145"/>
      <c r="AA20" s="145"/>
      <c r="AB20" s="147">
        <v>62352.220370953488</v>
      </c>
      <c r="AC20" s="148">
        <v>287.63135369621091</v>
      </c>
      <c r="AD20" s="148">
        <v>64.178705724475307</v>
      </c>
      <c r="AE20" s="148">
        <v>132.55989968764979</v>
      </c>
      <c r="AF20" s="148">
        <v>14.417180269829499</v>
      </c>
      <c r="AG20" s="148">
        <v>20.474853267205809</v>
      </c>
      <c r="AH20" s="148">
        <v>-0.36421822165059398</v>
      </c>
      <c r="AI20" s="148">
        <v>85.17626975712777</v>
      </c>
      <c r="AJ20" s="148">
        <v>304.31143953585098</v>
      </c>
      <c r="AK20" s="148">
        <v>27.722840955409122</v>
      </c>
      <c r="AL20" s="148">
        <v>88.442950875924865</v>
      </c>
      <c r="AM20" s="148">
        <v>8.2220747044197964</v>
      </c>
      <c r="AN20" s="148">
        <v>31.09859251841705</v>
      </c>
      <c r="AO20" s="148">
        <v>7.8498112785976204</v>
      </c>
      <c r="AP20" s="148">
        <v>3.5822340031269988</v>
      </c>
      <c r="AQ20" s="148">
        <v>424.92959072389834</v>
      </c>
      <c r="AR20" s="148">
        <v>35.384382562501173</v>
      </c>
      <c r="AS20" s="148">
        <v>57.372014368163924</v>
      </c>
      <c r="AT20" s="148">
        <v>10.778759285388929</v>
      </c>
      <c r="AU20" s="148">
        <v>16.773700085349464</v>
      </c>
      <c r="AV20" s="152" t="s">
        <v>203</v>
      </c>
      <c r="AW20" s="153">
        <v>675.65284956589221</v>
      </c>
      <c r="AX20" s="153">
        <v>2231.5348349921392</v>
      </c>
      <c r="AY20" s="154">
        <v>0.30277495066227467</v>
      </c>
      <c r="AZ20" s="155">
        <v>2.5269585486976767</v>
      </c>
      <c r="BA20" s="155">
        <v>3.6254557359874231</v>
      </c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6">
        <v>1.9386999999999999</v>
      </c>
      <c r="BN20" s="157">
        <v>7.8498112785976204</v>
      </c>
      <c r="BO20" s="157">
        <v>3.5822340031269988</v>
      </c>
      <c r="BP20" s="158"/>
      <c r="BQ20" s="158"/>
      <c r="BR20" s="158"/>
      <c r="BS20" s="158"/>
      <c r="BT20" s="158"/>
      <c r="BU20" s="158"/>
      <c r="BV20" s="158"/>
      <c r="BW20" s="161"/>
      <c r="BX20" s="158"/>
      <c r="BY20" s="161"/>
      <c r="BZ20" s="161"/>
    </row>
    <row r="21" spans="1:78" s="142" customFormat="1" ht="29.25" x14ac:dyDescent="0.25">
      <c r="A21" s="244">
        <v>15</v>
      </c>
      <c r="B21" s="143">
        <v>282</v>
      </c>
      <c r="C21" s="176">
        <v>100</v>
      </c>
      <c r="D21" s="150">
        <v>912.4</v>
      </c>
      <c r="E21" s="151" t="s">
        <v>212</v>
      </c>
      <c r="F21" s="183" t="s">
        <v>204</v>
      </c>
      <c r="G21" s="145">
        <v>9.83</v>
      </c>
      <c r="H21" s="145">
        <v>0.09</v>
      </c>
      <c r="I21" s="145">
        <v>2.71</v>
      </c>
      <c r="J21" s="145">
        <v>4.88</v>
      </c>
      <c r="K21" s="145">
        <v>39.979999999999997</v>
      </c>
      <c r="L21" s="145">
        <v>2.3199999999999998</v>
      </c>
      <c r="M21" s="145">
        <v>9.6199999999999992</v>
      </c>
      <c r="N21" s="145">
        <v>0.25</v>
      </c>
      <c r="O21" s="145">
        <v>0.53</v>
      </c>
      <c r="P21" s="145">
        <v>0.78</v>
      </c>
      <c r="Q21" s="145">
        <v>0.04</v>
      </c>
      <c r="R21" s="145">
        <v>0.01</v>
      </c>
      <c r="S21" s="145">
        <v>0.26</v>
      </c>
      <c r="T21" s="145">
        <v>28.3</v>
      </c>
      <c r="U21" s="146">
        <f t="shared" si="0"/>
        <v>99.600000000000009</v>
      </c>
      <c r="V21" s="146"/>
      <c r="W21" s="145">
        <v>0.25</v>
      </c>
      <c r="X21" s="145">
        <v>2.3199999999999998</v>
      </c>
      <c r="Y21" s="145">
        <v>4.88</v>
      </c>
      <c r="Z21" s="145"/>
      <c r="AA21" s="145"/>
      <c r="AB21" s="147">
        <v>55655.121594510245</v>
      </c>
      <c r="AC21" s="148">
        <v>582.08339710291932</v>
      </c>
      <c r="AD21" s="148">
        <v>28.100698953629486</v>
      </c>
      <c r="AE21" s="148">
        <v>175.81177045251232</v>
      </c>
      <c r="AF21" s="148">
        <v>5.254335092569157</v>
      </c>
      <c r="AG21" s="148">
        <v>94.963273805604857</v>
      </c>
      <c r="AH21" s="148">
        <v>1.622577135067333</v>
      </c>
      <c r="AI21" s="148">
        <v>23.234392688105917</v>
      </c>
      <c r="AJ21" s="148">
        <v>275.85822366446706</v>
      </c>
      <c r="AK21" s="148">
        <v>100.96890861330047</v>
      </c>
      <c r="AL21" s="148">
        <v>27.755274761338455</v>
      </c>
      <c r="AM21" s="148">
        <v>0</v>
      </c>
      <c r="AN21" s="148">
        <v>25.191903735323351</v>
      </c>
      <c r="AO21" s="148">
        <v>1.5466019883954403</v>
      </c>
      <c r="AP21" s="148">
        <v>0</v>
      </c>
      <c r="AQ21" s="148">
        <v>165.00171585529651</v>
      </c>
      <c r="AR21" s="148">
        <v>41.633465946233713</v>
      </c>
      <c r="AS21" s="148">
        <v>101.63957378293885</v>
      </c>
      <c r="AT21" s="148">
        <v>13.337438032661801</v>
      </c>
      <c r="AU21" s="148">
        <v>45.533905605933455</v>
      </c>
      <c r="AV21" s="152" t="s">
        <v>204</v>
      </c>
      <c r="AW21" s="153">
        <v>169.48003525184745</v>
      </c>
      <c r="AX21" s="153">
        <v>1969.1966973037577</v>
      </c>
      <c r="AY21" s="154">
        <v>8.6065569520759957E-2</v>
      </c>
      <c r="AZ21" s="155">
        <v>1.0084401057555423</v>
      </c>
      <c r="BA21" s="155">
        <v>3.2057147156860126</v>
      </c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6">
        <v>0.70744999999999991</v>
      </c>
      <c r="BN21" s="157">
        <v>1.5466019883954403</v>
      </c>
      <c r="BO21" s="157"/>
      <c r="BP21" s="158"/>
      <c r="BQ21" s="158"/>
      <c r="BR21" s="158"/>
      <c r="BS21" s="158"/>
      <c r="BT21" s="158"/>
      <c r="BU21" s="158"/>
      <c r="BV21" s="158"/>
      <c r="BW21" s="161"/>
      <c r="BX21" s="158"/>
      <c r="BY21" s="161"/>
      <c r="BZ21" s="161"/>
    </row>
    <row r="22" spans="1:78" s="142" customFormat="1" ht="29.25" x14ac:dyDescent="0.25">
      <c r="A22" s="244">
        <v>16</v>
      </c>
      <c r="B22" s="143">
        <v>284</v>
      </c>
      <c r="C22" s="144">
        <v>100</v>
      </c>
      <c r="D22" s="150">
        <v>1092.5</v>
      </c>
      <c r="E22" s="151" t="s">
        <v>212</v>
      </c>
      <c r="F22" s="237" t="s">
        <v>205</v>
      </c>
      <c r="G22" s="145">
        <v>70.967918871693001</v>
      </c>
      <c r="H22" s="145">
        <v>0.79298421291698085</v>
      </c>
      <c r="I22" s="145">
        <v>15.688634321692245</v>
      </c>
      <c r="J22" s="145">
        <v>1.6622307622092354</v>
      </c>
      <c r="K22" s="145">
        <v>5.9589598868128743E-2</v>
      </c>
      <c r="L22" s="145">
        <v>0.91061963866183615</v>
      </c>
      <c r="M22" s="145">
        <v>0.79555716623598483</v>
      </c>
      <c r="N22" s="145">
        <v>0.80790734216720317</v>
      </c>
      <c r="O22" s="145">
        <v>2.7317559978527481</v>
      </c>
      <c r="P22" s="145">
        <v>4.9812376255914184E-2</v>
      </c>
      <c r="Q22" s="145">
        <v>0.18803142855280003</v>
      </c>
      <c r="R22" s="145">
        <v>5.495828289392185E-2</v>
      </c>
      <c r="S22" s="145">
        <v>0.62</v>
      </c>
      <c r="T22" s="145">
        <v>4.2699999999999996</v>
      </c>
      <c r="U22" s="146">
        <f t="shared" si="0"/>
        <v>99.6</v>
      </c>
      <c r="V22" s="146"/>
      <c r="W22" s="145">
        <v>0.80790734216720317</v>
      </c>
      <c r="X22" s="145">
        <v>0.91061963866183615</v>
      </c>
      <c r="Y22" s="145">
        <v>1.6622307622092354</v>
      </c>
      <c r="Z22" s="145"/>
      <c r="AA22" s="145"/>
      <c r="AB22" s="147">
        <v>11953.014035132068</v>
      </c>
      <c r="AC22" s="148">
        <v>27.659332387215613</v>
      </c>
      <c r="AD22" s="148">
        <v>12.363241079997948</v>
      </c>
      <c r="AE22" s="148">
        <v>39.207379348973056</v>
      </c>
      <c r="AF22" s="148">
        <v>14.14412441184021</v>
      </c>
      <c r="AG22" s="148">
        <v>7.2795804717663168</v>
      </c>
      <c r="AH22" s="148">
        <v>3.7610157017770228E-2</v>
      </c>
      <c r="AI22" s="148">
        <v>133.53408636774839</v>
      </c>
      <c r="AJ22" s="148">
        <v>95.568520576983303</v>
      </c>
      <c r="AK22" s="148">
        <v>18.046294431558369</v>
      </c>
      <c r="AL22" s="148">
        <v>301.65651954658955</v>
      </c>
      <c r="AM22" s="148">
        <v>9.9695295160376478</v>
      </c>
      <c r="AN22" s="148">
        <v>15.875106780758985</v>
      </c>
      <c r="AO22" s="148">
        <v>9.7559813010158383</v>
      </c>
      <c r="AP22" s="148">
        <v>5.7343923910295311</v>
      </c>
      <c r="AQ22" s="148">
        <v>649.9278424126079</v>
      </c>
      <c r="AR22" s="148">
        <v>15.036432796326102</v>
      </c>
      <c r="AS22" s="148">
        <v>28.091262923662992</v>
      </c>
      <c r="AT22" s="148">
        <v>0</v>
      </c>
      <c r="AU22" s="148">
        <v>6.8043417897894782</v>
      </c>
      <c r="AV22" s="183" t="s">
        <v>205</v>
      </c>
      <c r="AW22" s="153">
        <v>929.02266815310315</v>
      </c>
      <c r="AX22" s="153">
        <v>2774.542988005534</v>
      </c>
      <c r="AY22" s="154">
        <v>0.3348380876307584</v>
      </c>
      <c r="AZ22" s="155">
        <v>3.2870680044593095</v>
      </c>
      <c r="BA22" s="155">
        <v>4.4942687808088539</v>
      </c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6">
        <v>2.6543000000000001</v>
      </c>
      <c r="BN22" s="157">
        <v>9.7559813010158383</v>
      </c>
      <c r="BO22" s="157">
        <v>5.7343923910295311</v>
      </c>
      <c r="BP22" s="163">
        <v>0.7137910279206362</v>
      </c>
      <c r="BQ22" s="158"/>
      <c r="BR22" s="159">
        <v>2797.9843932272502</v>
      </c>
      <c r="BS22" s="159">
        <v>2847.2950903222159</v>
      </c>
      <c r="BT22" s="159">
        <v>2942.6244059317487</v>
      </c>
      <c r="BU22" s="160">
        <v>4.5322777608357079</v>
      </c>
      <c r="BV22" s="160">
        <v>4.9153406195141001</v>
      </c>
      <c r="BW22" s="161"/>
      <c r="BX22" s="158" t="s">
        <v>159</v>
      </c>
      <c r="BY22" s="161"/>
      <c r="BZ22" s="161"/>
    </row>
    <row r="23" spans="1:78" s="142" customFormat="1" ht="18.75" x14ac:dyDescent="0.25">
      <c r="A23" s="244">
        <v>17</v>
      </c>
      <c r="B23" s="143">
        <v>144</v>
      </c>
      <c r="C23" s="144">
        <v>110</v>
      </c>
      <c r="D23" s="185">
        <v>2957.6</v>
      </c>
      <c r="E23" s="186" t="s">
        <v>215</v>
      </c>
      <c r="F23" s="239" t="s">
        <v>177</v>
      </c>
      <c r="G23" s="145">
        <v>49.805486212701268</v>
      </c>
      <c r="H23" s="145">
        <v>1.2819140311916537</v>
      </c>
      <c r="I23" s="145">
        <v>19.389375041624852</v>
      </c>
      <c r="J23" s="145">
        <v>10.047543502274729</v>
      </c>
      <c r="K23" s="145">
        <v>5.5397910604748801E-2</v>
      </c>
      <c r="L23" s="145">
        <v>3.9152818892285226</v>
      </c>
      <c r="M23" s="145">
        <v>0.49549762652232138</v>
      </c>
      <c r="N23" s="145">
        <v>1.1172089188562295</v>
      </c>
      <c r="O23" s="145">
        <v>5.5834926751745959</v>
      </c>
      <c r="P23" s="145">
        <v>0.16449245240987792</v>
      </c>
      <c r="Q23" s="145">
        <v>8.102343163304912E-2</v>
      </c>
      <c r="R23" s="145">
        <v>0.66328630777816322</v>
      </c>
      <c r="S23" s="145">
        <v>1.32</v>
      </c>
      <c r="T23" s="145">
        <v>5.68</v>
      </c>
      <c r="U23" s="146">
        <f t="shared" si="0"/>
        <v>99.600000000000023</v>
      </c>
      <c r="V23" s="146"/>
      <c r="W23" s="145">
        <v>1.1172089188562295</v>
      </c>
      <c r="X23" s="145">
        <v>3.9152818892285226</v>
      </c>
      <c r="Y23" s="145">
        <v>10.047543502274729</v>
      </c>
      <c r="Z23" s="145"/>
      <c r="AA23" s="145"/>
      <c r="AB23" s="147">
        <v>69960.062304719962</v>
      </c>
      <c r="AC23" s="148">
        <v>164.833702959031</v>
      </c>
      <c r="AD23" s="148">
        <v>2.6020932690686833</v>
      </c>
      <c r="AE23" s="148">
        <v>108.15354724725148</v>
      </c>
      <c r="AF23" s="148">
        <v>22.531697433009423</v>
      </c>
      <c r="AG23" s="148">
        <v>8.9562533369406108</v>
      </c>
      <c r="AH23" s="148">
        <v>29.642836171600777</v>
      </c>
      <c r="AI23" s="148">
        <v>179.02006332082601</v>
      </c>
      <c r="AJ23" s="148">
        <v>121.24303095887846</v>
      </c>
      <c r="AK23" s="148">
        <v>31.864987372923689</v>
      </c>
      <c r="AL23" s="148">
        <v>159.68308369900151</v>
      </c>
      <c r="AM23" s="148">
        <v>14.93744109982727</v>
      </c>
      <c r="AN23" s="148">
        <v>12.820722079029544</v>
      </c>
      <c r="AO23" s="148">
        <v>15.48121049729582</v>
      </c>
      <c r="AP23" s="148">
        <v>6.020762171249757</v>
      </c>
      <c r="AQ23" s="148">
        <v>603.71584838195588</v>
      </c>
      <c r="AR23" s="148">
        <v>34.321107160918807</v>
      </c>
      <c r="AS23" s="148">
        <v>67.883331169921846</v>
      </c>
      <c r="AT23" s="148">
        <v>8.9189584016046677</v>
      </c>
      <c r="AU23" s="148">
        <v>22.744534229580143</v>
      </c>
      <c r="AV23" s="187" t="s">
        <v>177</v>
      </c>
      <c r="AW23" s="188">
        <v>844.56606195736651</v>
      </c>
      <c r="AX23" s="188">
        <v>2817.4011542267176</v>
      </c>
      <c r="AY23" s="189">
        <v>0.29976777026953821</v>
      </c>
      <c r="AZ23" s="190">
        <v>3.0336981858720997</v>
      </c>
      <c r="BA23" s="190">
        <v>4.5628418467627485</v>
      </c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56">
        <v>5.2511000000000001</v>
      </c>
      <c r="BN23" s="157">
        <v>15.48121049729582</v>
      </c>
      <c r="BO23" s="157">
        <v>6.020762171249757</v>
      </c>
      <c r="BP23" s="158"/>
      <c r="BQ23" s="158"/>
      <c r="BR23" s="158"/>
      <c r="BS23" s="158"/>
      <c r="BT23" s="191"/>
      <c r="BU23" s="191"/>
      <c r="BV23" s="158"/>
      <c r="BW23" s="159"/>
      <c r="BX23" s="159"/>
      <c r="BY23" s="182"/>
      <c r="BZ23" s="182"/>
    </row>
    <row r="24" spans="1:78" s="142" customFormat="1" ht="18.75" x14ac:dyDescent="0.25">
      <c r="A24" s="244">
        <v>18</v>
      </c>
      <c r="B24" s="143">
        <v>145</v>
      </c>
      <c r="C24" s="144">
        <v>110</v>
      </c>
      <c r="D24" s="185">
        <v>2958.5</v>
      </c>
      <c r="E24" s="186" t="s">
        <v>215</v>
      </c>
      <c r="F24" s="239" t="s">
        <v>177</v>
      </c>
      <c r="G24" s="145">
        <v>59.057213687103662</v>
      </c>
      <c r="H24" s="145">
        <v>1.0121571302192716</v>
      </c>
      <c r="I24" s="145">
        <v>15.274304671092169</v>
      </c>
      <c r="J24" s="145">
        <v>8.0877379947461172</v>
      </c>
      <c r="K24" s="145">
        <v>4.675839574287044E-2</v>
      </c>
      <c r="L24" s="145">
        <v>3.0138767296277029</v>
      </c>
      <c r="M24" s="145">
        <v>0.36067773718437873</v>
      </c>
      <c r="N24" s="145">
        <v>0.95493824325875676</v>
      </c>
      <c r="O24" s="145">
        <v>4.3594097149533013</v>
      </c>
      <c r="P24" s="145">
        <v>0.12573510443608563</v>
      </c>
      <c r="Q24" s="145">
        <v>6.4436625900689465E-2</v>
      </c>
      <c r="R24" s="145">
        <v>0.58275396573496929</v>
      </c>
      <c r="S24" s="145">
        <v>1.3</v>
      </c>
      <c r="T24" s="145">
        <v>5.36</v>
      </c>
      <c r="U24" s="146">
        <f t="shared" si="0"/>
        <v>99.599999999999952</v>
      </c>
      <c r="V24" s="146"/>
      <c r="W24" s="145">
        <v>0.95493824325875676</v>
      </c>
      <c r="X24" s="145">
        <v>3.0138767296277029</v>
      </c>
      <c r="Y24" s="145">
        <v>8.0877379947461172</v>
      </c>
      <c r="Z24" s="145"/>
      <c r="AA24" s="145"/>
      <c r="AB24" s="147">
        <v>70211.758836766763</v>
      </c>
      <c r="AC24" s="148">
        <v>121.90880451632353</v>
      </c>
      <c r="AD24" s="148">
        <v>1.1161760384996282</v>
      </c>
      <c r="AE24" s="148">
        <v>99.622839637329477</v>
      </c>
      <c r="AF24" s="148">
        <v>21.768380141387983</v>
      </c>
      <c r="AG24" s="148">
        <v>11.333361759293908</v>
      </c>
      <c r="AH24" s="148">
        <v>27.974880564865156</v>
      </c>
      <c r="AI24" s="148">
        <v>161.12388387286023</v>
      </c>
      <c r="AJ24" s="148">
        <v>110.3599542792133</v>
      </c>
      <c r="AK24" s="148">
        <v>30.504480124951087</v>
      </c>
      <c r="AL24" s="148">
        <v>169.00181391462971</v>
      </c>
      <c r="AM24" s="148">
        <v>14.092216008680284</v>
      </c>
      <c r="AN24" s="148">
        <v>10.819943658339383</v>
      </c>
      <c r="AO24" s="148">
        <v>14.036796364541019</v>
      </c>
      <c r="AP24" s="148">
        <v>6.029210634863337</v>
      </c>
      <c r="AQ24" s="148">
        <v>630.45466447680781</v>
      </c>
      <c r="AR24" s="148">
        <v>39.041435721717406</v>
      </c>
      <c r="AS24" s="148">
        <v>65.654548824972565</v>
      </c>
      <c r="AT24" s="148">
        <v>4.6910651016173119</v>
      </c>
      <c r="AU24" s="148">
        <v>19.243594225883911</v>
      </c>
      <c r="AV24" s="187" t="s">
        <v>177</v>
      </c>
      <c r="AW24" s="188">
        <v>847.40017625923724</v>
      </c>
      <c r="AX24" s="188">
        <v>3141.3124533929918</v>
      </c>
      <c r="AY24" s="189">
        <v>0.26975991367682767</v>
      </c>
      <c r="AZ24" s="190">
        <v>3.0422005287777116</v>
      </c>
      <c r="BA24" s="190">
        <v>5.081099925428787</v>
      </c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56">
        <v>4.1675000000000004</v>
      </c>
      <c r="BN24" s="157">
        <v>14.036796364541019</v>
      </c>
      <c r="BO24" s="157">
        <v>6.029210634863337</v>
      </c>
      <c r="BP24" s="163">
        <v>1.8779495646472684</v>
      </c>
      <c r="BQ24" s="158"/>
      <c r="BR24" s="192"/>
      <c r="BS24" s="192"/>
      <c r="BT24" s="192"/>
      <c r="BU24" s="193">
        <v>13.468741432990491</v>
      </c>
      <c r="BV24" s="192"/>
      <c r="BW24" s="163">
        <v>1.8779495646472684</v>
      </c>
      <c r="BX24" s="194"/>
      <c r="BY24" s="181"/>
      <c r="BZ24" s="182"/>
    </row>
    <row r="25" spans="1:78" s="142" customFormat="1" ht="18.75" x14ac:dyDescent="0.25">
      <c r="A25" s="244">
        <v>19</v>
      </c>
      <c r="B25" s="143">
        <v>148</v>
      </c>
      <c r="C25" s="144">
        <v>110</v>
      </c>
      <c r="D25" s="185">
        <v>2961.75</v>
      </c>
      <c r="E25" s="186" t="s">
        <v>216</v>
      </c>
      <c r="F25" s="239" t="s">
        <v>177</v>
      </c>
      <c r="G25" s="145">
        <v>56.698769883152906</v>
      </c>
      <c r="H25" s="145">
        <v>0.87440852582124529</v>
      </c>
      <c r="I25" s="145">
        <v>15.960404621577947</v>
      </c>
      <c r="J25" s="145">
        <v>6.979509260902458</v>
      </c>
      <c r="K25" s="145">
        <v>3.2795643686427615E-2</v>
      </c>
      <c r="L25" s="145">
        <v>3.2323940110028668</v>
      </c>
      <c r="M25" s="145">
        <v>0.41388528249722117</v>
      </c>
      <c r="N25" s="145">
        <v>0.77453088368530665</v>
      </c>
      <c r="O25" s="145">
        <v>5.3276949086052126</v>
      </c>
      <c r="P25" s="145">
        <v>0.11584954652867935</v>
      </c>
      <c r="Q25" s="145">
        <v>6.1758030318597452E-2</v>
      </c>
      <c r="R25" s="145">
        <v>0.72799940222112203</v>
      </c>
      <c r="S25" s="145">
        <v>2.46</v>
      </c>
      <c r="T25" s="145">
        <v>5.94</v>
      </c>
      <c r="U25" s="146">
        <f t="shared" si="0"/>
        <v>99.599999999999966</v>
      </c>
      <c r="V25" s="146"/>
      <c r="W25" s="145">
        <v>0.77453088368530665</v>
      </c>
      <c r="X25" s="145">
        <v>3.2323940110028668</v>
      </c>
      <c r="Y25" s="145">
        <v>6.979509260902458</v>
      </c>
      <c r="Z25" s="145"/>
      <c r="AA25" s="145"/>
      <c r="AB25" s="147">
        <v>59703.066382382764</v>
      </c>
      <c r="AC25" s="148">
        <v>97.219344256177848</v>
      </c>
      <c r="AD25" s="148">
        <v>0</v>
      </c>
      <c r="AE25" s="148">
        <v>83.146247467191358</v>
      </c>
      <c r="AF25" s="148">
        <v>20.247056363068555</v>
      </c>
      <c r="AG25" s="148">
        <v>5.0126108513549115</v>
      </c>
      <c r="AH25" s="148">
        <v>34.122398962910701</v>
      </c>
      <c r="AI25" s="148">
        <v>171.3469169981355</v>
      </c>
      <c r="AJ25" s="148">
        <v>125.23369387133533</v>
      </c>
      <c r="AK25" s="148">
        <v>24.36266888073234</v>
      </c>
      <c r="AL25" s="148">
        <v>152.18370160630394</v>
      </c>
      <c r="AM25" s="148">
        <v>13.866333698955543</v>
      </c>
      <c r="AN25" s="148">
        <v>10.604394342006719</v>
      </c>
      <c r="AO25" s="148">
        <v>14.40805195248204</v>
      </c>
      <c r="AP25" s="148">
        <v>4.6237146305304568</v>
      </c>
      <c r="AQ25" s="148">
        <v>411.89425685486117</v>
      </c>
      <c r="AR25" s="148">
        <v>29.507823365587473</v>
      </c>
      <c r="AS25" s="148">
        <v>48.387396194667225</v>
      </c>
      <c r="AT25" s="148">
        <v>7.9226527200202064</v>
      </c>
      <c r="AU25" s="148">
        <v>19.394244965610856</v>
      </c>
      <c r="AV25" s="187" t="s">
        <v>177</v>
      </c>
      <c r="AW25" s="188">
        <v>1037.775010377751</v>
      </c>
      <c r="AX25" s="188">
        <v>3278.5479818818671</v>
      </c>
      <c r="AY25" s="189">
        <v>0.31653494660220721</v>
      </c>
      <c r="AZ25" s="190">
        <v>3.6133250311332534</v>
      </c>
      <c r="BA25" s="190">
        <v>5.3006767710109877</v>
      </c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56">
        <v>5.0034999999999998</v>
      </c>
      <c r="BN25" s="157">
        <v>14.40805195248204</v>
      </c>
      <c r="BO25" s="157">
        <v>4.6237146305304568</v>
      </c>
      <c r="BP25" s="158"/>
      <c r="BQ25" s="158"/>
      <c r="BR25" s="158"/>
      <c r="BS25" s="158"/>
      <c r="BT25" s="191"/>
      <c r="BU25" s="191"/>
      <c r="BV25" s="158"/>
      <c r="BW25" s="159"/>
      <c r="BX25" s="159"/>
      <c r="BY25" s="182"/>
      <c r="BZ25" s="182"/>
    </row>
    <row r="26" spans="1:78" s="142" customFormat="1" ht="18.75" x14ac:dyDescent="0.25">
      <c r="A26" s="244">
        <v>20</v>
      </c>
      <c r="B26" s="143">
        <v>150</v>
      </c>
      <c r="C26" s="176">
        <v>110</v>
      </c>
      <c r="D26" s="185">
        <v>2963.5</v>
      </c>
      <c r="E26" s="186" t="s">
        <v>216</v>
      </c>
      <c r="F26" s="239" t="s">
        <v>184</v>
      </c>
      <c r="G26" s="145">
        <v>20.420000000000002</v>
      </c>
      <c r="H26" s="145">
        <v>0.19</v>
      </c>
      <c r="I26" s="145">
        <v>7.74</v>
      </c>
      <c r="J26" s="145">
        <v>2.95</v>
      </c>
      <c r="K26" s="145">
        <v>0.64</v>
      </c>
      <c r="L26" s="145">
        <v>14.2</v>
      </c>
      <c r="M26" s="145">
        <v>16.8</v>
      </c>
      <c r="N26" s="145">
        <v>0.44</v>
      </c>
      <c r="O26" s="145">
        <v>2.0299999999999998</v>
      </c>
      <c r="P26" s="145">
        <v>0.26</v>
      </c>
      <c r="Q26" s="145">
        <v>0.03</v>
      </c>
      <c r="R26" s="145">
        <v>0.09</v>
      </c>
      <c r="S26" s="145">
        <v>0.8</v>
      </c>
      <c r="T26" s="145">
        <v>33.01</v>
      </c>
      <c r="U26" s="146">
        <f t="shared" si="0"/>
        <v>99.6</v>
      </c>
      <c r="V26" s="146"/>
      <c r="W26" s="145">
        <v>0.44</v>
      </c>
      <c r="X26" s="145">
        <v>14.2</v>
      </c>
      <c r="Y26" s="145">
        <v>2.95</v>
      </c>
      <c r="Z26" s="145"/>
      <c r="AA26" s="145"/>
      <c r="AB26" s="195">
        <v>21791.906026859349</v>
      </c>
      <c r="AC26" s="196">
        <v>46.585247914647141</v>
      </c>
      <c r="AD26" s="196">
        <v>3.2844244280811981</v>
      </c>
      <c r="AE26" s="196">
        <v>70.005764700300418</v>
      </c>
      <c r="AF26" s="196">
        <v>7.9533807212167886</v>
      </c>
      <c r="AG26" s="196">
        <v>2.779755328917378</v>
      </c>
      <c r="AH26" s="196">
        <v>13.854798525091761</v>
      </c>
      <c r="AI26" s="196">
        <v>63.410379195098209</v>
      </c>
      <c r="AJ26" s="196">
        <v>194.81727642702791</v>
      </c>
      <c r="AK26" s="196">
        <v>27.080529238276331</v>
      </c>
      <c r="AL26" s="196">
        <v>55.271471515929711</v>
      </c>
      <c r="AM26" s="196">
        <v>3.75201651538887</v>
      </c>
      <c r="AN26" s="196">
        <v>23.62124574251207</v>
      </c>
      <c r="AO26" s="196">
        <v>5.0687338335974568</v>
      </c>
      <c r="AP26" s="196">
        <v>3.3573603742621145</v>
      </c>
      <c r="AQ26" s="196">
        <v>288.80244876336127</v>
      </c>
      <c r="AR26" s="196">
        <v>12.212148998140615</v>
      </c>
      <c r="AS26" s="196">
        <v>36.727836604253405</v>
      </c>
      <c r="AT26" s="196">
        <v>0.90152610200406225</v>
      </c>
      <c r="AU26" s="196">
        <v>9.5756159027454526</v>
      </c>
      <c r="AV26" s="187" t="s">
        <v>184</v>
      </c>
      <c r="AW26" s="188">
        <v>591.19624337015659</v>
      </c>
      <c r="AX26" s="188">
        <v>1278.2120678925291</v>
      </c>
      <c r="AY26" s="189">
        <v>0.46251812060020686</v>
      </c>
      <c r="AZ26" s="190">
        <v>2.2735887301104696</v>
      </c>
      <c r="BA26" s="190">
        <v>2.1001393086280471</v>
      </c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56">
        <v>1.3765000000000001</v>
      </c>
      <c r="BN26" s="157">
        <v>5.0687338335974568</v>
      </c>
      <c r="BO26" s="157">
        <v>3.3573603742621145</v>
      </c>
      <c r="BP26" s="163">
        <v>0.47581140383716541</v>
      </c>
      <c r="BQ26" s="158"/>
      <c r="BR26" s="197">
        <v>2685.5609713102117</v>
      </c>
      <c r="BS26" s="197">
        <v>2743.1536732625277</v>
      </c>
      <c r="BT26" s="197">
        <v>2831.6944237918219</v>
      </c>
      <c r="BU26" s="198">
        <v>7.3588639489444994</v>
      </c>
      <c r="BV26" s="198">
        <v>5.1606363756555442</v>
      </c>
      <c r="BW26" s="199">
        <v>0.4795314382105999</v>
      </c>
      <c r="BX26" s="200"/>
      <c r="BY26" s="201"/>
      <c r="BZ26" s="182"/>
    </row>
    <row r="27" spans="1:78" s="142" customFormat="1" ht="28.5" x14ac:dyDescent="0.25">
      <c r="A27" s="244">
        <v>21</v>
      </c>
      <c r="B27" s="143">
        <v>132</v>
      </c>
      <c r="C27" s="144">
        <v>110</v>
      </c>
      <c r="D27" s="185">
        <v>3145.8</v>
      </c>
      <c r="E27" s="202" t="s">
        <v>217</v>
      </c>
      <c r="F27" s="239" t="s">
        <v>179</v>
      </c>
      <c r="G27" s="145">
        <v>66.758576514595433</v>
      </c>
      <c r="H27" s="145">
        <v>0.40613264927553339</v>
      </c>
      <c r="I27" s="145">
        <v>10.953151030114352</v>
      </c>
      <c r="J27" s="145">
        <v>2.069103785197985</v>
      </c>
      <c r="K27" s="145">
        <v>0.11051654910841419</v>
      </c>
      <c r="L27" s="145">
        <v>2.12519772363959</v>
      </c>
      <c r="M27" s="145">
        <v>4.1442661335796069</v>
      </c>
      <c r="N27" s="145">
        <v>1.3415539132319123</v>
      </c>
      <c r="O27" s="145">
        <v>2.3410079225601796</v>
      </c>
      <c r="P27" s="145">
        <v>0.11114329702396283</v>
      </c>
      <c r="Q27" s="145">
        <v>1.3288100389490896</v>
      </c>
      <c r="R27" s="145">
        <v>0.38054044272396303</v>
      </c>
      <c r="S27" s="145">
        <v>0.18</v>
      </c>
      <c r="T27" s="145">
        <v>7.35</v>
      </c>
      <c r="U27" s="146">
        <f t="shared" si="0"/>
        <v>99.600000000000009</v>
      </c>
      <c r="V27" s="146"/>
      <c r="W27" s="145">
        <v>1.3415539132319123</v>
      </c>
      <c r="X27" s="145">
        <v>2.12519772363959</v>
      </c>
      <c r="Y27" s="145">
        <v>2.069103785197985</v>
      </c>
      <c r="Z27" s="145"/>
      <c r="AA27" s="145"/>
      <c r="AB27" s="147">
        <v>14785.631894806311</v>
      </c>
      <c r="AC27" s="148">
        <v>25.527205727885825</v>
      </c>
      <c r="AD27" s="148">
        <v>19.859751120078464</v>
      </c>
      <c r="AE27" s="148">
        <v>41.230501324404003</v>
      </c>
      <c r="AF27" s="148">
        <v>10.522053308823097</v>
      </c>
      <c r="AG27" s="148">
        <v>23.254937920651219</v>
      </c>
      <c r="AH27" s="148">
        <v>6.9844205026850688</v>
      </c>
      <c r="AI27" s="148">
        <v>65.750218544428051</v>
      </c>
      <c r="AJ27" s="148">
        <v>288.90727087077397</v>
      </c>
      <c r="AK27" s="148">
        <v>15.3168925307341</v>
      </c>
      <c r="AL27" s="148">
        <v>108.20681132731391</v>
      </c>
      <c r="AM27" s="148">
        <v>6.4255305683186235</v>
      </c>
      <c r="AN27" s="148">
        <v>8.380915026746047</v>
      </c>
      <c r="AO27" s="148">
        <v>5.4679876995703838</v>
      </c>
      <c r="AP27" s="148">
        <v>5.8109480119221599</v>
      </c>
      <c r="AQ27" s="148">
        <v>637.77068662358863</v>
      </c>
      <c r="AR27" s="148">
        <v>25.698889628802149</v>
      </c>
      <c r="AS27" s="148">
        <v>45.000921308510222</v>
      </c>
      <c r="AT27" s="148">
        <v>6.7780857036832858</v>
      </c>
      <c r="AU27" s="148">
        <v>11.411052924116165</v>
      </c>
      <c r="AV27" s="187" t="s">
        <v>179</v>
      </c>
      <c r="AW27" s="188">
        <v>253.36981858720998</v>
      </c>
      <c r="AX27" s="188">
        <v>1550.3821305288045</v>
      </c>
      <c r="AY27" s="189">
        <v>0.16342410919093253</v>
      </c>
      <c r="AZ27" s="190">
        <v>1.2601094557616299</v>
      </c>
      <c r="BA27" s="190">
        <v>2.5356114088460875</v>
      </c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56">
        <v>2.2410999999999999</v>
      </c>
      <c r="BN27" s="157">
        <v>5.4679876995703838</v>
      </c>
      <c r="BO27" s="157">
        <v>5.8109480119221599</v>
      </c>
      <c r="BP27" s="163">
        <v>4.0655891269440376</v>
      </c>
      <c r="BQ27" s="163">
        <v>1.8143575513977948</v>
      </c>
      <c r="BR27" s="197">
        <v>2390.421773547986</v>
      </c>
      <c r="BS27" s="197">
        <v>2509.8833051676606</v>
      </c>
      <c r="BT27" s="197">
        <v>2676.9771402958318</v>
      </c>
      <c r="BU27" s="198">
        <v>12.101778330423366</v>
      </c>
      <c r="BV27" s="198">
        <v>10.704438317175118</v>
      </c>
      <c r="BW27" s="199">
        <v>4.1907217679430691</v>
      </c>
      <c r="BX27" s="200"/>
      <c r="BY27" s="182"/>
      <c r="BZ27" s="182"/>
    </row>
    <row r="28" spans="1:78" s="142" customFormat="1" ht="28.5" x14ac:dyDescent="0.25">
      <c r="A28" s="244">
        <v>22</v>
      </c>
      <c r="B28" s="143">
        <v>133</v>
      </c>
      <c r="C28" s="144">
        <v>110</v>
      </c>
      <c r="D28" s="185">
        <v>3146</v>
      </c>
      <c r="E28" s="202" t="s">
        <v>218</v>
      </c>
      <c r="F28" s="239" t="s">
        <v>180</v>
      </c>
      <c r="G28" s="145">
        <v>65.812466847937856</v>
      </c>
      <c r="H28" s="145">
        <v>0.59680252965999203</v>
      </c>
      <c r="I28" s="145">
        <v>12.312368324100252</v>
      </c>
      <c r="J28" s="145">
        <v>2.2595775160420493</v>
      </c>
      <c r="K28" s="145">
        <v>0.12575258062839173</v>
      </c>
      <c r="L28" s="145">
        <v>2.7103650060687428</v>
      </c>
      <c r="M28" s="145">
        <v>3.7163856510958762</v>
      </c>
      <c r="N28" s="145">
        <v>1.4417679592976078</v>
      </c>
      <c r="O28" s="145">
        <v>2.4994892084867466</v>
      </c>
      <c r="P28" s="145">
        <v>0.12261921067917933</v>
      </c>
      <c r="Q28" s="145">
        <v>0.35793529386503198</v>
      </c>
      <c r="R28" s="145">
        <v>0.46446987213825425</v>
      </c>
      <c r="S28" s="145">
        <v>0.33</v>
      </c>
      <c r="T28" s="145">
        <v>6.85</v>
      </c>
      <c r="U28" s="146">
        <f t="shared" si="0"/>
        <v>99.599999999999952</v>
      </c>
      <c r="V28" s="146"/>
      <c r="W28" s="145">
        <v>1.4417679592976078</v>
      </c>
      <c r="X28" s="145">
        <v>2.7103650060687428</v>
      </c>
      <c r="Y28" s="145">
        <v>2.2595775160420493</v>
      </c>
      <c r="Z28" s="145"/>
      <c r="AA28" s="145"/>
      <c r="AB28" s="147">
        <v>19059.142422598918</v>
      </c>
      <c r="AC28" s="148">
        <v>22.472846757178974</v>
      </c>
      <c r="AD28" s="148">
        <v>9.8762712156702808</v>
      </c>
      <c r="AE28" s="148">
        <v>51.025533751608499</v>
      </c>
      <c r="AF28" s="148">
        <v>12.96908903859798</v>
      </c>
      <c r="AG28" s="148">
        <v>10.466129696496061</v>
      </c>
      <c r="AH28" s="148">
        <v>14.109921224405198</v>
      </c>
      <c r="AI28" s="148">
        <v>74.75132095201738</v>
      </c>
      <c r="AJ28" s="148">
        <v>189.133538982472</v>
      </c>
      <c r="AK28" s="148">
        <v>17.796403458778574</v>
      </c>
      <c r="AL28" s="148">
        <v>141.73765544627116</v>
      </c>
      <c r="AM28" s="148">
        <v>10.245313734539856</v>
      </c>
      <c r="AN28" s="148">
        <v>7.6729765894160282</v>
      </c>
      <c r="AO28" s="148">
        <v>9.379612151656973</v>
      </c>
      <c r="AP28" s="148">
        <v>3.6131016662436326</v>
      </c>
      <c r="AQ28" s="148">
        <v>654.32539859104202</v>
      </c>
      <c r="AR28" s="148">
        <v>27.457985976376801</v>
      </c>
      <c r="AS28" s="148">
        <v>53.011027450155645</v>
      </c>
      <c r="AT28" s="148">
        <v>7.4873919911033644</v>
      </c>
      <c r="AU28" s="148">
        <v>13.883353192884918</v>
      </c>
      <c r="AV28" s="187" t="s">
        <v>180</v>
      </c>
      <c r="AW28" s="188">
        <v>757.57575757575808</v>
      </c>
      <c r="AX28" s="188">
        <v>1311.2338241856323</v>
      </c>
      <c r="AY28" s="189">
        <v>0.57775794339828401</v>
      </c>
      <c r="AZ28" s="190">
        <v>2.7727272727272738</v>
      </c>
      <c r="BA28" s="190">
        <v>2.1529741186970122</v>
      </c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56">
        <v>2.3931</v>
      </c>
      <c r="BN28" s="157">
        <v>9.379612151656973</v>
      </c>
      <c r="BO28" s="157">
        <v>3.6131016662436326</v>
      </c>
      <c r="BP28" s="158"/>
      <c r="BQ28" s="158"/>
      <c r="BR28" s="197">
        <v>2383.3466421425687</v>
      </c>
      <c r="BS28" s="197">
        <v>2505.2550356646179</v>
      </c>
      <c r="BT28" s="197">
        <v>2675.6234891216759</v>
      </c>
      <c r="BU28" s="198">
        <v>12.617472441949692</v>
      </c>
      <c r="BV28" s="198">
        <v>10.923691175810875</v>
      </c>
      <c r="BW28" s="198"/>
      <c r="BX28" s="200"/>
      <c r="BY28" s="182"/>
      <c r="BZ28" s="182"/>
    </row>
    <row r="29" spans="1:78" s="142" customFormat="1" ht="18.75" x14ac:dyDescent="0.25">
      <c r="A29" s="244">
        <v>23</v>
      </c>
      <c r="B29" s="143">
        <v>135</v>
      </c>
      <c r="C29" s="144">
        <v>110</v>
      </c>
      <c r="D29" s="185">
        <v>3148</v>
      </c>
      <c r="E29" s="202" t="s">
        <v>218</v>
      </c>
      <c r="F29" s="239" t="s">
        <v>167</v>
      </c>
      <c r="G29" s="145">
        <v>68.752430376359499</v>
      </c>
      <c r="H29" s="145">
        <v>0.38122513320942797</v>
      </c>
      <c r="I29" s="145">
        <v>10.185676548731768</v>
      </c>
      <c r="J29" s="145">
        <v>1.8270861006826034</v>
      </c>
      <c r="K29" s="145">
        <v>0.10104134411376799</v>
      </c>
      <c r="L29" s="145">
        <v>2.0410560058647</v>
      </c>
      <c r="M29" s="145">
        <v>3.831541991187208</v>
      </c>
      <c r="N29" s="145">
        <v>1.3962266229962366</v>
      </c>
      <c r="O29" s="145">
        <v>2.562216622872556</v>
      </c>
      <c r="P29" s="145">
        <v>0.11084308440963403</v>
      </c>
      <c r="Q29" s="145">
        <v>1.0679725969176592</v>
      </c>
      <c r="R29" s="145">
        <v>0.48268357265493494</v>
      </c>
      <c r="S29" s="145">
        <v>0.28000000000000003</v>
      </c>
      <c r="T29" s="145">
        <v>6.58</v>
      </c>
      <c r="U29" s="146">
        <f t="shared" si="0"/>
        <v>99.6</v>
      </c>
      <c r="V29" s="146"/>
      <c r="W29" s="145">
        <v>1.3962266229962366</v>
      </c>
      <c r="X29" s="145">
        <v>2.0410560058647</v>
      </c>
      <c r="Y29" s="145">
        <v>1.8270861006826034</v>
      </c>
      <c r="Z29" s="145"/>
      <c r="AA29" s="145"/>
      <c r="AB29" s="147">
        <v>14391.572551778574</v>
      </c>
      <c r="AC29" s="148">
        <v>25.13123716060764</v>
      </c>
      <c r="AD29" s="148">
        <v>27.669592120115027</v>
      </c>
      <c r="AE29" s="148">
        <v>40.648270717969972</v>
      </c>
      <c r="AF29" s="148">
        <v>8.1170707386104812</v>
      </c>
      <c r="AG29" s="148">
        <v>22.730113163759995</v>
      </c>
      <c r="AH29" s="148">
        <v>9.4092849995473369</v>
      </c>
      <c r="AI29" s="148">
        <v>66.912972961844446</v>
      </c>
      <c r="AJ29" s="148">
        <v>259.2509263250825</v>
      </c>
      <c r="AK29" s="148">
        <v>13.658306595417921</v>
      </c>
      <c r="AL29" s="148">
        <v>111.65947753700486</v>
      </c>
      <c r="AM29" s="148">
        <v>4.9562647131830886</v>
      </c>
      <c r="AN29" s="148">
        <v>8.13788214683135</v>
      </c>
      <c r="AO29" s="148">
        <v>5.9534198482395624</v>
      </c>
      <c r="AP29" s="148">
        <v>3.8379426435790003</v>
      </c>
      <c r="AQ29" s="148">
        <v>724.15293662953184</v>
      </c>
      <c r="AR29" s="148">
        <v>24.003478679706252</v>
      </c>
      <c r="AS29" s="148">
        <v>43.996758688875765</v>
      </c>
      <c r="AT29" s="148">
        <v>0.8848982509805855</v>
      </c>
      <c r="AU29" s="148">
        <v>9.6731403417874642</v>
      </c>
      <c r="AV29" s="187" t="s">
        <v>167</v>
      </c>
      <c r="AW29" s="188">
        <v>1186.3602467629314</v>
      </c>
      <c r="AX29" s="188">
        <v>1790.0910128208582</v>
      </c>
      <c r="AY29" s="189">
        <v>0.66273739059414816</v>
      </c>
      <c r="AZ29" s="190">
        <v>4.0590807402887945</v>
      </c>
      <c r="BA29" s="190">
        <v>2.9191456205133735</v>
      </c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56">
        <v>2.4571999999999998</v>
      </c>
      <c r="BN29" s="157">
        <v>5.9534198482395624</v>
      </c>
      <c r="BO29" s="157">
        <v>3.8379426435790003</v>
      </c>
      <c r="BP29" s="158"/>
      <c r="BQ29" s="158"/>
      <c r="BR29" s="158"/>
      <c r="BS29" s="158"/>
      <c r="BT29" s="191"/>
      <c r="BU29" s="191"/>
      <c r="BV29" s="158"/>
      <c r="BW29" s="159"/>
      <c r="BX29" s="159"/>
      <c r="BY29" s="182"/>
      <c r="BZ29" s="182"/>
    </row>
    <row r="30" spans="1:78" s="142" customFormat="1" ht="18.75" x14ac:dyDescent="0.25">
      <c r="A30" s="244">
        <v>24</v>
      </c>
      <c r="B30" s="143">
        <v>137</v>
      </c>
      <c r="C30" s="144">
        <v>110</v>
      </c>
      <c r="D30" s="185">
        <v>3148.1</v>
      </c>
      <c r="E30" s="202" t="s">
        <v>218</v>
      </c>
      <c r="F30" s="239" t="s">
        <v>167</v>
      </c>
      <c r="G30" s="145">
        <v>67.122452066013693</v>
      </c>
      <c r="H30" s="145">
        <v>0.49141662459470675</v>
      </c>
      <c r="I30" s="145">
        <v>11.957735137378972</v>
      </c>
      <c r="J30" s="145">
        <v>2.2152782471138632</v>
      </c>
      <c r="K30" s="145">
        <v>9.7846140037920845E-2</v>
      </c>
      <c r="L30" s="145">
        <v>2.1321090280816302</v>
      </c>
      <c r="M30" s="145">
        <v>3.3508139297454362</v>
      </c>
      <c r="N30" s="145">
        <v>1.4331336766405258</v>
      </c>
      <c r="O30" s="145">
        <v>2.5983354761984896</v>
      </c>
      <c r="P30" s="145">
        <v>0.11293942759696182</v>
      </c>
      <c r="Q30" s="145">
        <v>0.81462116163486009</v>
      </c>
      <c r="R30" s="145">
        <v>0.4533190849629205</v>
      </c>
      <c r="S30" s="145">
        <v>0.28999999999999998</v>
      </c>
      <c r="T30" s="145">
        <v>6.53</v>
      </c>
      <c r="U30" s="146">
        <f t="shared" si="0"/>
        <v>99.599999999999966</v>
      </c>
      <c r="V30" s="146"/>
      <c r="W30" s="145">
        <v>1.4331336766405258</v>
      </c>
      <c r="X30" s="145">
        <v>2.1321090280816302</v>
      </c>
      <c r="Y30" s="145">
        <v>2.2152782471138632</v>
      </c>
      <c r="Z30" s="145"/>
      <c r="AA30" s="145"/>
      <c r="AB30" s="147">
        <v>17642.564758256816</v>
      </c>
      <c r="AC30" s="148">
        <v>36.837381329814292</v>
      </c>
      <c r="AD30" s="148">
        <v>16.832391327839982</v>
      </c>
      <c r="AE30" s="148">
        <v>46.087453914273503</v>
      </c>
      <c r="AF30" s="148">
        <v>10.380792415904661</v>
      </c>
      <c r="AG30" s="148">
        <v>15.965720782910244</v>
      </c>
      <c r="AH30" s="148">
        <v>7.4508334929894389</v>
      </c>
      <c r="AI30" s="148">
        <v>76.334207938568284</v>
      </c>
      <c r="AJ30" s="148">
        <v>247.95564303389278</v>
      </c>
      <c r="AK30" s="148">
        <v>15.661864563613998</v>
      </c>
      <c r="AL30" s="148">
        <v>136.69741718872544</v>
      </c>
      <c r="AM30" s="148">
        <v>7.0822399982525068</v>
      </c>
      <c r="AN30" s="148">
        <v>6.2018159284574432</v>
      </c>
      <c r="AO30" s="148">
        <v>7.9647135800378388</v>
      </c>
      <c r="AP30" s="148">
        <v>5.1715646119162075</v>
      </c>
      <c r="AQ30" s="148">
        <v>697.40575770890257</v>
      </c>
      <c r="AR30" s="148">
        <v>26.510791034155858</v>
      </c>
      <c r="AS30" s="148">
        <v>49.036496590256128</v>
      </c>
      <c r="AT30" s="148">
        <v>9.2141484670488314</v>
      </c>
      <c r="AU30" s="148">
        <v>11.232953315579246</v>
      </c>
      <c r="AV30" s="187" t="s">
        <v>167</v>
      </c>
      <c r="AW30" s="188">
        <v>503.37259639585278</v>
      </c>
      <c r="AX30" s="188">
        <v>1757.0392311216087</v>
      </c>
      <c r="AY30" s="189">
        <v>0.28648910478482836</v>
      </c>
      <c r="AZ30" s="190">
        <v>2.0101177891875581</v>
      </c>
      <c r="BA30" s="190">
        <v>2.8662627697945742</v>
      </c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56">
        <v>2.4962</v>
      </c>
      <c r="BN30" s="157">
        <v>7.9647135800378388</v>
      </c>
      <c r="BO30" s="157">
        <v>5.1715646119162075</v>
      </c>
      <c r="BP30" s="163">
        <v>5.622694167632603</v>
      </c>
      <c r="BQ30" s="163">
        <v>9.875081841028484</v>
      </c>
      <c r="BR30" s="197">
        <v>2306.8771316134671</v>
      </c>
      <c r="BS30" s="197">
        <v>2444.1609094884125</v>
      </c>
      <c r="BT30" s="197">
        <v>2630.461027089912</v>
      </c>
      <c r="BU30" s="198">
        <v>14</v>
      </c>
      <c r="BV30" s="198">
        <v>12.3</v>
      </c>
      <c r="BW30" s="199">
        <v>5.6666540546933613</v>
      </c>
      <c r="BX30" s="200"/>
      <c r="BY30" s="182"/>
      <c r="BZ30" s="182"/>
    </row>
    <row r="31" spans="1:78" s="142" customFormat="1" ht="28.5" x14ac:dyDescent="0.25">
      <c r="A31" s="244">
        <v>25</v>
      </c>
      <c r="B31" s="203">
        <v>140</v>
      </c>
      <c r="C31" s="144">
        <v>110</v>
      </c>
      <c r="D31" s="185">
        <v>3150.75</v>
      </c>
      <c r="E31" s="202" t="s">
        <v>218</v>
      </c>
      <c r="F31" s="239" t="s">
        <v>161</v>
      </c>
      <c r="G31" s="145">
        <v>28.172630546419711</v>
      </c>
      <c r="H31" s="145">
        <v>1.4623869696744893</v>
      </c>
      <c r="I31" s="145">
        <v>27.334357592093443</v>
      </c>
      <c r="J31" s="204">
        <v>8.273769545900409</v>
      </c>
      <c r="K31" s="145">
        <v>0.36117197095213371</v>
      </c>
      <c r="L31" s="145">
        <v>7.1427979590659181</v>
      </c>
      <c r="M31" s="145">
        <v>7.4215585614547015</v>
      </c>
      <c r="N31" s="145">
        <v>4.6798595415316901</v>
      </c>
      <c r="O31" s="145">
        <v>7.2668021794142623</v>
      </c>
      <c r="P31" s="145">
        <v>0.26780929300922379</v>
      </c>
      <c r="Q31" s="145">
        <v>0.31261010410742107</v>
      </c>
      <c r="R31" s="145">
        <v>1.2442457363766002</v>
      </c>
      <c r="S31" s="145">
        <v>0.32</v>
      </c>
      <c r="T31" s="145">
        <v>5.34</v>
      </c>
      <c r="U31" s="146">
        <f t="shared" si="0"/>
        <v>99.59999999999998</v>
      </c>
      <c r="V31" s="146"/>
      <c r="W31" s="145">
        <v>4.6798595415316901</v>
      </c>
      <c r="X31" s="145">
        <v>7.1427979590659181</v>
      </c>
      <c r="Y31" s="204">
        <v>8.273769545900409</v>
      </c>
      <c r="Z31" s="204"/>
      <c r="AA31" s="204"/>
      <c r="AB31" s="205">
        <v>17722.080642541277</v>
      </c>
      <c r="AC31" s="148">
        <v>20.235067801834123</v>
      </c>
      <c r="AD31" s="148">
        <v>34.260498816787852</v>
      </c>
      <c r="AE31" s="148">
        <v>47.280328548940908</v>
      </c>
      <c r="AF31" s="148">
        <v>11.260385998422386</v>
      </c>
      <c r="AG31" s="148">
        <v>8.7226912930414375</v>
      </c>
      <c r="AH31" s="148">
        <v>19.818866124721847</v>
      </c>
      <c r="AI31" s="148">
        <v>82.278011852285303</v>
      </c>
      <c r="AJ31" s="148">
        <v>187.68000417258585</v>
      </c>
      <c r="AK31" s="148">
        <v>18.730790021032803</v>
      </c>
      <c r="AL31" s="148">
        <v>115.32182629078397</v>
      </c>
      <c r="AM31" s="148">
        <v>7.526451195956203</v>
      </c>
      <c r="AN31" s="148">
        <v>8.4336257972844155</v>
      </c>
      <c r="AO31" s="148">
        <v>6.7091932942964307</v>
      </c>
      <c r="AP31" s="148">
        <v>5.7311889872820059</v>
      </c>
      <c r="AQ31" s="148">
        <v>674.14366261788416</v>
      </c>
      <c r="AR31" s="148">
        <v>26.19230079125575</v>
      </c>
      <c r="AS31" s="148">
        <v>49.244204276646805</v>
      </c>
      <c r="AT31" s="148">
        <v>7.3183494001718872</v>
      </c>
      <c r="AU31" s="148">
        <v>13.00777275675145</v>
      </c>
      <c r="AV31" s="187" t="s">
        <v>161</v>
      </c>
      <c r="AW31" s="188">
        <v>336.70033670033695</v>
      </c>
      <c r="AX31" s="188">
        <v>1892.9495760821073</v>
      </c>
      <c r="AY31" s="189">
        <v>0.17787073726349087</v>
      </c>
      <c r="AZ31" s="190">
        <v>1.5101010101010108</v>
      </c>
      <c r="BA31" s="190">
        <v>3.0837193217313721</v>
      </c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56">
        <v>6.5692000000000004</v>
      </c>
      <c r="BN31" s="157">
        <v>6.7091932942964307</v>
      </c>
      <c r="BO31" s="157">
        <v>5.7311889872820059</v>
      </c>
      <c r="BP31" s="163">
        <v>0.53864438022073402</v>
      </c>
      <c r="BQ31" s="158"/>
      <c r="BR31" s="197">
        <v>2413.1864020980752</v>
      </c>
      <c r="BS31" s="197">
        <v>2523.7979118214657</v>
      </c>
      <c r="BT31" s="197">
        <v>2678.6819729759418</v>
      </c>
      <c r="BU31" s="198">
        <v>10.698802694457903</v>
      </c>
      <c r="BV31" s="198">
        <v>9.9114256024543526</v>
      </c>
      <c r="BW31" s="199">
        <v>0.38821950426602475</v>
      </c>
      <c r="BX31" s="200"/>
      <c r="BY31" s="182"/>
      <c r="BZ31" s="182"/>
    </row>
    <row r="32" spans="1:78" s="142" customFormat="1" ht="28.5" x14ac:dyDescent="0.25">
      <c r="A32" s="244">
        <v>26</v>
      </c>
      <c r="B32" s="143">
        <v>106</v>
      </c>
      <c r="C32" s="144">
        <v>110</v>
      </c>
      <c r="D32" s="185">
        <v>3151</v>
      </c>
      <c r="E32" s="202" t="s">
        <v>218</v>
      </c>
      <c r="F32" s="239" t="s">
        <v>176</v>
      </c>
      <c r="G32" s="145">
        <v>56.62266533809418</v>
      </c>
      <c r="H32" s="145">
        <v>2.2074427576328004</v>
      </c>
      <c r="I32" s="145">
        <v>8.7277194557193543</v>
      </c>
      <c r="J32" s="145">
        <v>2.1335288598266886</v>
      </c>
      <c r="K32" s="145">
        <v>0.16977098402341204</v>
      </c>
      <c r="L32" s="145">
        <v>3.2996675855830508</v>
      </c>
      <c r="M32" s="145">
        <v>3.7981664304458587</v>
      </c>
      <c r="N32" s="145">
        <v>5.0411588113074393</v>
      </c>
      <c r="O32" s="145">
        <v>4.9193688660587327</v>
      </c>
      <c r="P32" s="145">
        <v>0.2251014160458846</v>
      </c>
      <c r="Q32" s="145">
        <v>2.751822814628095</v>
      </c>
      <c r="R32" s="145">
        <v>0.40358668063450581</v>
      </c>
      <c r="S32" s="145">
        <v>0.34</v>
      </c>
      <c r="T32" s="145">
        <v>8.9600000000000009</v>
      </c>
      <c r="U32" s="146">
        <f t="shared" si="0"/>
        <v>99.600000000000023</v>
      </c>
      <c r="V32" s="146"/>
      <c r="W32" s="145">
        <v>5.0411588113074393</v>
      </c>
      <c r="X32" s="145">
        <v>3.2996675855830508</v>
      </c>
      <c r="Y32" s="145">
        <v>2.1335288598266886</v>
      </c>
      <c r="Z32" s="145"/>
      <c r="AA32" s="145"/>
      <c r="AB32" s="147">
        <v>18697.824691720783</v>
      </c>
      <c r="AC32" s="148">
        <v>46.560986078599392</v>
      </c>
      <c r="AD32" s="148">
        <v>181.9958974323475</v>
      </c>
      <c r="AE32" s="148">
        <v>40.209331151676061</v>
      </c>
      <c r="AF32" s="148">
        <v>10.680966996284477</v>
      </c>
      <c r="AG32" s="148">
        <v>42.310397334032281</v>
      </c>
      <c r="AH32" s="148">
        <v>9.4834019306748907</v>
      </c>
      <c r="AI32" s="148">
        <v>67.939446463322682</v>
      </c>
      <c r="AJ32" s="148">
        <v>143.49798107457966</v>
      </c>
      <c r="AK32" s="148">
        <v>22.229399870918439</v>
      </c>
      <c r="AL32" s="148">
        <v>243.51609139486891</v>
      </c>
      <c r="AM32" s="148">
        <v>6.1858566912244077</v>
      </c>
      <c r="AN32" s="148">
        <v>15.634054968381184</v>
      </c>
      <c r="AO32" s="148">
        <v>12.043483925195746</v>
      </c>
      <c r="AP32" s="148">
        <v>3.5137989221449719</v>
      </c>
      <c r="AQ32" s="148">
        <v>570.32857203994433</v>
      </c>
      <c r="AR32" s="148">
        <v>24.135823563432695</v>
      </c>
      <c r="AS32" s="148">
        <v>51.866831343104955</v>
      </c>
      <c r="AT32" s="148">
        <v>12.058096998106356</v>
      </c>
      <c r="AU32" s="148">
        <v>14.880330591959625</v>
      </c>
      <c r="AV32" s="187" t="s">
        <v>176</v>
      </c>
      <c r="AW32" s="188">
        <v>841.75084175084237</v>
      </c>
      <c r="AX32" s="188">
        <v>1803.9937527889347</v>
      </c>
      <c r="AY32" s="189">
        <v>0.4666040780072071</v>
      </c>
      <c r="AZ32" s="190">
        <v>3.0252525252525273</v>
      </c>
      <c r="BA32" s="190">
        <v>2.9413900044622956</v>
      </c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56">
        <v>4.6855000000000002</v>
      </c>
      <c r="BN32" s="157">
        <v>12.043483925195746</v>
      </c>
      <c r="BO32" s="157">
        <v>3.5137989221449719</v>
      </c>
      <c r="BP32" s="163">
        <v>7.2776788423566288</v>
      </c>
      <c r="BQ32" s="158"/>
      <c r="BR32" s="197">
        <v>2489.3842718446604</v>
      </c>
      <c r="BS32" s="197">
        <v>2589.1741747572819</v>
      </c>
      <c r="BT32" s="197">
        <v>2733.8370828446532</v>
      </c>
      <c r="BU32" s="198">
        <v>10.649467744902926</v>
      </c>
      <c r="BV32" s="198">
        <v>8.9417475728155278</v>
      </c>
      <c r="BW32" s="199">
        <v>6.3884400117890658</v>
      </c>
      <c r="BX32" s="200"/>
      <c r="BY32" s="182"/>
      <c r="BZ32" s="182"/>
    </row>
    <row r="33" spans="1:78" s="142" customFormat="1" ht="18.75" x14ac:dyDescent="0.25">
      <c r="A33" s="244">
        <v>27</v>
      </c>
      <c r="B33" s="143">
        <v>107</v>
      </c>
      <c r="C33" s="144">
        <v>110</v>
      </c>
      <c r="D33" s="185">
        <v>3151.5</v>
      </c>
      <c r="E33" s="202" t="s">
        <v>218</v>
      </c>
      <c r="F33" s="239" t="s">
        <v>177</v>
      </c>
      <c r="G33" s="145">
        <v>49.656691044096995</v>
      </c>
      <c r="H33" s="145">
        <v>2.6248785634681457</v>
      </c>
      <c r="I33" s="145">
        <v>16.393053157745495</v>
      </c>
      <c r="J33" s="145">
        <v>6.7335453664198157</v>
      </c>
      <c r="K33" s="145">
        <v>4.46012015061691E-2</v>
      </c>
      <c r="L33" s="145">
        <v>2.4035206372862583</v>
      </c>
      <c r="M33" s="145">
        <v>1.182910388214425</v>
      </c>
      <c r="N33" s="145">
        <v>5.1083311461788545</v>
      </c>
      <c r="O33" s="145">
        <v>6.2518935921869128</v>
      </c>
      <c r="P33" s="145">
        <v>0.22135792618188777</v>
      </c>
      <c r="Q33" s="145">
        <v>2.4805684403500328</v>
      </c>
      <c r="R33" s="145">
        <v>0.61864853636501527</v>
      </c>
      <c r="S33" s="145">
        <v>0.76</v>
      </c>
      <c r="T33" s="145">
        <v>5.12</v>
      </c>
      <c r="U33" s="146">
        <f t="shared" si="0"/>
        <v>99.600000000000009</v>
      </c>
      <c r="V33" s="146"/>
      <c r="W33" s="145">
        <v>5.1083311461788545</v>
      </c>
      <c r="X33" s="145">
        <v>2.4035206372862583</v>
      </c>
      <c r="Y33" s="145">
        <v>6.7335453664198157</v>
      </c>
      <c r="Z33" s="145"/>
      <c r="AA33" s="145"/>
      <c r="AB33" s="147">
        <v>84582.049222095971</v>
      </c>
      <c r="AC33" s="148">
        <v>151.13141813706537</v>
      </c>
      <c r="AD33" s="148">
        <v>14.881432287386545</v>
      </c>
      <c r="AE33" s="148">
        <v>117.82994371244256</v>
      </c>
      <c r="AF33" s="148">
        <v>24.774668064599478</v>
      </c>
      <c r="AG33" s="148">
        <v>11.890717592372132</v>
      </c>
      <c r="AH33" s="148">
        <v>18.882639125984824</v>
      </c>
      <c r="AI33" s="148">
        <v>173.26816956405028</v>
      </c>
      <c r="AJ33" s="148">
        <v>127.91340343404079</v>
      </c>
      <c r="AK33" s="148">
        <v>37.914413654546053</v>
      </c>
      <c r="AL33" s="148">
        <v>190.72895894086878</v>
      </c>
      <c r="AM33" s="148">
        <v>18.366663955758334</v>
      </c>
      <c r="AN33" s="148">
        <v>11.293011350741494</v>
      </c>
      <c r="AO33" s="148">
        <v>14.34856125623776</v>
      </c>
      <c r="AP33" s="148">
        <v>4.5267374742147322</v>
      </c>
      <c r="AQ33" s="148">
        <v>567.65068067424966</v>
      </c>
      <c r="AR33" s="148">
        <v>36.448583565697582</v>
      </c>
      <c r="AS33" s="148">
        <v>68.496970480909184</v>
      </c>
      <c r="AT33" s="148">
        <v>7.2991465427379367</v>
      </c>
      <c r="AU33" s="148">
        <v>18.412653421289395</v>
      </c>
      <c r="AV33" s="187" t="s">
        <v>177</v>
      </c>
      <c r="AW33" s="188">
        <v>765.22803795531036</v>
      </c>
      <c r="AX33" s="188">
        <v>2338.63625095218</v>
      </c>
      <c r="AY33" s="189">
        <v>0.32721122733120483</v>
      </c>
      <c r="AZ33" s="190">
        <v>2.795684113865931</v>
      </c>
      <c r="BA33" s="190">
        <v>3.7968180015234885</v>
      </c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56">
        <v>6.0694999999999997</v>
      </c>
      <c r="BN33" s="157">
        <v>14.34856125623776</v>
      </c>
      <c r="BO33" s="157">
        <v>4.5267374742147322</v>
      </c>
      <c r="BP33" s="158"/>
      <c r="BQ33" s="158"/>
      <c r="BR33" s="158"/>
      <c r="BS33" s="158"/>
      <c r="BT33" s="191"/>
      <c r="BU33" s="191"/>
      <c r="BV33" s="158"/>
      <c r="BW33" s="159"/>
      <c r="BX33" s="159"/>
      <c r="BY33" s="182"/>
      <c r="BZ33" s="182"/>
    </row>
    <row r="34" spans="1:78" s="142" customFormat="1" ht="28.5" x14ac:dyDescent="0.25">
      <c r="A34" s="244">
        <v>28</v>
      </c>
      <c r="B34" s="143">
        <v>143</v>
      </c>
      <c r="C34" s="144">
        <v>110</v>
      </c>
      <c r="D34" s="185">
        <v>3151.5</v>
      </c>
      <c r="E34" s="202" t="s">
        <v>218</v>
      </c>
      <c r="F34" s="239" t="s">
        <v>181</v>
      </c>
      <c r="G34" s="145">
        <v>74.099562122069969</v>
      </c>
      <c r="H34" s="145">
        <v>0.44343633516514747</v>
      </c>
      <c r="I34" s="145">
        <v>12.989120476678575</v>
      </c>
      <c r="J34" s="145">
        <v>2.0689295463681887</v>
      </c>
      <c r="K34" s="145">
        <v>3.9601596224961649E-2</v>
      </c>
      <c r="L34" s="145">
        <v>1.2413577278209131</v>
      </c>
      <c r="M34" s="145">
        <v>0.76106144540022458</v>
      </c>
      <c r="N34" s="145">
        <v>1.3514298568154222</v>
      </c>
      <c r="O34" s="145">
        <v>2.7623636505227096</v>
      </c>
      <c r="P34" s="145">
        <v>0.12053101210007559</v>
      </c>
      <c r="Q34" s="145">
        <v>0.25984739676840224</v>
      </c>
      <c r="R34" s="145">
        <v>0.35275883406542763</v>
      </c>
      <c r="S34" s="145">
        <v>0.03</v>
      </c>
      <c r="T34" s="145">
        <v>3.08</v>
      </c>
      <c r="U34" s="146">
        <f t="shared" si="0"/>
        <v>99.600000000000037</v>
      </c>
      <c r="V34" s="146"/>
      <c r="W34" s="145">
        <v>1.3514298568154222</v>
      </c>
      <c r="X34" s="145">
        <v>1.2413577278209131</v>
      </c>
      <c r="Y34" s="145">
        <v>2.0689295463681887</v>
      </c>
      <c r="Z34" s="145"/>
      <c r="AA34" s="145"/>
      <c r="AB34" s="147">
        <v>15136.116194416152</v>
      </c>
      <c r="AC34" s="148">
        <v>18.878646102023236</v>
      </c>
      <c r="AD34" s="148">
        <v>11.723296020267426</v>
      </c>
      <c r="AE34" s="148">
        <v>45.87215023303434</v>
      </c>
      <c r="AF34" s="148">
        <v>10.866824310848694</v>
      </c>
      <c r="AG34" s="148">
        <v>13.686082379719238</v>
      </c>
      <c r="AH34" s="148">
        <v>6.1549316657218762</v>
      </c>
      <c r="AI34" s="148">
        <v>78.187907038566394</v>
      </c>
      <c r="AJ34" s="148">
        <v>219.67121382665104</v>
      </c>
      <c r="AK34" s="148">
        <v>15.332526824810929</v>
      </c>
      <c r="AL34" s="148">
        <v>119.92091571881967</v>
      </c>
      <c r="AM34" s="148">
        <v>7.3703101754227314</v>
      </c>
      <c r="AN34" s="148">
        <v>7.2628562485542192</v>
      </c>
      <c r="AO34" s="148">
        <v>7.0790734748146811</v>
      </c>
      <c r="AP34" s="148">
        <v>5.9442441690637198</v>
      </c>
      <c r="AQ34" s="148">
        <v>894.96530072202415</v>
      </c>
      <c r="AR34" s="148">
        <v>25.678781331975802</v>
      </c>
      <c r="AS34" s="148">
        <v>50.532892792760151</v>
      </c>
      <c r="AT34" s="148">
        <v>1.1096801342392595</v>
      </c>
      <c r="AU34" s="148">
        <v>15.916454623700993</v>
      </c>
      <c r="AV34" s="187" t="s">
        <v>181</v>
      </c>
      <c r="AW34" s="188">
        <v>434.02777777777737</v>
      </c>
      <c r="AX34" s="188">
        <v>701.1042805100177</v>
      </c>
      <c r="AY34" s="189">
        <v>0.61906308354307038</v>
      </c>
      <c r="AZ34" s="190">
        <v>1.8020833333333319</v>
      </c>
      <c r="BA34" s="190">
        <v>1.1767668488160283</v>
      </c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56">
        <v>2.7204000000000002</v>
      </c>
      <c r="BN34" s="157">
        <v>7.0790734748146811</v>
      </c>
      <c r="BO34" s="157">
        <v>5.9442441690637198</v>
      </c>
      <c r="BP34" s="158"/>
      <c r="BQ34" s="158"/>
      <c r="BR34" s="158"/>
      <c r="BS34" s="158"/>
      <c r="BT34" s="191"/>
      <c r="BU34" s="191"/>
      <c r="BV34" s="158"/>
      <c r="BW34" s="159"/>
      <c r="BX34" s="159"/>
      <c r="BY34" s="201"/>
      <c r="BZ34" s="182"/>
    </row>
    <row r="35" spans="1:78" s="142" customFormat="1" ht="18.75" x14ac:dyDescent="0.25">
      <c r="A35" s="244">
        <v>29</v>
      </c>
      <c r="B35" s="143">
        <v>109</v>
      </c>
      <c r="C35" s="144">
        <v>110</v>
      </c>
      <c r="D35" s="185">
        <v>3152.5</v>
      </c>
      <c r="E35" s="202" t="s">
        <v>218</v>
      </c>
      <c r="F35" s="239" t="s">
        <v>162</v>
      </c>
      <c r="G35" s="145">
        <v>59.52423823375544</v>
      </c>
      <c r="H35" s="145">
        <v>2.2550251891189848</v>
      </c>
      <c r="I35" s="145">
        <v>12.870191039327974</v>
      </c>
      <c r="J35" s="145">
        <v>2.401014197697942</v>
      </c>
      <c r="K35" s="145">
        <v>6.4884003812869823E-2</v>
      </c>
      <c r="L35" s="145">
        <v>1.801653313420253</v>
      </c>
      <c r="M35" s="145">
        <v>1.6997364583745658</v>
      </c>
      <c r="N35" s="145">
        <v>5.3142651613462286</v>
      </c>
      <c r="O35" s="145">
        <v>5.7626381122228993</v>
      </c>
      <c r="P35" s="145">
        <v>0.2218910507751444</v>
      </c>
      <c r="Q35" s="145">
        <v>2.7827688239051098</v>
      </c>
      <c r="R35" s="145">
        <v>0.66169441624256853</v>
      </c>
      <c r="S35" s="145">
        <v>0.32</v>
      </c>
      <c r="T35" s="145">
        <v>3.92</v>
      </c>
      <c r="U35" s="146">
        <f t="shared" si="0"/>
        <v>99.599999999999966</v>
      </c>
      <c r="V35" s="146"/>
      <c r="W35" s="145">
        <v>5.3142651613462286</v>
      </c>
      <c r="X35" s="145">
        <v>1.801653313420253</v>
      </c>
      <c r="Y35" s="145">
        <v>2.401014197697942</v>
      </c>
      <c r="Z35" s="145"/>
      <c r="AA35" s="145"/>
      <c r="AB35" s="147">
        <v>21494.767504267533</v>
      </c>
      <c r="AC35" s="148">
        <v>45.796036343535427</v>
      </c>
      <c r="AD35" s="148">
        <v>5.2487650316445711</v>
      </c>
      <c r="AE35" s="148">
        <v>53.366396023818766</v>
      </c>
      <c r="AF35" s="148">
        <v>13.957481689113353</v>
      </c>
      <c r="AG35" s="148">
        <v>24.897744012790024</v>
      </c>
      <c r="AH35" s="148">
        <v>20.091507597536875</v>
      </c>
      <c r="AI35" s="148">
        <v>94.363333992899342</v>
      </c>
      <c r="AJ35" s="148">
        <v>205.55932039937147</v>
      </c>
      <c r="AK35" s="148">
        <v>15.725033152405866</v>
      </c>
      <c r="AL35" s="148">
        <v>143.64630673225483</v>
      </c>
      <c r="AM35" s="148">
        <v>10.198233959018296</v>
      </c>
      <c r="AN35" s="148">
        <v>13.457089568520379</v>
      </c>
      <c r="AO35" s="148">
        <v>8.0801631783831045</v>
      </c>
      <c r="AP35" s="148">
        <v>4.6710119439454765</v>
      </c>
      <c r="AQ35" s="148">
        <v>979.21053808704403</v>
      </c>
      <c r="AR35" s="148">
        <v>31.837989205022083</v>
      </c>
      <c r="AS35" s="148">
        <v>60.172786436603509</v>
      </c>
      <c r="AT35" s="148">
        <v>6.2466432617463896</v>
      </c>
      <c r="AU35" s="148">
        <v>16.175830401060214</v>
      </c>
      <c r="AV35" s="187" t="s">
        <v>162</v>
      </c>
      <c r="AW35" s="188">
        <v>1266.8490929360498</v>
      </c>
      <c r="AX35" s="188">
        <v>1897.948538860011</v>
      </c>
      <c r="AY35" s="189">
        <v>0.66748337323043205</v>
      </c>
      <c r="AZ35" s="190">
        <v>4.3005472788081498</v>
      </c>
      <c r="BA35" s="190">
        <v>3.0917176621760181</v>
      </c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56">
        <v>5.6486000000000001</v>
      </c>
      <c r="BN35" s="157">
        <v>8.0801631783831045</v>
      </c>
      <c r="BO35" s="157">
        <v>4.6710119439454765</v>
      </c>
      <c r="BP35" s="163">
        <v>1.0407102165810989</v>
      </c>
      <c r="BQ35" s="163">
        <v>1.1064763251805705</v>
      </c>
      <c r="BR35" s="197">
        <v>2353.4816824966083</v>
      </c>
      <c r="BS35" s="197">
        <v>2483.4626865671648</v>
      </c>
      <c r="BT35" s="197">
        <v>2663.7271376201334</v>
      </c>
      <c r="BU35" s="198">
        <v>13.37430762594648</v>
      </c>
      <c r="BV35" s="198">
        <v>11.647043375497883</v>
      </c>
      <c r="BW35" s="199">
        <v>0.96643223062691608</v>
      </c>
      <c r="BX35" s="200" t="s">
        <v>159</v>
      </c>
      <c r="BY35" s="182"/>
      <c r="BZ35" s="182"/>
    </row>
    <row r="36" spans="1:78" s="142" customFormat="1" ht="28.5" x14ac:dyDescent="0.25">
      <c r="A36" s="244">
        <v>30</v>
      </c>
      <c r="B36" s="143">
        <v>114</v>
      </c>
      <c r="C36" s="144">
        <v>110</v>
      </c>
      <c r="D36" s="185">
        <v>3153.8</v>
      </c>
      <c r="E36" s="202" t="s">
        <v>218</v>
      </c>
      <c r="F36" s="239" t="s">
        <v>163</v>
      </c>
      <c r="G36" s="145">
        <v>67.051474365289081</v>
      </c>
      <c r="H36" s="145">
        <v>0.76576726598806844</v>
      </c>
      <c r="I36" s="145">
        <v>15.739309122321972</v>
      </c>
      <c r="J36" s="145">
        <v>3.0930951203063111</v>
      </c>
      <c r="K36" s="145">
        <v>5.8715336226559292E-2</v>
      </c>
      <c r="L36" s="145">
        <v>2.1380197387436444</v>
      </c>
      <c r="M36" s="145">
        <v>0.62386330102720711</v>
      </c>
      <c r="N36" s="145">
        <v>1.5253647943691429</v>
      </c>
      <c r="O36" s="145">
        <v>3.1558207859774163</v>
      </c>
      <c r="P36" s="145">
        <v>0.12668527886360956</v>
      </c>
      <c r="Q36" s="145">
        <v>0.17110738963396613</v>
      </c>
      <c r="R36" s="145">
        <v>0.5407775012530216</v>
      </c>
      <c r="S36" s="145">
        <v>0.47</v>
      </c>
      <c r="T36" s="145">
        <v>4.1399999999999997</v>
      </c>
      <c r="U36" s="146">
        <f t="shared" si="0"/>
        <v>99.6</v>
      </c>
      <c r="V36" s="146"/>
      <c r="W36" s="145">
        <v>1.5253647943691429</v>
      </c>
      <c r="X36" s="145">
        <v>2.1380197387436444</v>
      </c>
      <c r="Y36" s="145">
        <v>3.0930951203063111</v>
      </c>
      <c r="Z36" s="145"/>
      <c r="AA36" s="145"/>
      <c r="AB36" s="147">
        <v>24585.101854826669</v>
      </c>
      <c r="AC36" s="148">
        <v>80.799850430156141</v>
      </c>
      <c r="AD36" s="148">
        <v>21.349341578122718</v>
      </c>
      <c r="AE36" s="148">
        <v>68.269384698281499</v>
      </c>
      <c r="AF36" s="148">
        <v>16.55471231065285</v>
      </c>
      <c r="AG36" s="148">
        <v>27.769954728923228</v>
      </c>
      <c r="AH36" s="148">
        <v>23.48739954973388</v>
      </c>
      <c r="AI36" s="148">
        <v>101.53999592056691</v>
      </c>
      <c r="AJ36" s="148">
        <v>190.70104058964714</v>
      </c>
      <c r="AK36" s="148">
        <v>20.785731032479035</v>
      </c>
      <c r="AL36" s="148">
        <v>182.41055706224543</v>
      </c>
      <c r="AM36" s="148">
        <v>10.990680343936381</v>
      </c>
      <c r="AN36" s="148">
        <v>13.928013132000032</v>
      </c>
      <c r="AO36" s="148">
        <v>9.8037856167334727</v>
      </c>
      <c r="AP36" s="148">
        <v>6.640721942391747</v>
      </c>
      <c r="AQ36" s="148">
        <v>564.7209379638665</v>
      </c>
      <c r="AR36" s="148">
        <v>36.546270467421692</v>
      </c>
      <c r="AS36" s="148">
        <v>57.967031636438215</v>
      </c>
      <c r="AT36" s="148">
        <v>3.6398725535445249</v>
      </c>
      <c r="AU36" s="148">
        <v>13.825159653946267</v>
      </c>
      <c r="AV36" s="187" t="s">
        <v>163</v>
      </c>
      <c r="AW36" s="188">
        <v>508.44010575554205</v>
      </c>
      <c r="AX36" s="188">
        <v>2336.2577828090884</v>
      </c>
      <c r="AY36" s="189">
        <v>0.21763013888998145</v>
      </c>
      <c r="AZ36" s="190">
        <v>2.0253203172666261</v>
      </c>
      <c r="BA36" s="190">
        <v>3.7930124524945419</v>
      </c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56">
        <v>3.069</v>
      </c>
      <c r="BN36" s="157">
        <v>9.8037856167334727</v>
      </c>
      <c r="BO36" s="157">
        <v>6.640721942391747</v>
      </c>
      <c r="BP36" s="163">
        <v>1.2718895217514732</v>
      </c>
      <c r="BQ36" s="158"/>
      <c r="BR36" s="206">
        <v>2260.5225353364749</v>
      </c>
      <c r="BS36" s="206">
        <v>2375.9048804338199</v>
      </c>
      <c r="BT36" s="206">
        <v>2721</v>
      </c>
      <c r="BU36" s="198">
        <v>16.899999999999999</v>
      </c>
      <c r="BV36" s="198">
        <v>15.8</v>
      </c>
      <c r="BW36" s="199">
        <v>1.2802896119657281</v>
      </c>
      <c r="BX36" s="200"/>
      <c r="BY36" s="182"/>
      <c r="BZ36" s="182"/>
    </row>
    <row r="37" spans="1:78" s="142" customFormat="1" ht="18.75" x14ac:dyDescent="0.25">
      <c r="A37" s="244">
        <v>31</v>
      </c>
      <c r="B37" s="143">
        <v>112</v>
      </c>
      <c r="C37" s="144">
        <v>110</v>
      </c>
      <c r="D37" s="185">
        <v>3154.3</v>
      </c>
      <c r="E37" s="202" t="s">
        <v>218</v>
      </c>
      <c r="F37" s="239" t="s">
        <v>162</v>
      </c>
      <c r="G37" s="145">
        <v>48.790267710138856</v>
      </c>
      <c r="H37" s="145">
        <v>1.8150651616619768</v>
      </c>
      <c r="I37" s="145">
        <v>8.8957695692547816</v>
      </c>
      <c r="J37" s="145">
        <v>2.4352314921848159</v>
      </c>
      <c r="K37" s="145">
        <v>0.27979394532372626</v>
      </c>
      <c r="L37" s="145">
        <v>5.2743555682150571</v>
      </c>
      <c r="M37" s="145">
        <v>5.7833887896139853</v>
      </c>
      <c r="N37" s="145">
        <v>4.7428778169342412</v>
      </c>
      <c r="O37" s="145">
        <v>4.2192447557092292</v>
      </c>
      <c r="P37" s="145">
        <v>0.18391440019721575</v>
      </c>
      <c r="Q37" s="145">
        <v>2.4209585144443917</v>
      </c>
      <c r="R37" s="145">
        <v>0.45913227632172221</v>
      </c>
      <c r="S37" s="145">
        <v>0.33</v>
      </c>
      <c r="T37" s="145">
        <v>13.97</v>
      </c>
      <c r="U37" s="146">
        <f t="shared" si="0"/>
        <v>99.6</v>
      </c>
      <c r="V37" s="146"/>
      <c r="W37" s="145">
        <v>4.7428778169342412</v>
      </c>
      <c r="X37" s="145">
        <v>5.2743555682150571</v>
      </c>
      <c r="Y37" s="145">
        <v>2.4352314921848159</v>
      </c>
      <c r="Z37" s="145"/>
      <c r="AA37" s="145"/>
      <c r="AB37" s="147">
        <v>21164.006049101281</v>
      </c>
      <c r="AC37" s="148">
        <v>17.162067033534584</v>
      </c>
      <c r="AD37" s="148">
        <v>154.76063022197491</v>
      </c>
      <c r="AE37" s="148">
        <v>40.672985592652786</v>
      </c>
      <c r="AF37" s="148">
        <v>6.6032095977036063</v>
      </c>
      <c r="AG37" s="148">
        <v>21.235700887686821</v>
      </c>
      <c r="AH37" s="148">
        <v>11.231988856548661</v>
      </c>
      <c r="AI37" s="148">
        <v>61.845239923153031</v>
      </c>
      <c r="AJ37" s="148">
        <v>139.0498792089065</v>
      </c>
      <c r="AK37" s="148">
        <v>16.842274400929469</v>
      </c>
      <c r="AL37" s="148">
        <v>171.6188758993226</v>
      </c>
      <c r="AM37" s="148">
        <v>6.6497755861240853</v>
      </c>
      <c r="AN37" s="148">
        <v>11.313744211489023</v>
      </c>
      <c r="AO37" s="148">
        <v>9.7415773073198313</v>
      </c>
      <c r="AP37" s="148">
        <v>4.2802193436635969</v>
      </c>
      <c r="AQ37" s="148">
        <v>552.56471503346631</v>
      </c>
      <c r="AR37" s="148">
        <v>16.630078298680861</v>
      </c>
      <c r="AS37" s="148">
        <v>38.878675939802825</v>
      </c>
      <c r="AT37" s="148">
        <v>10.813952954871462</v>
      </c>
      <c r="AU37" s="148">
        <v>13.706667547106974</v>
      </c>
      <c r="AV37" s="187" t="s">
        <v>162</v>
      </c>
      <c r="AW37" s="188">
        <v>505.05050505050548</v>
      </c>
      <c r="AX37" s="188">
        <v>1863.2976349843834</v>
      </c>
      <c r="AY37" s="189">
        <v>0.2710519755770196</v>
      </c>
      <c r="AZ37" s="190">
        <v>2.015151515151516</v>
      </c>
      <c r="BA37" s="190">
        <v>3.0362762159750138</v>
      </c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156">
        <v>3.8725000000000001</v>
      </c>
      <c r="BN37" s="157">
        <v>9.7415773073198313</v>
      </c>
      <c r="BO37" s="157">
        <v>4.2802193436635969</v>
      </c>
      <c r="BP37" s="163">
        <v>0.80590002556413132</v>
      </c>
      <c r="BQ37" s="158"/>
      <c r="BR37" s="197">
        <v>2438</v>
      </c>
      <c r="BS37" s="197">
        <v>2543.9071893127089</v>
      </c>
      <c r="BT37" s="197">
        <v>2692.3574443312473</v>
      </c>
      <c r="BU37" s="198">
        <v>10.768873763842542</v>
      </c>
      <c r="BV37" s="198">
        <v>9.4172965371770108</v>
      </c>
      <c r="BW37" s="199">
        <v>0.87150005067979663</v>
      </c>
      <c r="BX37" s="200"/>
      <c r="BY37" s="182"/>
      <c r="BZ37" s="182"/>
    </row>
    <row r="38" spans="1:78" s="142" customFormat="1" ht="18.75" x14ac:dyDescent="0.25">
      <c r="A38" s="244">
        <v>32</v>
      </c>
      <c r="B38" s="143">
        <v>116</v>
      </c>
      <c r="C38" s="144">
        <v>110</v>
      </c>
      <c r="D38" s="185">
        <v>3155.15</v>
      </c>
      <c r="E38" s="202" t="s">
        <v>218</v>
      </c>
      <c r="F38" s="239" t="s">
        <v>162</v>
      </c>
      <c r="G38" s="145">
        <v>68.243419146186596</v>
      </c>
      <c r="H38" s="145">
        <v>0.49424168420391357</v>
      </c>
      <c r="I38" s="145">
        <v>12.331011929067255</v>
      </c>
      <c r="J38" s="145">
        <v>2.213397607904549</v>
      </c>
      <c r="K38" s="145">
        <v>0.10596107852947377</v>
      </c>
      <c r="L38" s="145">
        <v>2.3354197160536478</v>
      </c>
      <c r="M38" s="145">
        <v>1.8744473074903858</v>
      </c>
      <c r="N38" s="145">
        <v>1.4756331694030753</v>
      </c>
      <c r="O38" s="145">
        <v>2.7765765685926973</v>
      </c>
      <c r="P38" s="145">
        <v>0.11513880974068803</v>
      </c>
      <c r="Q38" s="145">
        <v>0.55859009508254087</v>
      </c>
      <c r="R38" s="145">
        <v>0.44616288774516616</v>
      </c>
      <c r="S38" s="145">
        <v>0.41</v>
      </c>
      <c r="T38" s="145">
        <v>6.22</v>
      </c>
      <c r="U38" s="146">
        <f t="shared" si="0"/>
        <v>99.6</v>
      </c>
      <c r="V38" s="146"/>
      <c r="W38" s="145">
        <v>1.4756331694030753</v>
      </c>
      <c r="X38" s="145">
        <v>2.3354197160536478</v>
      </c>
      <c r="Y38" s="145">
        <v>2.213397607904549</v>
      </c>
      <c r="Z38" s="145"/>
      <c r="AA38" s="145"/>
      <c r="AB38" s="147">
        <v>18161.425900587888</v>
      </c>
      <c r="AC38" s="148">
        <v>35.808472382957994</v>
      </c>
      <c r="AD38" s="148">
        <v>14.982089779305019</v>
      </c>
      <c r="AE38" s="148">
        <v>46.779762548373348</v>
      </c>
      <c r="AF38" s="148">
        <v>11.381860249415789</v>
      </c>
      <c r="AG38" s="148">
        <v>23.292684903672434</v>
      </c>
      <c r="AH38" s="148">
        <v>14.312867939733481</v>
      </c>
      <c r="AI38" s="148">
        <v>78.295052977970144</v>
      </c>
      <c r="AJ38" s="148">
        <v>217.48163236044047</v>
      </c>
      <c r="AK38" s="148">
        <v>17.372565574445272</v>
      </c>
      <c r="AL38" s="148">
        <v>128.31836839577227</v>
      </c>
      <c r="AM38" s="148">
        <v>6.729255525321034</v>
      </c>
      <c r="AN38" s="148">
        <v>9.418475556296908</v>
      </c>
      <c r="AO38" s="148">
        <v>7.5532801597439923</v>
      </c>
      <c r="AP38" s="148">
        <v>3.5433938648285745</v>
      </c>
      <c r="AQ38" s="148">
        <v>564.20449897865535</v>
      </c>
      <c r="AR38" s="148">
        <v>22.173612811925086</v>
      </c>
      <c r="AS38" s="148">
        <v>47.202115742113484</v>
      </c>
      <c r="AT38" s="148">
        <v>8.7572322762277981</v>
      </c>
      <c r="AU38" s="148">
        <v>12.58431418551177</v>
      </c>
      <c r="AV38" s="187" t="s">
        <v>162</v>
      </c>
      <c r="AW38" s="188">
        <v>591.19624337015659</v>
      </c>
      <c r="AX38" s="188">
        <v>1580.4242611471529</v>
      </c>
      <c r="AY38" s="189">
        <v>0.37407439122773023</v>
      </c>
      <c r="AZ38" s="190">
        <v>2.2735887301104696</v>
      </c>
      <c r="BA38" s="190">
        <v>2.5836788178354451</v>
      </c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156">
        <v>2.6623000000000001</v>
      </c>
      <c r="BN38" s="157">
        <v>7.5532801597439923</v>
      </c>
      <c r="BO38" s="157">
        <v>3.5433938648285745</v>
      </c>
      <c r="BP38" s="163">
        <v>4.0902137070652511</v>
      </c>
      <c r="BQ38" s="158"/>
      <c r="BR38" s="197">
        <v>2355.2319415355828</v>
      </c>
      <c r="BS38" s="197">
        <v>2485.3764092509255</v>
      </c>
      <c r="BT38" s="197">
        <v>2666.1501210653755</v>
      </c>
      <c r="BU38" s="198">
        <v>13.401907222048917</v>
      </c>
      <c r="BV38" s="198">
        <v>11.661690655496626</v>
      </c>
      <c r="BW38" s="199">
        <v>4.1172271886195428</v>
      </c>
      <c r="BX38" s="200"/>
      <c r="BY38" s="181"/>
      <c r="BZ38" s="181"/>
    </row>
    <row r="39" spans="1:78" s="142" customFormat="1" ht="18.75" x14ac:dyDescent="0.25">
      <c r="A39" s="244">
        <v>33</v>
      </c>
      <c r="B39" s="143">
        <v>119</v>
      </c>
      <c r="C39" s="144">
        <v>110</v>
      </c>
      <c r="D39" s="185">
        <v>3156</v>
      </c>
      <c r="E39" s="202" t="s">
        <v>218</v>
      </c>
      <c r="F39" s="239" t="s">
        <v>162</v>
      </c>
      <c r="G39" s="145">
        <v>57.016798765368208</v>
      </c>
      <c r="H39" s="145">
        <v>0.44336290779506415</v>
      </c>
      <c r="I39" s="145">
        <v>11.255389437740309</v>
      </c>
      <c r="J39" s="145">
        <v>2.5437741320414955</v>
      </c>
      <c r="K39" s="145">
        <v>0.27029244267555702</v>
      </c>
      <c r="L39" s="145">
        <v>5.7480439086745996</v>
      </c>
      <c r="M39" s="145">
        <v>5.222146447215831</v>
      </c>
      <c r="N39" s="145">
        <v>1.3431320326627234</v>
      </c>
      <c r="O39" s="145">
        <v>2.3528376214410005</v>
      </c>
      <c r="P39" s="145">
        <v>0.1043464742202475</v>
      </c>
      <c r="Q39" s="145">
        <v>0.17975653121975407</v>
      </c>
      <c r="R39" s="145">
        <v>0.38011929894518726</v>
      </c>
      <c r="S39" s="145">
        <v>0.23</v>
      </c>
      <c r="T39" s="145">
        <v>12.51</v>
      </c>
      <c r="U39" s="146">
        <f t="shared" ref="U39:U70" si="1">SUM(G39:T39)</f>
        <v>99.59999999999998</v>
      </c>
      <c r="V39" s="146"/>
      <c r="W39" s="145">
        <v>1.3431320326627234</v>
      </c>
      <c r="X39" s="145">
        <v>5.7480439086745996</v>
      </c>
      <c r="Y39" s="145">
        <v>2.5437741320414955</v>
      </c>
      <c r="Z39" s="145"/>
      <c r="AA39" s="145"/>
      <c r="AB39" s="147">
        <v>19836.1088106016</v>
      </c>
      <c r="AC39" s="148">
        <v>19.478214113290544</v>
      </c>
      <c r="AD39" s="148">
        <v>13.864221576942592</v>
      </c>
      <c r="AE39" s="148">
        <v>44.611011791771546</v>
      </c>
      <c r="AF39" s="148">
        <v>9.4864144247681637</v>
      </c>
      <c r="AG39" s="148">
        <v>15.675293375664573</v>
      </c>
      <c r="AH39" s="148">
        <v>14.651957637780379</v>
      </c>
      <c r="AI39" s="148">
        <v>65.554726354756042</v>
      </c>
      <c r="AJ39" s="148">
        <v>139.11736764352676</v>
      </c>
      <c r="AK39" s="148">
        <v>17.409290013068503</v>
      </c>
      <c r="AL39" s="148">
        <v>110.92932207087561</v>
      </c>
      <c r="AM39" s="148">
        <v>5.9969769034217988</v>
      </c>
      <c r="AN39" s="148">
        <v>7.5359324075588034</v>
      </c>
      <c r="AO39" s="148">
        <v>6.4274834182588139</v>
      </c>
      <c r="AP39" s="148">
        <v>2.734156818172131</v>
      </c>
      <c r="AQ39" s="148">
        <v>483.91975077029844</v>
      </c>
      <c r="AR39" s="148">
        <v>18.845274769760014</v>
      </c>
      <c r="AS39" s="148">
        <v>37.058477336938317</v>
      </c>
      <c r="AT39" s="148">
        <v>5.9224875270276875</v>
      </c>
      <c r="AU39" s="148">
        <v>11.402604118802779</v>
      </c>
      <c r="AV39" s="187" t="s">
        <v>162</v>
      </c>
      <c r="AW39" s="188">
        <v>762.66015863331302</v>
      </c>
      <c r="AX39" s="188">
        <v>1039.26893255348</v>
      </c>
      <c r="AY39" s="189">
        <v>0.73384293010612733</v>
      </c>
      <c r="AZ39" s="190">
        <v>2.7879804758999391</v>
      </c>
      <c r="BA39" s="190">
        <v>1.7178302920855679</v>
      </c>
      <c r="BB39" s="184">
        <v>969</v>
      </c>
      <c r="BC39" s="184">
        <v>54.8</v>
      </c>
      <c r="BD39" s="184">
        <v>51.6</v>
      </c>
      <c r="BE39" s="184">
        <v>90.1</v>
      </c>
      <c r="BF39" s="184">
        <v>5.0999999999999996</v>
      </c>
      <c r="BG39" s="184">
        <v>4.8</v>
      </c>
      <c r="BH39" s="184">
        <v>16.5</v>
      </c>
      <c r="BI39" s="184">
        <v>62</v>
      </c>
      <c r="BJ39" s="184">
        <v>54.9</v>
      </c>
      <c r="BK39" s="184">
        <v>7533</v>
      </c>
      <c r="BL39" s="184">
        <v>110</v>
      </c>
      <c r="BM39" s="156">
        <v>2.1465999999999998</v>
      </c>
      <c r="BN39" s="157">
        <v>6.4274834182588139</v>
      </c>
      <c r="BO39" s="157">
        <v>2.734156818172131</v>
      </c>
      <c r="BP39" s="163">
        <v>7.0434829360482981E-2</v>
      </c>
      <c r="BQ39" s="163">
        <v>0.42874933779425534</v>
      </c>
      <c r="BR39" s="197">
        <v>2571.8727272727274</v>
      </c>
      <c r="BS39" s="197">
        <v>2636.9889860139861</v>
      </c>
      <c r="BT39" s="197">
        <v>2731.2345323741006</v>
      </c>
      <c r="BU39" s="198">
        <v>6.6252319511363549</v>
      </c>
      <c r="BV39" s="198">
        <v>5.8</v>
      </c>
      <c r="BW39" s="198"/>
      <c r="BX39" s="200"/>
      <c r="BY39" s="182"/>
      <c r="BZ39" s="182"/>
    </row>
    <row r="40" spans="1:78" s="142" customFormat="1" ht="18.75" x14ac:dyDescent="0.25">
      <c r="A40" s="244">
        <v>34</v>
      </c>
      <c r="B40" s="143">
        <v>122</v>
      </c>
      <c r="C40" s="144">
        <v>110</v>
      </c>
      <c r="D40" s="185">
        <v>3157</v>
      </c>
      <c r="E40" s="202" t="s">
        <v>218</v>
      </c>
      <c r="F40" s="239" t="s">
        <v>162</v>
      </c>
      <c r="G40" s="145">
        <v>58.979734692857505</v>
      </c>
      <c r="H40" s="145">
        <v>0.41517044034587897</v>
      </c>
      <c r="I40" s="145">
        <v>10.944896636177338</v>
      </c>
      <c r="J40" s="145">
        <v>2.539795621532464</v>
      </c>
      <c r="K40" s="145">
        <v>0.26601459489178786</v>
      </c>
      <c r="L40" s="145">
        <v>4.9778990353376313</v>
      </c>
      <c r="M40" s="145">
        <v>4.6373610736242314</v>
      </c>
      <c r="N40" s="145">
        <v>1.40808791922827</v>
      </c>
      <c r="O40" s="145">
        <v>2.5345582546108867</v>
      </c>
      <c r="P40" s="145">
        <v>9.5800169940520818E-2</v>
      </c>
      <c r="Q40" s="145">
        <v>0.15373854151047134</v>
      </c>
      <c r="R40" s="145">
        <v>0.36694301994301992</v>
      </c>
      <c r="S40" s="145">
        <v>0.3</v>
      </c>
      <c r="T40" s="145">
        <v>11.98</v>
      </c>
      <c r="U40" s="146">
        <f t="shared" si="1"/>
        <v>99.600000000000009</v>
      </c>
      <c r="V40" s="146"/>
      <c r="W40" s="145">
        <v>1.40808791922827</v>
      </c>
      <c r="X40" s="145">
        <v>4.9778990353376313</v>
      </c>
      <c r="Y40" s="145">
        <v>2.539795621532464</v>
      </c>
      <c r="Z40" s="145"/>
      <c r="AA40" s="145"/>
      <c r="AB40" s="147">
        <v>20012.560524412984</v>
      </c>
      <c r="AC40" s="148">
        <v>26.333406875280065</v>
      </c>
      <c r="AD40" s="148">
        <v>2.61589383166526</v>
      </c>
      <c r="AE40" s="148">
        <v>44.225324957396815</v>
      </c>
      <c r="AF40" s="148">
        <v>10.188844645426059</v>
      </c>
      <c r="AG40" s="148">
        <v>22.394364171746926</v>
      </c>
      <c r="AH40" s="148">
        <v>13.859494415860004</v>
      </c>
      <c r="AI40" s="148">
        <v>67.286985513681813</v>
      </c>
      <c r="AJ40" s="148">
        <v>147.43508266392249</v>
      </c>
      <c r="AK40" s="148">
        <v>16.572706960185698</v>
      </c>
      <c r="AL40" s="148">
        <v>96.629902739605939</v>
      </c>
      <c r="AM40" s="148">
        <v>5.6246329215960698</v>
      </c>
      <c r="AN40" s="148">
        <v>8.7500056716699532</v>
      </c>
      <c r="AO40" s="148">
        <v>6.2223163065960598</v>
      </c>
      <c r="AP40" s="148">
        <v>6.3764584960575803</v>
      </c>
      <c r="AQ40" s="148">
        <v>584.08075971254414</v>
      </c>
      <c r="AR40" s="148">
        <v>22.226285670776107</v>
      </c>
      <c r="AS40" s="148">
        <v>42.152518383997005</v>
      </c>
      <c r="AT40" s="148">
        <v>14.794967993546225</v>
      </c>
      <c r="AU40" s="148">
        <v>10.433643186144229</v>
      </c>
      <c r="AV40" s="187" t="s">
        <v>162</v>
      </c>
      <c r="AW40" s="188">
        <v>929.02266815310315</v>
      </c>
      <c r="AX40" s="188">
        <v>1408.9915962624189</v>
      </c>
      <c r="AY40" s="189">
        <v>0.65935288089544897</v>
      </c>
      <c r="AZ40" s="190">
        <v>3.2870680044593095</v>
      </c>
      <c r="BA40" s="190">
        <v>2.3093865540198704</v>
      </c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56">
        <v>2.3229000000000002</v>
      </c>
      <c r="BN40" s="157">
        <v>6.2223163065960598</v>
      </c>
      <c r="BO40" s="157">
        <v>6.3764584960575803</v>
      </c>
      <c r="BP40" s="163">
        <v>0.36988744051276229</v>
      </c>
      <c r="BQ40" s="163">
        <v>0.23586491765145792</v>
      </c>
      <c r="BR40" s="197">
        <v>2523.2273877714133</v>
      </c>
      <c r="BS40" s="197">
        <v>2602.1665112561609</v>
      </c>
      <c r="BT40" s="197">
        <v>2715.2907110091746</v>
      </c>
      <c r="BU40" s="198">
        <v>8.3033019635007204</v>
      </c>
      <c r="BV40" s="198">
        <v>7.0733981617157475</v>
      </c>
      <c r="BW40" s="199">
        <v>0.25996549164124422</v>
      </c>
      <c r="BX40" s="200" t="s">
        <v>159</v>
      </c>
      <c r="BY40" s="181"/>
      <c r="BZ40" s="181"/>
    </row>
    <row r="41" spans="1:78" s="142" customFormat="1" ht="28.5" x14ac:dyDescent="0.25">
      <c r="A41" s="244">
        <v>35</v>
      </c>
      <c r="B41" s="143">
        <v>124</v>
      </c>
      <c r="C41" s="144">
        <v>110</v>
      </c>
      <c r="D41" s="185">
        <v>3157.8</v>
      </c>
      <c r="E41" s="202" t="s">
        <v>218</v>
      </c>
      <c r="F41" s="239" t="s">
        <v>168</v>
      </c>
      <c r="G41" s="145">
        <v>72.655306879392256</v>
      </c>
      <c r="H41" s="145">
        <v>0.36527435513969214</v>
      </c>
      <c r="I41" s="145">
        <v>10.261142980981749</v>
      </c>
      <c r="J41" s="145">
        <v>1.9036533040405508</v>
      </c>
      <c r="K41" s="145">
        <v>6.2571103376169612E-2</v>
      </c>
      <c r="L41" s="145">
        <v>1.4941440794610832</v>
      </c>
      <c r="M41" s="145">
        <v>1.6775064188250239</v>
      </c>
      <c r="N41" s="145">
        <v>1.3000079077277358</v>
      </c>
      <c r="O41" s="145">
        <v>2.5099921584457174</v>
      </c>
      <c r="P41" s="145">
        <v>0.13208304106724547</v>
      </c>
      <c r="Q41" s="145">
        <v>1.1815993462062759</v>
      </c>
      <c r="R41" s="145">
        <v>0.38671842533649203</v>
      </c>
      <c r="S41" s="145">
        <v>0.41</v>
      </c>
      <c r="T41" s="145">
        <v>5.26</v>
      </c>
      <c r="U41" s="146">
        <f t="shared" si="1"/>
        <v>99.599999999999966</v>
      </c>
      <c r="V41" s="146"/>
      <c r="W41" s="145">
        <v>1.3000079077277358</v>
      </c>
      <c r="X41" s="145">
        <v>1.4941440794610832</v>
      </c>
      <c r="Y41" s="145">
        <v>1.9036533040405508</v>
      </c>
      <c r="Z41" s="145"/>
      <c r="AA41" s="145"/>
      <c r="AB41" s="147">
        <v>13413.895458936366</v>
      </c>
      <c r="AC41" s="148">
        <v>26.195193494324929</v>
      </c>
      <c r="AD41" s="148">
        <v>21.494436556660947</v>
      </c>
      <c r="AE41" s="148">
        <v>41.067359186781069</v>
      </c>
      <c r="AF41" s="148">
        <v>8.8429463350360091</v>
      </c>
      <c r="AG41" s="148">
        <v>17.986725650861086</v>
      </c>
      <c r="AH41" s="148">
        <v>11.03516748327678</v>
      </c>
      <c r="AI41" s="148">
        <v>69.40486779921234</v>
      </c>
      <c r="AJ41" s="148">
        <v>306.74404153153591</v>
      </c>
      <c r="AK41" s="148">
        <v>14.475337339265714</v>
      </c>
      <c r="AL41" s="148">
        <v>111.89542537158678</v>
      </c>
      <c r="AM41" s="148">
        <v>4.7161107375306939</v>
      </c>
      <c r="AN41" s="148">
        <v>6.2609346210818844</v>
      </c>
      <c r="AO41" s="148">
        <v>5.3901027127320305</v>
      </c>
      <c r="AP41" s="148">
        <v>4.5875147206338971</v>
      </c>
      <c r="AQ41" s="148">
        <v>839.39343794906847</v>
      </c>
      <c r="AR41" s="148">
        <v>20.062854398656636</v>
      </c>
      <c r="AS41" s="148">
        <v>43.334017197509787</v>
      </c>
      <c r="AT41" s="148">
        <v>10.527814098431692</v>
      </c>
      <c r="AU41" s="148">
        <v>14.452989248993854</v>
      </c>
      <c r="AV41" s="187" t="s">
        <v>168</v>
      </c>
      <c r="AW41" s="188">
        <v>252.52525252525274</v>
      </c>
      <c r="AX41" s="188">
        <v>1310.9437751004025</v>
      </c>
      <c r="AY41" s="189">
        <v>0.19262859118875053</v>
      </c>
      <c r="AZ41" s="190">
        <v>1.257575757575758</v>
      </c>
      <c r="BA41" s="190">
        <v>2.1525100401606441</v>
      </c>
      <c r="BB41" s="184">
        <v>952</v>
      </c>
      <c r="BC41" s="184">
        <v>69.5</v>
      </c>
      <c r="BD41" s="184">
        <v>54.7</v>
      </c>
      <c r="BE41" s="184">
        <v>88.5</v>
      </c>
      <c r="BF41" s="184">
        <v>6.5</v>
      </c>
      <c r="BG41" s="184">
        <v>5.0999999999999996</v>
      </c>
      <c r="BH41" s="184">
        <v>17.5</v>
      </c>
      <c r="BI41" s="184">
        <v>51.2</v>
      </c>
      <c r="BJ41" s="184">
        <v>65</v>
      </c>
      <c r="BK41" s="184">
        <v>6260</v>
      </c>
      <c r="BL41" s="184">
        <v>90</v>
      </c>
      <c r="BM41" s="156">
        <v>2.4228999999999998</v>
      </c>
      <c r="BN41" s="157">
        <v>5.3901027127320305</v>
      </c>
      <c r="BO41" s="157">
        <v>4.5875147206338971</v>
      </c>
      <c r="BP41" s="163">
        <v>1.9124669595369292</v>
      </c>
      <c r="BQ41" s="158"/>
      <c r="BR41" s="197">
        <v>2445.1441696113084</v>
      </c>
      <c r="BS41" s="197">
        <v>2543.336395759718</v>
      </c>
      <c r="BT41" s="197">
        <v>2681.0375823324293</v>
      </c>
      <c r="BU41" s="198">
        <v>10.655597788206688</v>
      </c>
      <c r="BV41" s="198">
        <v>8.7985865724381522</v>
      </c>
      <c r="BW41" s="199">
        <v>2.0089206960850059</v>
      </c>
      <c r="BX41" s="200"/>
      <c r="BY41" s="181"/>
      <c r="BZ41" s="181"/>
    </row>
    <row r="42" spans="1:78" s="142" customFormat="1" ht="28.5" x14ac:dyDescent="0.25">
      <c r="A42" s="244">
        <v>36</v>
      </c>
      <c r="B42" s="143">
        <v>101</v>
      </c>
      <c r="C42" s="144">
        <v>110</v>
      </c>
      <c r="D42" s="185">
        <v>3217.2</v>
      </c>
      <c r="E42" s="202" t="s">
        <v>218</v>
      </c>
      <c r="F42" s="239" t="s">
        <v>168</v>
      </c>
      <c r="G42" s="145">
        <v>68.38094600360661</v>
      </c>
      <c r="H42" s="145">
        <v>1.2745478498927048</v>
      </c>
      <c r="I42" s="145">
        <v>10.187296193747917</v>
      </c>
      <c r="J42" s="145">
        <v>0.95288201895495472</v>
      </c>
      <c r="K42" s="145">
        <v>2.1605928380627283E-2</v>
      </c>
      <c r="L42" s="145">
        <v>0.71067350407119367</v>
      </c>
      <c r="M42" s="145">
        <v>1.2868652483153054</v>
      </c>
      <c r="N42" s="145">
        <v>5.6057287919512557</v>
      </c>
      <c r="O42" s="145">
        <v>4.8272086342736058</v>
      </c>
      <c r="P42" s="145">
        <v>0.14276066696358403</v>
      </c>
      <c r="Q42" s="145">
        <v>3.3559862587479015</v>
      </c>
      <c r="R42" s="145">
        <v>0.5034989010943377</v>
      </c>
      <c r="S42" s="145">
        <v>0.25</v>
      </c>
      <c r="T42" s="145">
        <v>2.1</v>
      </c>
      <c r="U42" s="146">
        <f t="shared" si="1"/>
        <v>99.599999999999966</v>
      </c>
      <c r="V42" s="146"/>
      <c r="W42" s="145">
        <v>5.6057287919512557</v>
      </c>
      <c r="X42" s="145">
        <v>0.71067350407119367</v>
      </c>
      <c r="Y42" s="145">
        <v>0.95288201895495472</v>
      </c>
      <c r="Z42" s="145"/>
      <c r="AA42" s="145"/>
      <c r="AB42" s="147">
        <v>7906.5016513633627</v>
      </c>
      <c r="AC42" s="148">
        <v>28.446905857764886</v>
      </c>
      <c r="AD42" s="148">
        <v>0.77914974840601003</v>
      </c>
      <c r="AE42" s="148">
        <v>33.886527443881825</v>
      </c>
      <c r="AF42" s="196">
        <v>0</v>
      </c>
      <c r="AG42" s="148">
        <v>0</v>
      </c>
      <c r="AH42" s="148">
        <v>1.0238634049682991</v>
      </c>
      <c r="AI42" s="148">
        <v>65.236683874314778</v>
      </c>
      <c r="AJ42" s="148">
        <v>127.64722391416946</v>
      </c>
      <c r="AK42" s="148">
        <v>21.721580825404036</v>
      </c>
      <c r="AL42" s="148">
        <v>85.887818765546797</v>
      </c>
      <c r="AM42" s="148">
        <v>3.6450281032166933</v>
      </c>
      <c r="AN42" s="148">
        <v>1191.0101100415561</v>
      </c>
      <c r="AO42" s="148">
        <v>10.477814581772293</v>
      </c>
      <c r="AP42" s="148">
        <v>0</v>
      </c>
      <c r="AQ42" s="148">
        <v>809.68372858526345</v>
      </c>
      <c r="AR42" s="148">
        <v>16.446449713249482</v>
      </c>
      <c r="AS42" s="148">
        <v>36.381683377589937</v>
      </c>
      <c r="AT42" s="148">
        <v>5.6410503636991365</v>
      </c>
      <c r="AU42" s="148">
        <v>5.2785155409472715</v>
      </c>
      <c r="AV42" s="187" t="s">
        <v>168</v>
      </c>
      <c r="AW42" s="188">
        <v>336.70033670033695</v>
      </c>
      <c r="AX42" s="188">
        <v>1614.0562248995993</v>
      </c>
      <c r="AY42" s="189">
        <v>0.20860508544011908</v>
      </c>
      <c r="AZ42" s="190">
        <v>1.5101010101010108</v>
      </c>
      <c r="BA42" s="190">
        <v>2.6374899598393591</v>
      </c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56">
        <v>4.7812000000000001</v>
      </c>
      <c r="BN42" s="157">
        <v>10.477814581772293</v>
      </c>
      <c r="BO42" s="157"/>
      <c r="BP42" s="163">
        <v>12.162819781345418</v>
      </c>
      <c r="BQ42" s="158"/>
      <c r="BR42" s="197">
        <v>2277.9666848716552</v>
      </c>
      <c r="BS42" s="197">
        <v>2421.3522665210271</v>
      </c>
      <c r="BT42" s="197">
        <v>2613.7910073633088</v>
      </c>
      <c r="BU42" s="198">
        <v>13.602021634776065</v>
      </c>
      <c r="BV42" s="198">
        <v>12.848170398689243</v>
      </c>
      <c r="BW42" s="199">
        <v>12.702468074345639</v>
      </c>
      <c r="BX42" s="200"/>
      <c r="BY42" s="181"/>
      <c r="BZ42" s="182"/>
    </row>
    <row r="43" spans="1:78" s="142" customFormat="1" ht="28.5" x14ac:dyDescent="0.25">
      <c r="A43" s="244">
        <v>37</v>
      </c>
      <c r="B43" s="143">
        <v>88</v>
      </c>
      <c r="C43" s="144">
        <v>110</v>
      </c>
      <c r="D43" s="208">
        <v>3219.2</v>
      </c>
      <c r="E43" s="202" t="s">
        <v>218</v>
      </c>
      <c r="F43" s="239" t="s">
        <v>168</v>
      </c>
      <c r="G43" s="145">
        <v>83.203737911792416</v>
      </c>
      <c r="H43" s="145">
        <v>0.18632249576024085</v>
      </c>
      <c r="I43" s="145">
        <v>7.5434886778339418</v>
      </c>
      <c r="J43" s="145">
        <v>0.88541014904582249</v>
      </c>
      <c r="K43" s="145">
        <v>2.2495894182205583E-2</v>
      </c>
      <c r="L43" s="145">
        <v>0.50257643415133724</v>
      </c>
      <c r="M43" s="145">
        <v>0.33108307043048751</v>
      </c>
      <c r="N43" s="145">
        <v>1.1930894192508765</v>
      </c>
      <c r="O43" s="145">
        <v>3.2868216333839566</v>
      </c>
      <c r="P43" s="145">
        <v>6.7285925648121622E-2</v>
      </c>
      <c r="Q43" s="145">
        <v>0.34621483781762136</v>
      </c>
      <c r="R43" s="145">
        <v>0.34147355070298613</v>
      </c>
      <c r="S43" s="145">
        <v>0.2</v>
      </c>
      <c r="T43" s="145">
        <v>1.49</v>
      </c>
      <c r="U43" s="146">
        <f t="shared" si="1"/>
        <v>99.600000000000009</v>
      </c>
      <c r="V43" s="146"/>
      <c r="W43" s="145">
        <v>1.1930894192508765</v>
      </c>
      <c r="X43" s="145">
        <v>0.50257643415133724</v>
      </c>
      <c r="Y43" s="145">
        <v>0.88541014904582249</v>
      </c>
      <c r="Z43" s="145"/>
      <c r="AA43" s="145"/>
      <c r="AB43" s="147">
        <v>4696.8871024503087</v>
      </c>
      <c r="AC43" s="148">
        <v>15.468432939611043</v>
      </c>
      <c r="AD43" s="148">
        <v>0</v>
      </c>
      <c r="AE43" s="148">
        <v>30.417598200684083</v>
      </c>
      <c r="AF43" s="196">
        <v>0</v>
      </c>
      <c r="AG43" s="148">
        <v>0</v>
      </c>
      <c r="AH43" s="148">
        <v>0</v>
      </c>
      <c r="AI43" s="148">
        <v>51.601339808543976</v>
      </c>
      <c r="AJ43" s="148">
        <v>148.46375752150706</v>
      </c>
      <c r="AK43" s="148">
        <v>23.440217291069569</v>
      </c>
      <c r="AL43" s="148">
        <v>71.260811891101739</v>
      </c>
      <c r="AM43" s="148">
        <v>0.77812511969463072</v>
      </c>
      <c r="AN43" s="148">
        <v>1554.1213025041725</v>
      </c>
      <c r="AO43" s="148">
        <v>10.758859172749441</v>
      </c>
      <c r="AP43" s="148">
        <v>0</v>
      </c>
      <c r="AQ43" s="148">
        <v>1562.6345112441788</v>
      </c>
      <c r="AR43" s="148">
        <v>13.468255462033445</v>
      </c>
      <c r="AS43" s="148">
        <v>30.681221283581706</v>
      </c>
      <c r="AT43" s="148">
        <v>34.727290621394104</v>
      </c>
      <c r="AU43" s="148">
        <v>12.606629776034543</v>
      </c>
      <c r="AV43" s="187" t="s">
        <v>168</v>
      </c>
      <c r="AW43" s="188">
        <v>85.02533755059018</v>
      </c>
      <c r="AX43" s="188">
        <v>1590.7738698903374</v>
      </c>
      <c r="AY43" s="189">
        <v>5.3449040847302537E-2</v>
      </c>
      <c r="AZ43" s="190">
        <v>0.7550760126517706</v>
      </c>
      <c r="BA43" s="190">
        <v>2.6002381918245403</v>
      </c>
      <c r="BB43" s="184"/>
      <c r="BC43" s="184"/>
      <c r="BD43" s="184"/>
      <c r="BE43" s="184"/>
      <c r="BF43" s="184"/>
      <c r="BG43" s="184"/>
      <c r="BH43" s="184"/>
      <c r="BI43" s="184"/>
      <c r="BJ43" s="184"/>
      <c r="BK43" s="184"/>
      <c r="BL43" s="184"/>
      <c r="BM43" s="156">
        <v>3.2582</v>
      </c>
      <c r="BN43" s="157">
        <v>10.758859172749441</v>
      </c>
      <c r="BO43" s="157"/>
      <c r="BP43" s="158"/>
      <c r="BQ43" s="158"/>
      <c r="BR43" s="158"/>
      <c r="BS43" s="158"/>
      <c r="BT43" s="158"/>
      <c r="BU43" s="158"/>
      <c r="BV43" s="158"/>
      <c r="BW43" s="158"/>
      <c r="BX43" s="158"/>
      <c r="BY43" s="182"/>
      <c r="BZ43" s="182"/>
    </row>
    <row r="44" spans="1:78" s="142" customFormat="1" ht="18.75" x14ac:dyDescent="0.25">
      <c r="A44" s="244">
        <v>38</v>
      </c>
      <c r="B44" s="143">
        <v>89</v>
      </c>
      <c r="C44" s="144">
        <v>110</v>
      </c>
      <c r="D44" s="208">
        <v>3219.8999999999996</v>
      </c>
      <c r="E44" s="202" t="s">
        <v>218</v>
      </c>
      <c r="F44" s="239" t="s">
        <v>160</v>
      </c>
      <c r="G44" s="145">
        <v>70.85172922143903</v>
      </c>
      <c r="H44" s="145">
        <v>0.64080334629053137</v>
      </c>
      <c r="I44" s="145">
        <v>12.621262708538305</v>
      </c>
      <c r="J44" s="145">
        <v>2.2349170147905606</v>
      </c>
      <c r="K44" s="145">
        <v>5.5262880584095425E-2</v>
      </c>
      <c r="L44" s="145">
        <v>1.6342023258439646</v>
      </c>
      <c r="M44" s="145">
        <v>0.82884068022602486</v>
      </c>
      <c r="N44" s="145">
        <v>2.228457717059952</v>
      </c>
      <c r="O44" s="145">
        <v>3.3935919934192471</v>
      </c>
      <c r="P44" s="145">
        <v>0.10898783313709358</v>
      </c>
      <c r="Q44" s="145">
        <v>0.11534460233229564</v>
      </c>
      <c r="R44" s="145">
        <v>0.63659967633886549</v>
      </c>
      <c r="S44" s="145">
        <v>0.32</v>
      </c>
      <c r="T44" s="145">
        <v>3.93</v>
      </c>
      <c r="U44" s="146">
        <f t="shared" si="1"/>
        <v>99.599999999999952</v>
      </c>
      <c r="V44" s="146"/>
      <c r="W44" s="145">
        <v>2.228457717059952</v>
      </c>
      <c r="X44" s="145">
        <v>1.6342023258439646</v>
      </c>
      <c r="Y44" s="145">
        <v>2.2349170147905606</v>
      </c>
      <c r="Z44" s="145"/>
      <c r="AA44" s="145"/>
      <c r="AB44" s="147">
        <v>13801.437330217706</v>
      </c>
      <c r="AC44" s="148">
        <v>21.046174478432665</v>
      </c>
      <c r="AD44" s="148">
        <v>0.98095260289144726</v>
      </c>
      <c r="AE44" s="148">
        <v>43.009760858533667</v>
      </c>
      <c r="AF44" s="148">
        <v>11.340666618352889</v>
      </c>
      <c r="AG44" s="148">
        <v>1.7153573284278487</v>
      </c>
      <c r="AH44" s="148">
        <v>19.683909895714685</v>
      </c>
      <c r="AI44" s="148">
        <v>82.244561473533096</v>
      </c>
      <c r="AJ44" s="148">
        <v>135.82076392099623</v>
      </c>
      <c r="AK44" s="148">
        <v>17.766447008448232</v>
      </c>
      <c r="AL44" s="148">
        <v>211.24797413369492</v>
      </c>
      <c r="AM44" s="148">
        <v>7.0887275645383028</v>
      </c>
      <c r="AN44" s="148">
        <v>18.310953610968433</v>
      </c>
      <c r="AO44" s="148">
        <v>6.4765875804977044</v>
      </c>
      <c r="AP44" s="148">
        <v>0.93421324967884134</v>
      </c>
      <c r="AQ44" s="148">
        <v>731.0936471999654</v>
      </c>
      <c r="AR44" s="148">
        <v>25.849349221623694</v>
      </c>
      <c r="AS44" s="148">
        <v>52.799038157480368</v>
      </c>
      <c r="AT44" s="148">
        <v>5.2254173757914089</v>
      </c>
      <c r="AU44" s="148">
        <v>10.905256704753969</v>
      </c>
      <c r="AV44" s="187" t="s">
        <v>160</v>
      </c>
      <c r="AW44" s="188">
        <v>591.19624337015659</v>
      </c>
      <c r="AX44" s="188">
        <v>2397.5164873540989</v>
      </c>
      <c r="AY44" s="189">
        <v>0.24658693547613567</v>
      </c>
      <c r="AZ44" s="190">
        <v>2.2735887301104696</v>
      </c>
      <c r="BA44" s="190">
        <v>3.8910263797665587</v>
      </c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56">
        <v>3.3098999999999998</v>
      </c>
      <c r="BN44" s="157">
        <v>6.4765875804977044</v>
      </c>
      <c r="BO44" s="157">
        <v>0.93421324967884134</v>
      </c>
      <c r="BP44" s="163">
        <v>6.824153828893718</v>
      </c>
      <c r="BQ44" s="163">
        <v>9.829978668936775</v>
      </c>
      <c r="BR44" s="197">
        <v>2226.5952529369456</v>
      </c>
      <c r="BS44" s="197">
        <v>2400.1893071205945</v>
      </c>
      <c r="BT44" s="197">
        <v>2636.7409005735053</v>
      </c>
      <c r="BU44" s="198">
        <v>17.683782386196111</v>
      </c>
      <c r="BV44" s="198">
        <v>15.555022776312633</v>
      </c>
      <c r="BW44" s="199">
        <v>3.5195289016261868</v>
      </c>
      <c r="BX44" s="200" t="s">
        <v>159</v>
      </c>
      <c r="BY44" s="209"/>
      <c r="BZ44" s="182"/>
    </row>
    <row r="45" spans="1:78" s="142" customFormat="1" ht="28.5" x14ac:dyDescent="0.25">
      <c r="A45" s="244">
        <v>39</v>
      </c>
      <c r="B45" s="143">
        <v>104</v>
      </c>
      <c r="C45" s="144">
        <v>110</v>
      </c>
      <c r="D45" s="185">
        <v>3220.0499999999997</v>
      </c>
      <c r="E45" s="202" t="s">
        <v>218</v>
      </c>
      <c r="F45" s="239" t="s">
        <v>168</v>
      </c>
      <c r="G45" s="145">
        <v>73.35823398390761</v>
      </c>
      <c r="H45" s="145">
        <v>1.9629683931894311</v>
      </c>
      <c r="I45" s="145">
        <v>5.6432055197634963</v>
      </c>
      <c r="J45" s="145">
        <v>0.64630132735483892</v>
      </c>
      <c r="K45" s="145">
        <v>2.3255523356009535E-2</v>
      </c>
      <c r="L45" s="145">
        <v>0.32122955522627084</v>
      </c>
      <c r="M45" s="145">
        <v>1.311914850192277</v>
      </c>
      <c r="N45" s="145">
        <v>4.7609111858307172</v>
      </c>
      <c r="O45" s="145">
        <v>5.5754611691177294</v>
      </c>
      <c r="P45" s="145">
        <v>0.18068530537908278</v>
      </c>
      <c r="Q45" s="145">
        <v>2.8330282996175264</v>
      </c>
      <c r="R45" s="145">
        <v>0.48280488706498054</v>
      </c>
      <c r="S45" s="145">
        <v>0.26</v>
      </c>
      <c r="T45" s="145">
        <v>2.2400000000000002</v>
      </c>
      <c r="U45" s="146">
        <f t="shared" si="1"/>
        <v>99.59999999999998</v>
      </c>
      <c r="V45" s="146"/>
      <c r="W45" s="145">
        <v>4.7609111858307172</v>
      </c>
      <c r="X45" s="145">
        <v>0.32122955522627084</v>
      </c>
      <c r="Y45" s="145">
        <v>0.64630132735483892</v>
      </c>
      <c r="Z45" s="145"/>
      <c r="AA45" s="145"/>
      <c r="AB45" s="147">
        <v>3805.9963834858281</v>
      </c>
      <c r="AC45" s="148">
        <v>15.015120056365427</v>
      </c>
      <c r="AD45" s="148">
        <v>3.7889028869521422</v>
      </c>
      <c r="AE45" s="148">
        <v>25.530545709967924</v>
      </c>
      <c r="AF45" s="196">
        <v>0</v>
      </c>
      <c r="AG45" s="148">
        <v>0</v>
      </c>
      <c r="AH45" s="148">
        <v>0</v>
      </c>
      <c r="AI45" s="148">
        <v>39.569600400985699</v>
      </c>
      <c r="AJ45" s="148">
        <v>124.88821010347677</v>
      </c>
      <c r="AK45" s="148">
        <v>24.044621196053793</v>
      </c>
      <c r="AL45" s="148">
        <v>55.899436665179557</v>
      </c>
      <c r="AM45" s="148">
        <v>7.1063701601345397E-2</v>
      </c>
      <c r="AN45" s="148">
        <v>1967.4585444798606</v>
      </c>
      <c r="AO45" s="148">
        <v>16.192423728131882</v>
      </c>
      <c r="AP45" s="148">
        <v>0</v>
      </c>
      <c r="AQ45" s="148">
        <v>1073.6178193431331</v>
      </c>
      <c r="AR45" s="148">
        <v>17.965726240909536</v>
      </c>
      <c r="AS45" s="148">
        <v>32.250219793826851</v>
      </c>
      <c r="AT45" s="148">
        <v>16.413395045514118</v>
      </c>
      <c r="AU45" s="148">
        <v>8.0223521532032738</v>
      </c>
      <c r="AV45" s="187" t="s">
        <v>168</v>
      </c>
      <c r="AW45" s="188">
        <v>337.82642478294662</v>
      </c>
      <c r="AX45" s="188">
        <v>1843.3152901460919</v>
      </c>
      <c r="AY45" s="189">
        <v>0.18327110212174944</v>
      </c>
      <c r="AZ45" s="190">
        <v>1.5134792743488399</v>
      </c>
      <c r="BA45" s="190">
        <v>3.0043044642337473</v>
      </c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56">
        <v>5.5141999999999998</v>
      </c>
      <c r="BN45" s="157">
        <v>16.192423728131882</v>
      </c>
      <c r="BO45" s="157"/>
      <c r="BP45" s="163">
        <v>55.832332255103672</v>
      </c>
      <c r="BQ45" s="163">
        <v>57.552189722437568</v>
      </c>
      <c r="BR45" s="197">
        <v>2192.3318707618669</v>
      </c>
      <c r="BS45" s="197">
        <v>2353.5269246110893</v>
      </c>
      <c r="BT45" s="197">
        <v>2562.4525486945709</v>
      </c>
      <c r="BU45" s="198">
        <v>15.5286522603582</v>
      </c>
      <c r="BV45" s="198">
        <v>14.4</v>
      </c>
      <c r="BW45" s="210">
        <v>54.877000000000002</v>
      </c>
      <c r="BX45" s="200" t="s">
        <v>159</v>
      </c>
      <c r="BY45" s="182"/>
      <c r="BZ45" s="182"/>
    </row>
    <row r="46" spans="1:78" s="142" customFormat="1" ht="18.75" x14ac:dyDescent="0.25">
      <c r="A46" s="244">
        <v>40</v>
      </c>
      <c r="B46" s="143">
        <v>91</v>
      </c>
      <c r="C46" s="144">
        <v>110</v>
      </c>
      <c r="D46" s="185">
        <v>3220.8999999999996</v>
      </c>
      <c r="E46" s="202" t="s">
        <v>218</v>
      </c>
      <c r="F46" s="239" t="s">
        <v>162</v>
      </c>
      <c r="G46" s="145">
        <v>78.781703177266238</v>
      </c>
      <c r="H46" s="145">
        <v>0.35134266331815395</v>
      </c>
      <c r="I46" s="145">
        <v>10.255295207527903</v>
      </c>
      <c r="J46" s="145">
        <v>1.1637465898314978</v>
      </c>
      <c r="K46" s="145">
        <v>2.6847118160124219E-2</v>
      </c>
      <c r="L46" s="145">
        <v>0.82932267644821456</v>
      </c>
      <c r="M46" s="145">
        <v>0.23068259641736924</v>
      </c>
      <c r="N46" s="145">
        <v>1.4223907130873359</v>
      </c>
      <c r="O46" s="145">
        <v>3.4458529433219058</v>
      </c>
      <c r="P46" s="145">
        <v>7.4868001208799231E-2</v>
      </c>
      <c r="Q46" s="145">
        <v>0.17577264153892647</v>
      </c>
      <c r="R46" s="145">
        <v>0.46217567187353464</v>
      </c>
      <c r="S46" s="145">
        <v>0.25</v>
      </c>
      <c r="T46" s="145">
        <v>2.13</v>
      </c>
      <c r="U46" s="146">
        <f t="shared" si="1"/>
        <v>99.600000000000009</v>
      </c>
      <c r="V46" s="146"/>
      <c r="W46" s="145">
        <v>1.4223907130873359</v>
      </c>
      <c r="X46" s="145">
        <v>0.82932267644821456</v>
      </c>
      <c r="Y46" s="145">
        <v>1.1637465898314978</v>
      </c>
      <c r="Z46" s="145"/>
      <c r="AA46" s="145"/>
      <c r="AB46" s="147">
        <v>8001.5094087534826</v>
      </c>
      <c r="AC46" s="148">
        <v>16.602244492533362</v>
      </c>
      <c r="AD46" s="148">
        <v>0.94249547579182114</v>
      </c>
      <c r="AE46" s="148">
        <v>31.886739695245183</v>
      </c>
      <c r="AF46" s="148">
        <v>13.160427966284821</v>
      </c>
      <c r="AG46" s="148">
        <v>11.435098979809849</v>
      </c>
      <c r="AH46" s="148">
        <v>12.888505451198137</v>
      </c>
      <c r="AI46" s="148">
        <v>75.773781705595198</v>
      </c>
      <c r="AJ46" s="148">
        <v>124.48087700227865</v>
      </c>
      <c r="AK46" s="148">
        <v>15.746403022785037</v>
      </c>
      <c r="AL46" s="148">
        <v>110.51557913485658</v>
      </c>
      <c r="AM46" s="148">
        <v>4.2873216634252165</v>
      </c>
      <c r="AN46" s="148">
        <v>209.76072317133912</v>
      </c>
      <c r="AO46" s="148">
        <v>4.5012945669388982</v>
      </c>
      <c r="AP46" s="148">
        <v>0</v>
      </c>
      <c r="AQ46" s="148">
        <v>789.3419501770644</v>
      </c>
      <c r="AR46" s="148">
        <v>19.439248026844652</v>
      </c>
      <c r="AS46" s="148">
        <v>37.763482936088167</v>
      </c>
      <c r="AT46" s="148">
        <v>11.554677448410914</v>
      </c>
      <c r="AU46" s="148">
        <v>11.480830754121582</v>
      </c>
      <c r="AV46" s="187" t="s">
        <v>162</v>
      </c>
      <c r="AW46" s="188">
        <v>1435.7623053275231</v>
      </c>
      <c r="AX46" s="188">
        <v>1610.7574109145617</v>
      </c>
      <c r="AY46" s="189">
        <v>0.89135849731234251</v>
      </c>
      <c r="AZ46" s="190">
        <v>4.8072869159825693</v>
      </c>
      <c r="BA46" s="190">
        <v>2.6322118574632989</v>
      </c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56">
        <v>3.4013</v>
      </c>
      <c r="BN46" s="157">
        <v>4.5012945669388982</v>
      </c>
      <c r="BO46" s="157">
        <v>0</v>
      </c>
      <c r="BP46" s="163">
        <v>5.3527668569725773</v>
      </c>
      <c r="BQ46" s="163">
        <v>4.0980476527961631</v>
      </c>
      <c r="BR46" s="197">
        <v>2277.7251033195575</v>
      </c>
      <c r="BS46" s="197">
        <v>2421.0995867217703</v>
      </c>
      <c r="BT46" s="197">
        <v>2613.4839893942485</v>
      </c>
      <c r="BU46" s="198">
        <v>14.846331019064172</v>
      </c>
      <c r="BV46" s="198">
        <v>12.847175932097965</v>
      </c>
      <c r="BW46" s="199">
        <v>5.3881187674376676</v>
      </c>
      <c r="BX46" s="200" t="s">
        <v>159</v>
      </c>
      <c r="BY46" s="209"/>
      <c r="BZ46" s="182"/>
    </row>
    <row r="47" spans="1:78" s="142" customFormat="1" ht="28.5" x14ac:dyDescent="0.25">
      <c r="A47" s="244">
        <v>41</v>
      </c>
      <c r="B47" s="143">
        <v>92</v>
      </c>
      <c r="C47" s="144">
        <v>110</v>
      </c>
      <c r="D47" s="185">
        <v>3221.2</v>
      </c>
      <c r="E47" s="202" t="s">
        <v>218</v>
      </c>
      <c r="F47" s="239" t="s">
        <v>168</v>
      </c>
      <c r="G47" s="145">
        <v>74.306932653502614</v>
      </c>
      <c r="H47" s="145">
        <v>0.94405293699777648</v>
      </c>
      <c r="I47" s="145">
        <v>8.8758274160795523</v>
      </c>
      <c r="J47" s="145">
        <v>0.68981134493104812</v>
      </c>
      <c r="K47" s="145">
        <v>2.0013479755252746E-2</v>
      </c>
      <c r="L47" s="145">
        <v>0.45648836486981009</v>
      </c>
      <c r="M47" s="145">
        <v>1.1128098165420686</v>
      </c>
      <c r="N47" s="145">
        <v>4.14108061508687</v>
      </c>
      <c r="O47" s="145">
        <v>4.5888193682043834</v>
      </c>
      <c r="P47" s="145">
        <v>0.13184759778460475</v>
      </c>
      <c r="Q47" s="145">
        <v>2.457936910645111</v>
      </c>
      <c r="R47" s="145">
        <v>0.38437949560088436</v>
      </c>
      <c r="S47" s="145">
        <v>0.18</v>
      </c>
      <c r="T47" s="145">
        <v>1.31</v>
      </c>
      <c r="U47" s="146">
        <f t="shared" si="1"/>
        <v>99.599999999999966</v>
      </c>
      <c r="V47" s="146"/>
      <c r="W47" s="145">
        <v>4.14108061508687</v>
      </c>
      <c r="X47" s="145">
        <v>0.45648836486981009</v>
      </c>
      <c r="Y47" s="145">
        <v>0.68981134493104812</v>
      </c>
      <c r="Z47" s="145"/>
      <c r="AA47" s="145"/>
      <c r="AB47" s="147">
        <v>4358.1481014696228</v>
      </c>
      <c r="AC47" s="148">
        <v>8.7872806397380057</v>
      </c>
      <c r="AD47" s="148">
        <v>1.5597887846145613</v>
      </c>
      <c r="AE47" s="148">
        <v>25.615982989579944</v>
      </c>
      <c r="AF47" s="148">
        <v>16.149767904940436</v>
      </c>
      <c r="AG47" s="148">
        <v>8.460526158974961</v>
      </c>
      <c r="AH47" s="148">
        <v>-0.25404434882306276</v>
      </c>
      <c r="AI47" s="148">
        <v>61.847361543592541</v>
      </c>
      <c r="AJ47" s="148">
        <v>117.20159846817415</v>
      </c>
      <c r="AK47" s="148">
        <v>14.221228424488302</v>
      </c>
      <c r="AL47" s="148">
        <v>59.586341110372445</v>
      </c>
      <c r="AM47" s="148">
        <v>-0.31893397545539665</v>
      </c>
      <c r="AN47" s="148">
        <v>495.54081016411345</v>
      </c>
      <c r="AO47" s="148">
        <v>3.5244587305228081</v>
      </c>
      <c r="AP47" s="148">
        <v>0</v>
      </c>
      <c r="AQ47" s="148">
        <v>1000.9603610381359</v>
      </c>
      <c r="AR47" s="148">
        <v>12.325340000704387</v>
      </c>
      <c r="AS47" s="148">
        <v>25.256163900068291</v>
      </c>
      <c r="AT47" s="148">
        <v>17.53303444801373</v>
      </c>
      <c r="AU47" s="148">
        <v>11.721053541511187</v>
      </c>
      <c r="AV47" s="187" t="s">
        <v>168</v>
      </c>
      <c r="AW47" s="188">
        <v>168.35016835016847</v>
      </c>
      <c r="AX47" s="188">
        <v>1465.2164212405187</v>
      </c>
      <c r="AY47" s="189">
        <v>0.11489781707990659</v>
      </c>
      <c r="AZ47" s="190">
        <v>1.0050505050505054</v>
      </c>
      <c r="BA47" s="190">
        <v>2.3993462739848304</v>
      </c>
      <c r="BB47" s="184"/>
      <c r="BC47" s="184"/>
      <c r="BD47" s="184"/>
      <c r="BE47" s="184"/>
      <c r="BF47" s="184"/>
      <c r="BG47" s="184"/>
      <c r="BH47" s="184"/>
      <c r="BI47" s="184"/>
      <c r="BJ47" s="184"/>
      <c r="BK47" s="184"/>
      <c r="BL47" s="184"/>
      <c r="BM47" s="156">
        <v>4.5628000000000002</v>
      </c>
      <c r="BN47" s="157">
        <v>3.5244587305228081</v>
      </c>
      <c r="BO47" s="157">
        <v>0</v>
      </c>
      <c r="BP47" s="163">
        <v>17.895676526035974</v>
      </c>
      <c r="BQ47" s="163">
        <v>19.321282095613732</v>
      </c>
      <c r="BR47" s="197">
        <v>2272.4239334585454</v>
      </c>
      <c r="BS47" s="197">
        <v>2426.334317145157</v>
      </c>
      <c r="BT47" s="197">
        <v>2635.9551820728293</v>
      </c>
      <c r="BU47" s="198">
        <v>14.718362673195648</v>
      </c>
      <c r="BV47" s="198">
        <v>13.791253018513563</v>
      </c>
      <c r="BW47" s="199">
        <v>18.013867056497155</v>
      </c>
      <c r="BX47" s="200"/>
      <c r="BY47" s="181"/>
      <c r="BZ47" s="182"/>
    </row>
    <row r="48" spans="1:78" s="142" customFormat="1" ht="28.5" x14ac:dyDescent="0.25">
      <c r="A48" s="244">
        <v>42</v>
      </c>
      <c r="B48" s="143">
        <v>95</v>
      </c>
      <c r="C48" s="144">
        <v>110</v>
      </c>
      <c r="D48" s="185">
        <v>3221.5</v>
      </c>
      <c r="E48" s="202" t="s">
        <v>218</v>
      </c>
      <c r="F48" s="239" t="s">
        <v>168</v>
      </c>
      <c r="G48" s="145">
        <v>70.161077080638307</v>
      </c>
      <c r="H48" s="145">
        <v>1.2505428712721025</v>
      </c>
      <c r="I48" s="145">
        <v>9.5595196720245195</v>
      </c>
      <c r="J48" s="145">
        <v>0.83241904628183294</v>
      </c>
      <c r="K48" s="145">
        <v>2.3475385836803083E-2</v>
      </c>
      <c r="L48" s="145">
        <v>0.46577986576626884</v>
      </c>
      <c r="M48" s="145">
        <v>1.2874183700543769</v>
      </c>
      <c r="N48" s="145">
        <v>5.4025628297899342</v>
      </c>
      <c r="O48" s="145">
        <v>4.5425375357858533</v>
      </c>
      <c r="P48" s="145">
        <v>0.13964328227385867</v>
      </c>
      <c r="Q48" s="145">
        <v>3.4574306453894188</v>
      </c>
      <c r="R48" s="145">
        <v>0.46759341488670858</v>
      </c>
      <c r="S48" s="145">
        <v>0.15</v>
      </c>
      <c r="T48" s="145">
        <v>1.86</v>
      </c>
      <c r="U48" s="146">
        <f t="shared" si="1"/>
        <v>99.59999999999998</v>
      </c>
      <c r="V48" s="146"/>
      <c r="W48" s="145">
        <v>5.4025628297899342</v>
      </c>
      <c r="X48" s="145">
        <v>0.46577986576626884</v>
      </c>
      <c r="Y48" s="145">
        <v>0.83241904628183294</v>
      </c>
      <c r="Z48" s="145"/>
      <c r="AA48" s="145"/>
      <c r="AB48" s="147">
        <v>6213.3665833652813</v>
      </c>
      <c r="AC48" s="148">
        <v>5.5124100667694904</v>
      </c>
      <c r="AD48" s="148">
        <v>5.4224444837529608</v>
      </c>
      <c r="AE48" s="148">
        <v>25.963465568777803</v>
      </c>
      <c r="AF48" s="148">
        <v>9.8739070602762737</v>
      </c>
      <c r="AG48" s="148">
        <v>5.5395237081576303</v>
      </c>
      <c r="AH48" s="148">
        <v>5.456828339844761</v>
      </c>
      <c r="AI48" s="148">
        <v>64.291860350189069</v>
      </c>
      <c r="AJ48" s="148">
        <v>115.58209663545166</v>
      </c>
      <c r="AK48" s="148">
        <v>11.220806343643796</v>
      </c>
      <c r="AL48" s="148">
        <v>65.548812478580203</v>
      </c>
      <c r="AM48" s="148">
        <v>1.71071616845457</v>
      </c>
      <c r="AN48" s="148">
        <v>204.75104098398864</v>
      </c>
      <c r="AO48" s="148">
        <v>4.1636337164149309</v>
      </c>
      <c r="AP48" s="148">
        <v>0</v>
      </c>
      <c r="AQ48" s="148">
        <v>867.30802727010769</v>
      </c>
      <c r="AR48" s="148">
        <v>7.1266990268096393</v>
      </c>
      <c r="AS48" s="148">
        <v>22.307832636567014</v>
      </c>
      <c r="AT48" s="148">
        <v>0</v>
      </c>
      <c r="AU48" s="148">
        <v>10.452588769586555</v>
      </c>
      <c r="AV48" s="187" t="s">
        <v>168</v>
      </c>
      <c r="AW48" s="188">
        <v>168.91321239147331</v>
      </c>
      <c r="AX48" s="188">
        <v>1850.6803132261493</v>
      </c>
      <c r="AY48" s="189">
        <v>9.1270875463639545E-2</v>
      </c>
      <c r="AZ48" s="190">
        <v>1.0067396371744199</v>
      </c>
      <c r="BA48" s="190">
        <v>3.0160885011618395</v>
      </c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56">
        <v>4.5086000000000004</v>
      </c>
      <c r="BN48" s="157">
        <v>4.1636337164149309</v>
      </c>
      <c r="BO48" s="157"/>
      <c r="BP48" s="163">
        <v>37.743868863268183</v>
      </c>
      <c r="BQ48" s="163">
        <v>37.979494470664669</v>
      </c>
      <c r="BR48" s="197">
        <v>2187.932773109244</v>
      </c>
      <c r="BS48" s="197">
        <v>2369.747899159664</v>
      </c>
      <c r="BT48" s="197">
        <v>2613.7577720207255</v>
      </c>
      <c r="BU48" s="198">
        <v>17.877762545540815</v>
      </c>
      <c r="BV48" s="198">
        <v>16.29167796150719</v>
      </c>
      <c r="BW48" s="199">
        <v>37.993145155009202</v>
      </c>
      <c r="BX48" s="200"/>
      <c r="BY48" s="201"/>
      <c r="BZ48" s="182"/>
    </row>
    <row r="49" spans="1:78" s="142" customFormat="1" ht="18.75" x14ac:dyDescent="0.25">
      <c r="A49" s="244">
        <v>43</v>
      </c>
      <c r="B49" s="143">
        <v>94</v>
      </c>
      <c r="C49" s="144">
        <v>110</v>
      </c>
      <c r="D49" s="185">
        <v>3221.7</v>
      </c>
      <c r="E49" s="202" t="s">
        <v>218</v>
      </c>
      <c r="F49" s="239" t="s">
        <v>162</v>
      </c>
      <c r="G49" s="145">
        <v>59.383825757167152</v>
      </c>
      <c r="H49" s="145">
        <v>1.4742143561355401</v>
      </c>
      <c r="I49" s="145">
        <v>12.835826611467905</v>
      </c>
      <c r="J49" s="145">
        <v>1.2939588425519426</v>
      </c>
      <c r="K49" s="145">
        <v>6.9651138959780964E-2</v>
      </c>
      <c r="L49" s="145">
        <v>1.596359168739496</v>
      </c>
      <c r="M49" s="145">
        <v>2.5349133726110313</v>
      </c>
      <c r="N49" s="145">
        <v>6.0407554520998312</v>
      </c>
      <c r="O49" s="145">
        <v>4.9878181461242557</v>
      </c>
      <c r="P49" s="145">
        <v>0.15533633776807457</v>
      </c>
      <c r="Q49" s="145">
        <v>3.751152982394069</v>
      </c>
      <c r="R49" s="145">
        <v>0.55618783398089022</v>
      </c>
      <c r="S49" s="145">
        <v>0.35</v>
      </c>
      <c r="T49" s="145">
        <v>4.57</v>
      </c>
      <c r="U49" s="146">
        <f t="shared" si="1"/>
        <v>99.599999999999966</v>
      </c>
      <c r="V49" s="146"/>
      <c r="W49" s="145">
        <v>6.0407554520998312</v>
      </c>
      <c r="X49" s="145">
        <v>1.596359168739496</v>
      </c>
      <c r="Y49" s="145">
        <v>1.2939588425519426</v>
      </c>
      <c r="Z49" s="145"/>
      <c r="AA49" s="145"/>
      <c r="AB49" s="147">
        <v>11533.011014800053</v>
      </c>
      <c r="AC49" s="148">
        <v>6.9164572677942617</v>
      </c>
      <c r="AD49" s="148">
        <v>-0.35427906625267447</v>
      </c>
      <c r="AE49" s="148">
        <v>37.878452792570414</v>
      </c>
      <c r="AF49" s="148">
        <v>10.205952942422508</v>
      </c>
      <c r="AG49" s="148">
        <v>6.8238112245945501</v>
      </c>
      <c r="AH49" s="148">
        <v>17.282359423997693</v>
      </c>
      <c r="AI49" s="148">
        <v>86.136690962943192</v>
      </c>
      <c r="AJ49" s="148">
        <v>131.35176662904448</v>
      </c>
      <c r="AK49" s="148">
        <v>13.54837095275297</v>
      </c>
      <c r="AL49" s="148">
        <v>103.57230335325794</v>
      </c>
      <c r="AM49" s="148">
        <v>4.9655107807640997</v>
      </c>
      <c r="AN49" s="148">
        <v>23.557872856049041</v>
      </c>
      <c r="AO49" s="148">
        <v>5.3912694652172704</v>
      </c>
      <c r="AP49" s="148">
        <v>0.76086460600453398</v>
      </c>
      <c r="AQ49" s="148">
        <v>649.06410155327433</v>
      </c>
      <c r="AR49" s="148">
        <v>19.221409421331906</v>
      </c>
      <c r="AS49" s="148">
        <v>40.607999675515593</v>
      </c>
      <c r="AT49" s="148">
        <v>6.2242527437732136</v>
      </c>
      <c r="AU49" s="148">
        <v>12.260439336861976</v>
      </c>
      <c r="AV49" s="187" t="s">
        <v>162</v>
      </c>
      <c r="AW49" s="188">
        <v>336.70033670033695</v>
      </c>
      <c r="AX49" s="188">
        <v>1892.9495760821073</v>
      </c>
      <c r="AY49" s="189">
        <v>0.17787073726349087</v>
      </c>
      <c r="AZ49" s="190">
        <v>1.5101010101010108</v>
      </c>
      <c r="BA49" s="190">
        <v>3.0837193217313721</v>
      </c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56">
        <v>4.8838999999999997</v>
      </c>
      <c r="BN49" s="157">
        <v>5.3912694652172704</v>
      </c>
      <c r="BO49" s="157">
        <v>0.76086460600453398</v>
      </c>
      <c r="BP49" s="158"/>
      <c r="BQ49" s="158"/>
      <c r="BR49" s="158"/>
      <c r="BS49" s="158"/>
      <c r="BT49" s="191"/>
      <c r="BU49" s="191"/>
      <c r="BV49" s="158"/>
      <c r="BW49" s="159"/>
      <c r="BX49" s="159"/>
      <c r="BY49" s="209"/>
      <c r="BZ49" s="182"/>
    </row>
    <row r="50" spans="1:78" s="142" customFormat="1" ht="28.5" x14ac:dyDescent="0.25">
      <c r="A50" s="244">
        <v>44</v>
      </c>
      <c r="B50" s="143">
        <v>96</v>
      </c>
      <c r="C50" s="144">
        <v>110</v>
      </c>
      <c r="D50" s="212">
        <v>3222.2</v>
      </c>
      <c r="E50" s="213" t="s">
        <v>218</v>
      </c>
      <c r="F50" s="240" t="s">
        <v>168</v>
      </c>
      <c r="G50" s="145">
        <v>74.312237382283513</v>
      </c>
      <c r="H50" s="145">
        <v>1.1338335433500146</v>
      </c>
      <c r="I50" s="145">
        <v>7.0353631711318787</v>
      </c>
      <c r="J50" s="145">
        <v>0.56626265629098538</v>
      </c>
      <c r="K50" s="145">
        <v>2.0227260336678168E-2</v>
      </c>
      <c r="L50" s="145">
        <v>0.31347221865050995</v>
      </c>
      <c r="M50" s="145">
        <v>1.2452344249057496</v>
      </c>
      <c r="N50" s="145">
        <v>5.1471836403005717</v>
      </c>
      <c r="O50" s="145">
        <v>4.0968755998333588</v>
      </c>
      <c r="P50" s="145">
        <v>0.13243320698044014</v>
      </c>
      <c r="Q50" s="145">
        <v>3.4587608844359634</v>
      </c>
      <c r="R50" s="145">
        <v>0.36811601150034201</v>
      </c>
      <c r="S50" s="145">
        <v>0.13</v>
      </c>
      <c r="T50" s="145">
        <v>1.64</v>
      </c>
      <c r="U50" s="146">
        <f t="shared" si="1"/>
        <v>99.59999999999998</v>
      </c>
      <c r="V50" s="146"/>
      <c r="W50" s="145">
        <v>5.1471836403005717</v>
      </c>
      <c r="X50" s="145">
        <v>0.31347221865050995</v>
      </c>
      <c r="Y50" s="145">
        <v>0.56626265629098538</v>
      </c>
      <c r="Z50" s="145"/>
      <c r="AA50" s="145"/>
      <c r="AB50" s="147">
        <v>3069.493904257331</v>
      </c>
      <c r="AC50" s="148">
        <v>-8.5760267267952859E-3</v>
      </c>
      <c r="AD50" s="148">
        <v>3.3829703753580262</v>
      </c>
      <c r="AE50" s="148">
        <v>24.618385498670289</v>
      </c>
      <c r="AF50" s="148">
        <v>4.598416550719902</v>
      </c>
      <c r="AG50" s="148">
        <v>5.3803391967776575</v>
      </c>
      <c r="AH50" s="148">
        <v>2.4796208752632531</v>
      </c>
      <c r="AI50" s="148">
        <v>54.134536592250605</v>
      </c>
      <c r="AJ50" s="148">
        <v>103.66845841128675</v>
      </c>
      <c r="AK50" s="148">
        <v>6.5241548379702268</v>
      </c>
      <c r="AL50" s="148">
        <v>50.537720548944009</v>
      </c>
      <c r="AM50" s="148">
        <v>0.71795971863192243</v>
      </c>
      <c r="AN50" s="148">
        <v>22.828828883314383</v>
      </c>
      <c r="AO50" s="148">
        <v>2.1331543404296771</v>
      </c>
      <c r="AP50" s="148">
        <v>1.8670970719504734</v>
      </c>
      <c r="AQ50" s="148">
        <v>973.35267829669681</v>
      </c>
      <c r="AR50" s="148">
        <v>5.2027309677540003</v>
      </c>
      <c r="AS50" s="148">
        <v>18.626515759036877</v>
      </c>
      <c r="AT50" s="148">
        <v>3.6821097503283284</v>
      </c>
      <c r="AU50" s="148">
        <v>7.7618708227198177</v>
      </c>
      <c r="AV50" s="214" t="s">
        <v>168</v>
      </c>
      <c r="AW50" s="215">
        <v>168.35016835016847</v>
      </c>
      <c r="AX50" s="215">
        <v>1677.1753681392247</v>
      </c>
      <c r="AY50" s="216">
        <v>0.10037720058871834</v>
      </c>
      <c r="AZ50" s="217">
        <v>1.0050505050505054</v>
      </c>
      <c r="BA50" s="217">
        <v>2.7384805890227599</v>
      </c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8">
        <v>4.0711000000000004</v>
      </c>
      <c r="BN50" s="219">
        <v>2.1331543404296771</v>
      </c>
      <c r="BO50" s="219">
        <v>1.8670970719504734</v>
      </c>
      <c r="BP50" s="220">
        <v>30.81145119831438</v>
      </c>
      <c r="BQ50" s="220">
        <v>265.41627512696317</v>
      </c>
      <c r="BR50" s="221">
        <v>2203.3859255528596</v>
      </c>
      <c r="BS50" s="221">
        <v>2375.8879172199076</v>
      </c>
      <c r="BT50" s="221">
        <v>2606.2362307067424</v>
      </c>
      <c r="BU50" s="222">
        <v>16.9971818203379</v>
      </c>
      <c r="BV50" s="222">
        <v>15.457167712101086</v>
      </c>
      <c r="BW50" s="222">
        <v>310.14942905158176</v>
      </c>
      <c r="BX50" s="223"/>
      <c r="BY50" s="209"/>
      <c r="BZ50" s="209"/>
    </row>
    <row r="51" spans="1:78" s="142" customFormat="1" ht="18.75" x14ac:dyDescent="0.25">
      <c r="A51" s="244">
        <v>45</v>
      </c>
      <c r="B51" s="143">
        <v>98</v>
      </c>
      <c r="C51" s="144">
        <v>110</v>
      </c>
      <c r="D51" s="185">
        <v>3223</v>
      </c>
      <c r="E51" s="202" t="s">
        <v>218</v>
      </c>
      <c r="F51" s="239" t="s">
        <v>162</v>
      </c>
      <c r="G51" s="145">
        <v>57.993641853828251</v>
      </c>
      <c r="H51" s="145">
        <v>1.2594645979384416</v>
      </c>
      <c r="I51" s="145">
        <v>12.236051285064732</v>
      </c>
      <c r="J51" s="145">
        <v>1.5468972735406719</v>
      </c>
      <c r="K51" s="145">
        <v>0.10272082701823515</v>
      </c>
      <c r="L51" s="145">
        <v>2.1810643070096756</v>
      </c>
      <c r="M51" s="145">
        <v>3.109161417789895</v>
      </c>
      <c r="N51" s="145">
        <v>5.9933889764163659</v>
      </c>
      <c r="O51" s="145">
        <v>4.7074191048396843</v>
      </c>
      <c r="P51" s="145">
        <v>0.13902376990018173</v>
      </c>
      <c r="Q51" s="145">
        <v>3.2026002423667235</v>
      </c>
      <c r="R51" s="145">
        <v>0.54856634428714146</v>
      </c>
      <c r="S51" s="145">
        <v>0.3</v>
      </c>
      <c r="T51" s="145">
        <v>6.28</v>
      </c>
      <c r="U51" s="146">
        <f t="shared" si="1"/>
        <v>99.6</v>
      </c>
      <c r="V51" s="146"/>
      <c r="W51" s="145">
        <v>5.9933889764163659</v>
      </c>
      <c r="X51" s="145">
        <v>2.1810643070096756</v>
      </c>
      <c r="Y51" s="145">
        <v>1.5468972735406719</v>
      </c>
      <c r="Z51" s="145"/>
      <c r="AA51" s="145"/>
      <c r="AB51" s="147">
        <v>13107.791914582131</v>
      </c>
      <c r="AC51" s="148">
        <v>14.831843965293928</v>
      </c>
      <c r="AD51" s="148">
        <v>-0.45237512287356085</v>
      </c>
      <c r="AE51" s="148">
        <v>39.289541572505634</v>
      </c>
      <c r="AF51" s="148">
        <v>8.2005040006938881</v>
      </c>
      <c r="AG51" s="148">
        <v>7.7214062723161492</v>
      </c>
      <c r="AH51" s="148">
        <v>16.558753019879742</v>
      </c>
      <c r="AI51" s="148">
        <v>83.235695388840313</v>
      </c>
      <c r="AJ51" s="148">
        <v>130.77405967824041</v>
      </c>
      <c r="AK51" s="148">
        <v>15.187085663161051</v>
      </c>
      <c r="AL51" s="148">
        <v>110.49044469087617</v>
      </c>
      <c r="AM51" s="148">
        <v>3.8049620876440322</v>
      </c>
      <c r="AN51" s="148">
        <v>16.25271604432773</v>
      </c>
      <c r="AO51" s="148">
        <v>4.5798371702950149</v>
      </c>
      <c r="AP51" s="148">
        <v>1.4888515036670835</v>
      </c>
      <c r="AQ51" s="148">
        <v>643.26257179857089</v>
      </c>
      <c r="AR51" s="148">
        <v>21.691499555820357</v>
      </c>
      <c r="AS51" s="148">
        <v>44.120791148655314</v>
      </c>
      <c r="AT51" s="148">
        <v>3.315301668921272</v>
      </c>
      <c r="AU51" s="148">
        <v>9.5422728529676117</v>
      </c>
      <c r="AV51" s="187" t="s">
        <v>162</v>
      </c>
      <c r="AW51" s="188">
        <v>760.10945576162987</v>
      </c>
      <c r="AX51" s="188">
        <v>2300.607110717116</v>
      </c>
      <c r="AY51" s="189">
        <v>0.33039516057337498</v>
      </c>
      <c r="AZ51" s="190">
        <v>2.7803283672848895</v>
      </c>
      <c r="BA51" s="190">
        <v>3.7359713771473859</v>
      </c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56">
        <v>4.5644</v>
      </c>
      <c r="BN51" s="157">
        <v>4.5798371702950149</v>
      </c>
      <c r="BO51" s="157">
        <v>1.4888515036670835</v>
      </c>
      <c r="BP51" s="163">
        <v>1.342672077980686</v>
      </c>
      <c r="BQ51" s="163">
        <v>1.5034016827731973</v>
      </c>
      <c r="BR51" s="197">
        <v>2365.413612565445</v>
      </c>
      <c r="BS51" s="197">
        <v>2485.5832460732981</v>
      </c>
      <c r="BT51" s="197">
        <v>2650.8546841384709</v>
      </c>
      <c r="BU51" s="198">
        <v>13.282227616492156</v>
      </c>
      <c r="BV51" s="198">
        <v>10.767888307155339</v>
      </c>
      <c r="BW51" s="199">
        <v>1.3515396457924465</v>
      </c>
      <c r="BX51" s="200" t="s">
        <v>159</v>
      </c>
      <c r="BY51" s="181"/>
      <c r="BZ51" s="182"/>
    </row>
    <row r="52" spans="1:78" s="142" customFormat="1" ht="28.5" x14ac:dyDescent="0.25">
      <c r="A52" s="244">
        <v>46</v>
      </c>
      <c r="B52" s="143">
        <v>69</v>
      </c>
      <c r="C52" s="144">
        <v>110</v>
      </c>
      <c r="D52" s="185">
        <v>3223.7</v>
      </c>
      <c r="E52" s="202" t="s">
        <v>218</v>
      </c>
      <c r="F52" s="239" t="s">
        <v>168</v>
      </c>
      <c r="G52" s="145">
        <v>86.942387629578988</v>
      </c>
      <c r="H52" s="145">
        <v>0.20347761648730761</v>
      </c>
      <c r="I52" s="145">
        <v>4.8634073000633995</v>
      </c>
      <c r="J52" s="145">
        <v>0.50965146437657982</v>
      </c>
      <c r="K52" s="145">
        <v>1.8644556240788462E-2</v>
      </c>
      <c r="L52" s="145">
        <v>0.23471984586376396</v>
      </c>
      <c r="M52" s="145">
        <v>0.37006924603337971</v>
      </c>
      <c r="N52" s="145">
        <v>1.2457587010399254</v>
      </c>
      <c r="O52" s="145">
        <v>2.7913420227087462</v>
      </c>
      <c r="P52" s="145">
        <v>7.0345406789569451E-2</v>
      </c>
      <c r="Q52" s="145">
        <v>0.43638339741953536</v>
      </c>
      <c r="R52" s="145">
        <v>0.23381281339799587</v>
      </c>
      <c r="S52" s="145">
        <v>0.12</v>
      </c>
      <c r="T52" s="145">
        <v>1.56</v>
      </c>
      <c r="U52" s="146">
        <f t="shared" si="1"/>
        <v>99.59999999999998</v>
      </c>
      <c r="V52" s="146"/>
      <c r="W52" s="145">
        <v>1.2457587010399254</v>
      </c>
      <c r="X52" s="145">
        <v>0.23471984586376396</v>
      </c>
      <c r="Y52" s="145">
        <v>0.50965146437657982</v>
      </c>
      <c r="Z52" s="145"/>
      <c r="AA52" s="145"/>
      <c r="AB52" s="147">
        <v>2463.3993412645777</v>
      </c>
      <c r="AC52" s="148">
        <v>1.448988368121358</v>
      </c>
      <c r="AD52" s="148">
        <v>0.60490886041956748</v>
      </c>
      <c r="AE52" s="148">
        <v>19.370066602609732</v>
      </c>
      <c r="AF52" s="148">
        <v>2.8822940802640367</v>
      </c>
      <c r="AG52" s="148">
        <v>5.9676936469045296</v>
      </c>
      <c r="AH52" s="148">
        <v>2.1605002474516586</v>
      </c>
      <c r="AI52" s="148">
        <v>51.416573330223514</v>
      </c>
      <c r="AJ52" s="148">
        <v>100.03652162938363</v>
      </c>
      <c r="AK52" s="148">
        <v>6.8048636156947779</v>
      </c>
      <c r="AL52" s="148">
        <v>51.966058022021137</v>
      </c>
      <c r="AM52" s="148">
        <v>1.4225592898378119</v>
      </c>
      <c r="AN52" s="148">
        <v>27.037967717816858</v>
      </c>
      <c r="AO52" s="148">
        <v>2.8062882918655938</v>
      </c>
      <c r="AP52" s="148">
        <v>-0.13820952108779436</v>
      </c>
      <c r="AQ52" s="148">
        <v>1039.4592297302142</v>
      </c>
      <c r="AR52" s="148">
        <v>1.0059518975580528</v>
      </c>
      <c r="AS52" s="148">
        <v>15.723805284880845</v>
      </c>
      <c r="AT52" s="148">
        <v>8.6948561202081525</v>
      </c>
      <c r="AU52" s="148">
        <v>7.8363985680704147</v>
      </c>
      <c r="AV52" s="187" t="s">
        <v>168</v>
      </c>
      <c r="AW52" s="188">
        <v>591.19624337015659</v>
      </c>
      <c r="AX52" s="188">
        <v>1334.1772888656076</v>
      </c>
      <c r="AY52" s="189">
        <v>0.44311670443200607</v>
      </c>
      <c r="AZ52" s="190">
        <v>2.2735887301104696</v>
      </c>
      <c r="BA52" s="190">
        <v>2.1896836621849722</v>
      </c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56">
        <v>2.7696999999999998</v>
      </c>
      <c r="BN52" s="157">
        <v>2.8062882918655938</v>
      </c>
      <c r="BO52" s="157"/>
      <c r="BP52" s="158"/>
      <c r="BQ52" s="158"/>
      <c r="BR52" s="197">
        <v>2161.8731873756046</v>
      </c>
      <c r="BS52" s="197">
        <v>2350.3588285470573</v>
      </c>
      <c r="BT52" s="197">
        <v>2601.2001368457063</v>
      </c>
      <c r="BU52" s="200"/>
      <c r="BV52" s="200"/>
      <c r="BW52" s="200"/>
      <c r="BX52" s="224" t="s">
        <v>171</v>
      </c>
      <c r="BY52" s="182"/>
      <c r="BZ52" s="182"/>
    </row>
    <row r="53" spans="1:78" s="142" customFormat="1" ht="28.5" x14ac:dyDescent="0.25">
      <c r="A53" s="244">
        <v>47</v>
      </c>
      <c r="B53" s="143">
        <v>71</v>
      </c>
      <c r="C53" s="144">
        <v>110</v>
      </c>
      <c r="D53" s="185">
        <v>3223.8999999999996</v>
      </c>
      <c r="E53" s="202" t="s">
        <v>218</v>
      </c>
      <c r="F53" s="239" t="s">
        <v>163</v>
      </c>
      <c r="G53" s="145">
        <v>54.71894453602777</v>
      </c>
      <c r="H53" s="145">
        <v>1.5661368776804434</v>
      </c>
      <c r="I53" s="145">
        <v>17.350926835315306</v>
      </c>
      <c r="J53" s="145">
        <v>2.3789330095778278</v>
      </c>
      <c r="K53" s="145">
        <v>5.9352876827920981E-2</v>
      </c>
      <c r="L53" s="145">
        <v>2.2884173096830884</v>
      </c>
      <c r="M53" s="145">
        <v>2.6276205383939524</v>
      </c>
      <c r="N53" s="145">
        <v>5.2231556701434503</v>
      </c>
      <c r="O53" s="145">
        <v>5.2456052038659289</v>
      </c>
      <c r="P53" s="145">
        <v>0.19968808991500875</v>
      </c>
      <c r="Q53" s="145">
        <v>2.0561312666916045</v>
      </c>
      <c r="R53" s="145">
        <v>0.55508778587770657</v>
      </c>
      <c r="S53" s="145">
        <v>0.52</v>
      </c>
      <c r="T53" s="145">
        <v>4.8099999999999996</v>
      </c>
      <c r="U53" s="146">
        <f t="shared" si="1"/>
        <v>99.600000000000009</v>
      </c>
      <c r="V53" s="146"/>
      <c r="W53" s="145">
        <v>5.2231556701434503</v>
      </c>
      <c r="X53" s="145">
        <v>2.2884173096830884</v>
      </c>
      <c r="Y53" s="145">
        <v>2.3789330095778278</v>
      </c>
      <c r="Z53" s="145"/>
      <c r="AA53" s="145"/>
      <c r="AB53" s="147">
        <v>21120.013152082494</v>
      </c>
      <c r="AC53" s="148">
        <v>24.316571096216553</v>
      </c>
      <c r="AD53" s="148">
        <v>20.041093667063141</v>
      </c>
      <c r="AE53" s="148">
        <v>51.721319364792095</v>
      </c>
      <c r="AF53" s="148">
        <v>14.130571577695129</v>
      </c>
      <c r="AG53" s="148">
        <v>5.2545315258392078</v>
      </c>
      <c r="AH53" s="148">
        <v>21.250640189008642</v>
      </c>
      <c r="AI53" s="148">
        <v>97.911781768982621</v>
      </c>
      <c r="AJ53" s="148">
        <v>131.48922361734972</v>
      </c>
      <c r="AK53" s="148">
        <v>24.938874647010419</v>
      </c>
      <c r="AL53" s="148">
        <v>180.44878139775187</v>
      </c>
      <c r="AM53" s="148">
        <v>8.3313746152056183</v>
      </c>
      <c r="AN53" s="148">
        <v>10.41859048641269</v>
      </c>
      <c r="AO53" s="148">
        <v>8.5471510498705197</v>
      </c>
      <c r="AP53" s="148">
        <v>2.2330726747034877</v>
      </c>
      <c r="AQ53" s="148">
        <v>552.62194208151107</v>
      </c>
      <c r="AR53" s="148">
        <v>35.193636235324007</v>
      </c>
      <c r="AS53" s="148">
        <v>58.131823926484394</v>
      </c>
      <c r="AT53" s="148">
        <v>10.570864896128585</v>
      </c>
      <c r="AU53" s="148">
        <v>14.676780410125568</v>
      </c>
      <c r="AV53" s="187" t="s">
        <v>163</v>
      </c>
      <c r="AW53" s="188">
        <v>593.1801233814665</v>
      </c>
      <c r="AX53" s="188">
        <v>1495.8828603002635</v>
      </c>
      <c r="AY53" s="189">
        <v>0.39654182765514107</v>
      </c>
      <c r="AZ53" s="190">
        <v>2.2795403701443995</v>
      </c>
      <c r="BA53" s="190">
        <v>2.4484125764804219</v>
      </c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56">
        <v>5.1172000000000004</v>
      </c>
      <c r="BN53" s="157">
        <v>8.5471510498705197</v>
      </c>
      <c r="BO53" s="157">
        <v>2.2330726747034877</v>
      </c>
      <c r="BP53" s="158"/>
      <c r="BQ53" s="158"/>
      <c r="BR53" s="158"/>
      <c r="BS53" s="158"/>
      <c r="BT53" s="158"/>
      <c r="BU53" s="158"/>
      <c r="BV53" s="158"/>
      <c r="BW53" s="158"/>
      <c r="BX53" s="158"/>
      <c r="BY53" s="182"/>
      <c r="BZ53" s="182"/>
    </row>
    <row r="54" spans="1:78" s="142" customFormat="1" ht="28.5" x14ac:dyDescent="0.25">
      <c r="A54" s="244">
        <v>48</v>
      </c>
      <c r="B54" s="143">
        <v>74</v>
      </c>
      <c r="C54" s="176">
        <v>110</v>
      </c>
      <c r="D54" s="185">
        <v>3226.3999999999996</v>
      </c>
      <c r="E54" s="202" t="s">
        <v>218</v>
      </c>
      <c r="F54" s="239" t="s">
        <v>172</v>
      </c>
      <c r="G54" s="145">
        <v>40.17</v>
      </c>
      <c r="H54" s="145">
        <v>0.19</v>
      </c>
      <c r="I54" s="145">
        <v>7.69</v>
      </c>
      <c r="J54" s="145">
        <v>3.85</v>
      </c>
      <c r="K54" s="145">
        <v>0.51</v>
      </c>
      <c r="L54" s="145">
        <v>9.6999999999999993</v>
      </c>
      <c r="M54" s="145">
        <v>12.11</v>
      </c>
      <c r="N54" s="145">
        <v>0.64</v>
      </c>
      <c r="O54" s="145">
        <v>2.02</v>
      </c>
      <c r="P54" s="145">
        <v>0.2</v>
      </c>
      <c r="Q54" s="145">
        <v>0.04</v>
      </c>
      <c r="R54" s="145">
        <v>0.1</v>
      </c>
      <c r="S54" s="145">
        <v>0.42</v>
      </c>
      <c r="T54" s="145">
        <v>21.96</v>
      </c>
      <c r="U54" s="146">
        <f t="shared" si="1"/>
        <v>99.6</v>
      </c>
      <c r="V54" s="146"/>
      <c r="W54" s="145">
        <v>0.64</v>
      </c>
      <c r="X54" s="145">
        <v>9.6999999999999993</v>
      </c>
      <c r="Y54" s="145">
        <v>3.85</v>
      </c>
      <c r="Z54" s="145"/>
      <c r="AA54" s="145"/>
      <c r="AB54" s="147">
        <v>24938.163708095915</v>
      </c>
      <c r="AC54" s="148">
        <v>0</v>
      </c>
      <c r="AD54" s="148">
        <v>2.8971455691414403</v>
      </c>
      <c r="AE54" s="148">
        <v>35.598160459489371</v>
      </c>
      <c r="AF54" s="148">
        <v>8.9160619849054914</v>
      </c>
      <c r="AG54" s="148">
        <v>25.53283821483512</v>
      </c>
      <c r="AH54" s="148">
        <v>13.863068121282089</v>
      </c>
      <c r="AI54" s="148">
        <v>52.521718486553141</v>
      </c>
      <c r="AJ54" s="148">
        <v>108.37626999893369</v>
      </c>
      <c r="AK54" s="148">
        <v>44.521266751399857</v>
      </c>
      <c r="AL54" s="148">
        <v>112.67498705001977</v>
      </c>
      <c r="AM54" s="148">
        <v>2.9327766274009388</v>
      </c>
      <c r="AN54" s="148">
        <v>20.688844846741141</v>
      </c>
      <c r="AO54" s="148">
        <v>7.2453232791961542</v>
      </c>
      <c r="AP54" s="148">
        <v>5.142422781010155</v>
      </c>
      <c r="AQ54" s="148">
        <v>547.72320136328744</v>
      </c>
      <c r="AR54" s="148">
        <v>25.988933624258085</v>
      </c>
      <c r="AS54" s="148">
        <v>62.710937165512036</v>
      </c>
      <c r="AT54" s="148">
        <v>6.228470012264272</v>
      </c>
      <c r="AU54" s="148">
        <v>18.590155432196457</v>
      </c>
      <c r="AV54" s="187" t="s">
        <v>172</v>
      </c>
      <c r="AW54" s="188">
        <v>1266.8490929360498</v>
      </c>
      <c r="AX54" s="188">
        <v>1539.7711246323088</v>
      </c>
      <c r="AY54" s="189">
        <v>0.82275155876726047</v>
      </c>
      <c r="AZ54" s="190">
        <v>4.3005472788081498</v>
      </c>
      <c r="BA54" s="190">
        <v>2.5186337994116945</v>
      </c>
      <c r="BB54" s="184"/>
      <c r="BC54" s="184"/>
      <c r="BD54" s="184"/>
      <c r="BE54" s="184"/>
      <c r="BF54" s="184"/>
      <c r="BG54" s="184"/>
      <c r="BH54" s="184"/>
      <c r="BI54" s="184"/>
      <c r="BJ54" s="184"/>
      <c r="BK54" s="184"/>
      <c r="BL54" s="184"/>
      <c r="BM54" s="156">
        <v>1.7021999999999999</v>
      </c>
      <c r="BN54" s="157">
        <v>7.2453232791961542</v>
      </c>
      <c r="BO54" s="157">
        <v>5.142422781010155</v>
      </c>
      <c r="BP54" s="158"/>
      <c r="BQ54" s="158"/>
      <c r="BR54" s="158"/>
      <c r="BS54" s="158"/>
      <c r="BT54" s="158"/>
      <c r="BU54" s="158"/>
      <c r="BV54" s="158"/>
      <c r="BW54" s="158"/>
      <c r="BX54" s="158"/>
      <c r="BY54" s="182"/>
      <c r="BZ54" s="182"/>
    </row>
    <row r="55" spans="1:78" s="142" customFormat="1" ht="28.5" x14ac:dyDescent="0.25">
      <c r="A55" s="244">
        <v>49</v>
      </c>
      <c r="B55" s="143">
        <v>78</v>
      </c>
      <c r="C55" s="144">
        <v>110</v>
      </c>
      <c r="D55" s="185">
        <v>3227.6</v>
      </c>
      <c r="E55" s="202" t="s">
        <v>218</v>
      </c>
      <c r="F55" s="239" t="s">
        <v>173</v>
      </c>
      <c r="G55" s="145">
        <v>61.749554502307127</v>
      </c>
      <c r="H55" s="145">
        <v>0.6501510718836544</v>
      </c>
      <c r="I55" s="145">
        <v>17.104881773415258</v>
      </c>
      <c r="J55" s="145">
        <v>4.605176397120827</v>
      </c>
      <c r="K55" s="145">
        <v>5.9189306560154434E-2</v>
      </c>
      <c r="L55" s="145">
        <v>2.719603767506956</v>
      </c>
      <c r="M55" s="145">
        <v>1.0186355485632173</v>
      </c>
      <c r="N55" s="145">
        <v>1.598525188358856</v>
      </c>
      <c r="O55" s="145">
        <v>3.9575087926452905</v>
      </c>
      <c r="P55" s="145">
        <v>0.1008908634548087</v>
      </c>
      <c r="Q55" s="145">
        <v>8.5679625580083685E-2</v>
      </c>
      <c r="R55" s="145">
        <v>0.47020316260374434</v>
      </c>
      <c r="S55" s="145">
        <v>0.92</v>
      </c>
      <c r="T55" s="145">
        <v>4.5599999999999996</v>
      </c>
      <c r="U55" s="146">
        <f t="shared" si="1"/>
        <v>99.599999999999966</v>
      </c>
      <c r="V55" s="146"/>
      <c r="W55" s="145">
        <v>1.598525188358856</v>
      </c>
      <c r="X55" s="145">
        <v>2.719603767506956</v>
      </c>
      <c r="Y55" s="145">
        <v>4.605176397120827</v>
      </c>
      <c r="Z55" s="145"/>
      <c r="AA55" s="145"/>
      <c r="AB55" s="147">
        <v>33789.610092852083</v>
      </c>
      <c r="AC55" s="148">
        <v>39.280331239937972</v>
      </c>
      <c r="AD55" s="148">
        <v>357.2872371455216</v>
      </c>
      <c r="AE55" s="148">
        <v>64.359598860327665</v>
      </c>
      <c r="AF55" s="148">
        <v>12.660548269664972</v>
      </c>
      <c r="AG55" s="148">
        <v>3.5514319023534782</v>
      </c>
      <c r="AH55" s="148">
        <v>22.255874540232004</v>
      </c>
      <c r="AI55" s="148">
        <v>132.31623566701981</v>
      </c>
      <c r="AJ55" s="148">
        <v>128.56831094610621</v>
      </c>
      <c r="AK55" s="148">
        <v>20.180641581795548</v>
      </c>
      <c r="AL55" s="148">
        <v>157.97718729844294</v>
      </c>
      <c r="AM55" s="148">
        <v>11.857201079213018</v>
      </c>
      <c r="AN55" s="148">
        <v>11.437730365385434</v>
      </c>
      <c r="AO55" s="148">
        <v>9.1508797635922985</v>
      </c>
      <c r="AP55" s="148">
        <v>2.0085622635239582</v>
      </c>
      <c r="AQ55" s="148">
        <v>519.22390673174357</v>
      </c>
      <c r="AR55" s="148">
        <v>33.165772058831799</v>
      </c>
      <c r="AS55" s="148">
        <v>56.810658352401681</v>
      </c>
      <c r="AT55" s="148">
        <v>12.972684917987833</v>
      </c>
      <c r="AU55" s="148">
        <v>17.256963206586587</v>
      </c>
      <c r="AV55" s="187" t="s">
        <v>173</v>
      </c>
      <c r="AW55" s="188">
        <v>932.14019388516022</v>
      </c>
      <c r="AX55" s="188">
        <v>2379.551764103393</v>
      </c>
      <c r="AY55" s="189">
        <v>0.39172931975967645</v>
      </c>
      <c r="AZ55" s="190">
        <v>3.2964205816554806</v>
      </c>
      <c r="BA55" s="190">
        <v>3.8622828225654291</v>
      </c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56">
        <v>3.8245</v>
      </c>
      <c r="BN55" s="157">
        <v>9.1508797635922985</v>
      </c>
      <c r="BO55" s="157">
        <v>2.0085622635239582</v>
      </c>
      <c r="BP55" s="163">
        <v>0.28853397418011856</v>
      </c>
      <c r="BQ55" s="163">
        <v>1.9947782907562637</v>
      </c>
      <c r="BR55" s="197">
        <v>2414.2956521739138</v>
      </c>
      <c r="BS55" s="197">
        <v>2534.2956521739138</v>
      </c>
      <c r="BT55" s="197">
        <v>2705.1746464117341</v>
      </c>
      <c r="BU55" s="198">
        <v>14.347560680785406</v>
      </c>
      <c r="BV55" s="198">
        <v>10.752688172042998</v>
      </c>
      <c r="BW55" s="199">
        <v>0.1130668550176769</v>
      </c>
      <c r="BX55" s="200"/>
      <c r="BY55" s="182"/>
      <c r="BZ55" s="182"/>
    </row>
    <row r="56" spans="1:78" s="142" customFormat="1" ht="18.75" x14ac:dyDescent="0.25">
      <c r="A56" s="244">
        <v>50</v>
      </c>
      <c r="B56" s="143">
        <v>82</v>
      </c>
      <c r="C56" s="144">
        <v>110</v>
      </c>
      <c r="D56" s="185">
        <v>3228.25</v>
      </c>
      <c r="E56" s="202" t="s">
        <v>218</v>
      </c>
      <c r="F56" s="239" t="s">
        <v>174</v>
      </c>
      <c r="G56" s="145">
        <v>62.130409555416811</v>
      </c>
      <c r="H56" s="145">
        <v>0.74789366805770052</v>
      </c>
      <c r="I56" s="145">
        <v>16.183886241908453</v>
      </c>
      <c r="J56" s="145">
        <v>4.2873799493970361</v>
      </c>
      <c r="K56" s="145">
        <v>6.4836723293792906E-2</v>
      </c>
      <c r="L56" s="145">
        <v>2.6962991489501529</v>
      </c>
      <c r="M56" s="145">
        <v>1.4264079124634441</v>
      </c>
      <c r="N56" s="145">
        <v>2.089642164755364</v>
      </c>
      <c r="O56" s="145">
        <v>3.7197488910064731</v>
      </c>
      <c r="P56" s="145">
        <v>0.12306588243025662</v>
      </c>
      <c r="Q56" s="145">
        <v>0.2538750041073834</v>
      </c>
      <c r="R56" s="145">
        <v>0.53655485821312388</v>
      </c>
      <c r="S56" s="145">
        <v>0.71</v>
      </c>
      <c r="T56" s="145">
        <v>4.63</v>
      </c>
      <c r="U56" s="146">
        <f t="shared" si="1"/>
        <v>99.59999999999998</v>
      </c>
      <c r="V56" s="146"/>
      <c r="W56" s="145">
        <v>2.089642164755364</v>
      </c>
      <c r="X56" s="145">
        <v>2.6962991489501529</v>
      </c>
      <c r="Y56" s="145">
        <v>4.2873799493970361</v>
      </c>
      <c r="Z56" s="145"/>
      <c r="AA56" s="145"/>
      <c r="AB56" s="147">
        <v>29685.028272676795</v>
      </c>
      <c r="AC56" s="148">
        <v>10.079271484770791</v>
      </c>
      <c r="AD56" s="148">
        <v>22.635678421316324</v>
      </c>
      <c r="AE56" s="148">
        <v>54.466622775991887</v>
      </c>
      <c r="AF56" s="148">
        <v>14.388934072995236</v>
      </c>
      <c r="AG56" s="148">
        <v>1.0271693692555071</v>
      </c>
      <c r="AH56" s="148">
        <v>22.510748318805653</v>
      </c>
      <c r="AI56" s="148">
        <v>111.56645784928044</v>
      </c>
      <c r="AJ56" s="148">
        <v>127.80262189190877</v>
      </c>
      <c r="AK56" s="148">
        <v>25.387249595607887</v>
      </c>
      <c r="AL56" s="148">
        <v>251.16543713885505</v>
      </c>
      <c r="AM56" s="148">
        <v>11.2478022185035</v>
      </c>
      <c r="AN56" s="148">
        <v>11.925745084692394</v>
      </c>
      <c r="AO56" s="148">
        <v>10.082951319746527</v>
      </c>
      <c r="AP56" s="148">
        <v>3.7323359918529619</v>
      </c>
      <c r="AQ56" s="148">
        <v>540.97846176027326</v>
      </c>
      <c r="AR56" s="148">
        <v>29.982319080178641</v>
      </c>
      <c r="AS56" s="148">
        <v>58.764714667998426</v>
      </c>
      <c r="AT56" s="148">
        <v>11.982420018229009</v>
      </c>
      <c r="AU56" s="148">
        <v>14.351141157871572</v>
      </c>
      <c r="AV56" s="187" t="s">
        <v>174</v>
      </c>
      <c r="AW56" s="188">
        <v>1858.0453363062063</v>
      </c>
      <c r="AX56" s="188">
        <v>2415.0336015186726</v>
      </c>
      <c r="AY56" s="189">
        <v>0.769366246141582</v>
      </c>
      <c r="AZ56" s="190">
        <v>6.0741360089186189</v>
      </c>
      <c r="BA56" s="190">
        <v>3.9190537624298765</v>
      </c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56">
        <v>3.6029</v>
      </c>
      <c r="BN56" s="157">
        <v>10.082951319746527</v>
      </c>
      <c r="BO56" s="157">
        <v>3.7323359918529619</v>
      </c>
      <c r="BP56" s="163">
        <v>0.12294437767726933</v>
      </c>
      <c r="BQ56" s="158"/>
      <c r="BR56" s="197">
        <v>2425.0155511641897</v>
      </c>
      <c r="BS56" s="197">
        <v>2539.597559927829</v>
      </c>
      <c r="BT56" s="197">
        <v>2702.4852546916891</v>
      </c>
      <c r="BU56" s="198">
        <v>13.134754459060094</v>
      </c>
      <c r="BV56" s="198">
        <v>10.267205086347627</v>
      </c>
      <c r="BW56" s="199">
        <v>8.8357984970118875E-2</v>
      </c>
      <c r="BX56" s="200"/>
      <c r="BY56" s="182"/>
      <c r="BZ56" s="182"/>
    </row>
    <row r="57" spans="1:78" s="142" customFormat="1" ht="18.75" x14ac:dyDescent="0.25">
      <c r="A57" s="244">
        <v>51</v>
      </c>
      <c r="B57" s="143">
        <v>86</v>
      </c>
      <c r="C57" s="144">
        <v>110</v>
      </c>
      <c r="D57" s="185">
        <v>3229.7</v>
      </c>
      <c r="E57" s="202" t="s">
        <v>218</v>
      </c>
      <c r="F57" s="239" t="s">
        <v>175</v>
      </c>
      <c r="G57" s="145">
        <v>49.978820233571845</v>
      </c>
      <c r="H57" s="145">
        <v>1.5591788586850375</v>
      </c>
      <c r="I57" s="145">
        <v>17.663817226256636</v>
      </c>
      <c r="J57" s="145">
        <v>3.9498303807638355</v>
      </c>
      <c r="K57" s="145">
        <v>5.5287104277267803E-2</v>
      </c>
      <c r="L57" s="145">
        <v>2.5842595346318422</v>
      </c>
      <c r="M57" s="145">
        <v>2.3375305170362739</v>
      </c>
      <c r="N57" s="145">
        <v>6.245586126844338</v>
      </c>
      <c r="O57" s="145">
        <v>5.4880702801796835</v>
      </c>
      <c r="P57" s="145">
        <v>0.19721817794428367</v>
      </c>
      <c r="Q57" s="145">
        <v>2.4354175729301679</v>
      </c>
      <c r="R57" s="145">
        <v>0.45498398687878411</v>
      </c>
      <c r="S57" s="145">
        <v>1.01</v>
      </c>
      <c r="T57" s="145">
        <v>5.64</v>
      </c>
      <c r="U57" s="146">
        <f t="shared" si="1"/>
        <v>99.600000000000009</v>
      </c>
      <c r="V57" s="146"/>
      <c r="W57" s="145">
        <v>6.245586126844338</v>
      </c>
      <c r="X57" s="145">
        <v>2.5842595346318422</v>
      </c>
      <c r="Y57" s="145">
        <v>3.9498303807638355</v>
      </c>
      <c r="Z57" s="145"/>
      <c r="AA57" s="145"/>
      <c r="AB57" s="147">
        <v>36427.774340187221</v>
      </c>
      <c r="AC57" s="148">
        <v>54.968111248095418</v>
      </c>
      <c r="AD57" s="148">
        <v>7.2280842981210256</v>
      </c>
      <c r="AE57" s="148">
        <v>78.718062431463423</v>
      </c>
      <c r="AF57" s="148">
        <v>17.728867916141382</v>
      </c>
      <c r="AG57" s="148">
        <v>0.74670813700356231</v>
      </c>
      <c r="AH57" s="148">
        <v>21.416539877272267</v>
      </c>
      <c r="AI57" s="148">
        <v>146.14586039428426</v>
      </c>
      <c r="AJ57" s="148">
        <v>116.80962087474579</v>
      </c>
      <c r="AK57" s="148">
        <v>33.021850195890586</v>
      </c>
      <c r="AL57" s="148">
        <v>206.46305067879985</v>
      </c>
      <c r="AM57" s="148">
        <v>13.646322317340781</v>
      </c>
      <c r="AN57" s="148">
        <v>14.120024910145913</v>
      </c>
      <c r="AO57" s="148">
        <v>12.405055680111515</v>
      </c>
      <c r="AP57" s="148">
        <v>5.9745657528951304</v>
      </c>
      <c r="AQ57" s="148">
        <v>787.25386446085849</v>
      </c>
      <c r="AR57" s="148">
        <v>28.808710657849019</v>
      </c>
      <c r="AS57" s="148">
        <v>55.580970896416119</v>
      </c>
      <c r="AT57" s="148">
        <v>11.465230104270347</v>
      </c>
      <c r="AU57" s="148">
        <v>19.416504966282375</v>
      </c>
      <c r="AV57" s="187" t="s">
        <v>175</v>
      </c>
      <c r="AW57" s="188">
        <v>767.81326781326834</v>
      </c>
      <c r="AX57" s="188">
        <v>3070.1522305437984</v>
      </c>
      <c r="AY57" s="189">
        <v>0.25008964056393712</v>
      </c>
      <c r="AZ57" s="190">
        <v>2.8034398034398049</v>
      </c>
      <c r="BA57" s="190">
        <v>4.9672435688700771</v>
      </c>
      <c r="BB57" s="184"/>
      <c r="BC57" s="184"/>
      <c r="BD57" s="184"/>
      <c r="BE57" s="184"/>
      <c r="BF57" s="184"/>
      <c r="BG57" s="184"/>
      <c r="BH57" s="184"/>
      <c r="BI57" s="184"/>
      <c r="BJ57" s="184"/>
      <c r="BK57" s="184"/>
      <c r="BL57" s="184"/>
      <c r="BM57" s="156">
        <v>5.3205999999999998</v>
      </c>
      <c r="BN57" s="157">
        <v>12.405055680111515</v>
      </c>
      <c r="BO57" s="157">
        <v>5.9745657528951304</v>
      </c>
      <c r="BP57" s="158"/>
      <c r="BQ57" s="158"/>
      <c r="BR57" s="206">
        <v>2479.3509671523593</v>
      </c>
      <c r="BS57" s="206">
        <v>2589.6688429710116</v>
      </c>
      <c r="BT57" s="206">
        <v>2785.6811362728886</v>
      </c>
      <c r="BU57" s="193">
        <v>13.4</v>
      </c>
      <c r="BV57" s="193">
        <v>11.2</v>
      </c>
      <c r="BW57" s="199"/>
      <c r="BX57" s="200"/>
      <c r="BY57" s="182"/>
      <c r="BZ57" s="182"/>
    </row>
    <row r="58" spans="1:78" s="142" customFormat="1" ht="28.5" x14ac:dyDescent="0.25">
      <c r="A58" s="244">
        <v>52</v>
      </c>
      <c r="B58" s="143">
        <v>68</v>
      </c>
      <c r="C58" s="144">
        <v>110</v>
      </c>
      <c r="D58" s="185">
        <v>3261</v>
      </c>
      <c r="E58" s="225" t="s">
        <v>219</v>
      </c>
      <c r="F58" s="239" t="s">
        <v>161</v>
      </c>
      <c r="G58" s="145">
        <v>77.099780637782473</v>
      </c>
      <c r="H58" s="145">
        <v>0.25071752134830017</v>
      </c>
      <c r="I58" s="145">
        <v>9.5112059781665828</v>
      </c>
      <c r="J58" s="145">
        <v>1.1374862657662579</v>
      </c>
      <c r="K58" s="145">
        <v>5.2271176421453028E-2</v>
      </c>
      <c r="L58" s="145">
        <v>1.1199943456721904</v>
      </c>
      <c r="M58" s="145">
        <v>1.1071055624449828</v>
      </c>
      <c r="N58" s="145">
        <v>1.5862409643199062</v>
      </c>
      <c r="O58" s="145">
        <v>3.0370474128237581</v>
      </c>
      <c r="P58" s="145">
        <v>7.2013518983763083E-2</v>
      </c>
      <c r="Q58" s="145">
        <v>0.21716576818541053</v>
      </c>
      <c r="R58" s="145">
        <v>0.32897084808491772</v>
      </c>
      <c r="S58" s="145">
        <v>0.22</v>
      </c>
      <c r="T58" s="145">
        <v>3.86</v>
      </c>
      <c r="U58" s="146">
        <f t="shared" si="1"/>
        <v>99.600000000000023</v>
      </c>
      <c r="V58" s="146"/>
      <c r="W58" s="145">
        <v>1.5862409643199062</v>
      </c>
      <c r="X58" s="145">
        <v>1.1199943456721904</v>
      </c>
      <c r="Y58" s="145">
        <v>1.1374862657662579</v>
      </c>
      <c r="Z58" s="145"/>
      <c r="AA58" s="145"/>
      <c r="AB58" s="147">
        <v>8203.2703671808122</v>
      </c>
      <c r="AC58" s="148">
        <v>11.43236253848888</v>
      </c>
      <c r="AD58" s="148">
        <v>0.40153436355863414</v>
      </c>
      <c r="AE58" s="148">
        <v>32.186890311828563</v>
      </c>
      <c r="AF58" s="148">
        <v>9.3771640591367742</v>
      </c>
      <c r="AG58" s="148">
        <v>8.9475554319272366</v>
      </c>
      <c r="AH58" s="148">
        <v>3.097801834511829</v>
      </c>
      <c r="AI58" s="148">
        <v>75.288644877058587</v>
      </c>
      <c r="AJ58" s="148">
        <v>124.7592039940143</v>
      </c>
      <c r="AK58" s="148">
        <v>10.726388940326899</v>
      </c>
      <c r="AL58" s="148">
        <v>117.15941828080611</v>
      </c>
      <c r="AM58" s="148">
        <v>3.234493665117558</v>
      </c>
      <c r="AN58" s="148">
        <v>28.073829102520349</v>
      </c>
      <c r="AO58" s="148">
        <v>5.2894702977687515</v>
      </c>
      <c r="AP58" s="148">
        <v>0.73394586369263637</v>
      </c>
      <c r="AQ58" s="148">
        <v>629.43893943665319</v>
      </c>
      <c r="AR58" s="148">
        <v>17.403459635717045</v>
      </c>
      <c r="AS58" s="148">
        <v>35.159780761510937</v>
      </c>
      <c r="AT58" s="148">
        <v>8.0570888387329695</v>
      </c>
      <c r="AU58" s="148">
        <v>10.915316249734397</v>
      </c>
      <c r="AV58" s="187" t="s">
        <v>161</v>
      </c>
      <c r="AW58" s="188">
        <v>335.58173093056848</v>
      </c>
      <c r="AX58" s="188">
        <v>2309.170235760319</v>
      </c>
      <c r="AY58" s="189">
        <v>0.14532567834699922</v>
      </c>
      <c r="AZ58" s="190">
        <v>1.5067451927917055</v>
      </c>
      <c r="BA58" s="190">
        <v>3.7496723772165108</v>
      </c>
      <c r="BB58" s="184"/>
      <c r="BC58" s="184"/>
      <c r="BD58" s="184"/>
      <c r="BE58" s="184"/>
      <c r="BF58" s="184"/>
      <c r="BG58" s="184"/>
      <c r="BH58" s="184"/>
      <c r="BI58" s="184"/>
      <c r="BJ58" s="184"/>
      <c r="BK58" s="184"/>
      <c r="BL58" s="184"/>
      <c r="BM58" s="156">
        <v>2.9689999999999999</v>
      </c>
      <c r="BN58" s="157">
        <v>5.2894702977687515</v>
      </c>
      <c r="BO58" s="157">
        <v>0.73394586369263637</v>
      </c>
      <c r="BP58" s="158"/>
      <c r="BQ58" s="158"/>
      <c r="BR58" s="197">
        <v>2219.9559356947739</v>
      </c>
      <c r="BS58" s="197">
        <v>2390.2220231964534</v>
      </c>
      <c r="BT58" s="197">
        <v>2619.6277742549141</v>
      </c>
      <c r="BU58" s="198">
        <v>17.10417886211992</v>
      </c>
      <c r="BV58" s="198">
        <v>15.256817876494575</v>
      </c>
      <c r="BW58" s="199">
        <v>26.690304982183743</v>
      </c>
      <c r="BX58" s="200" t="s">
        <v>164</v>
      </c>
      <c r="BY58" s="181"/>
      <c r="BZ58" s="182"/>
    </row>
    <row r="59" spans="1:78" s="142" customFormat="1" ht="18.75" x14ac:dyDescent="0.25">
      <c r="A59" s="244">
        <v>53</v>
      </c>
      <c r="B59" s="143">
        <v>51</v>
      </c>
      <c r="C59" s="144">
        <v>110</v>
      </c>
      <c r="D59" s="185">
        <v>3261.5</v>
      </c>
      <c r="E59" s="225" t="s">
        <v>219</v>
      </c>
      <c r="F59" s="239" t="s">
        <v>162</v>
      </c>
      <c r="G59" s="145">
        <v>74.601301994968708</v>
      </c>
      <c r="H59" s="145">
        <v>0.45485648229402986</v>
      </c>
      <c r="I59" s="145">
        <v>9.2662851914688922</v>
      </c>
      <c r="J59" s="145">
        <v>1.7947166589745425</v>
      </c>
      <c r="K59" s="145">
        <v>5.3639707395923393E-2</v>
      </c>
      <c r="L59" s="145">
        <v>1.5686268366301128</v>
      </c>
      <c r="M59" s="145">
        <v>1.3612748775218793</v>
      </c>
      <c r="N59" s="145">
        <v>2.1827551564318077</v>
      </c>
      <c r="O59" s="145">
        <v>2.9732458922972582</v>
      </c>
      <c r="P59" s="145">
        <v>8.6379490413012905E-2</v>
      </c>
      <c r="Q59" s="145">
        <v>0.12962071326577265</v>
      </c>
      <c r="R59" s="145">
        <v>0.55729699833806778</v>
      </c>
      <c r="S59" s="145">
        <v>0.64</v>
      </c>
      <c r="T59" s="145">
        <v>3.93</v>
      </c>
      <c r="U59" s="146">
        <f t="shared" si="1"/>
        <v>99.600000000000009</v>
      </c>
      <c r="V59" s="146"/>
      <c r="W59" s="145">
        <v>2.1827551564318077</v>
      </c>
      <c r="X59" s="145">
        <v>1.5686268366301128</v>
      </c>
      <c r="Y59" s="145">
        <v>1.7947166589745425</v>
      </c>
      <c r="Z59" s="145"/>
      <c r="AA59" s="145"/>
      <c r="AB59" s="147">
        <v>10313.380092830526</v>
      </c>
      <c r="AC59" s="148">
        <v>0</v>
      </c>
      <c r="AD59" s="148">
        <v>0</v>
      </c>
      <c r="AE59" s="148">
        <v>34.632224134333271</v>
      </c>
      <c r="AF59" s="148">
        <v>10.524502630019215</v>
      </c>
      <c r="AG59" s="148">
        <v>7.6623574377861567</v>
      </c>
      <c r="AH59" s="148">
        <v>22.49372816930288</v>
      </c>
      <c r="AI59" s="148">
        <v>77.499790455042827</v>
      </c>
      <c r="AJ59" s="148">
        <v>122.28317940035744</v>
      </c>
      <c r="AK59" s="148">
        <v>14.673032161269214</v>
      </c>
      <c r="AL59" s="148">
        <v>144.56759288601032</v>
      </c>
      <c r="AM59" s="148">
        <v>5.8448344275039839</v>
      </c>
      <c r="AN59" s="148">
        <v>30.398117152251569</v>
      </c>
      <c r="AO59" s="148">
        <v>6.9027422398182869</v>
      </c>
      <c r="AP59" s="148">
        <v>1.216526232193557</v>
      </c>
      <c r="AQ59" s="148">
        <v>544.84394075987723</v>
      </c>
      <c r="AR59" s="148">
        <v>23.685865679092529</v>
      </c>
      <c r="AS59" s="148">
        <v>46.488920083055781</v>
      </c>
      <c r="AT59" s="148">
        <v>10.902800461139831</v>
      </c>
      <c r="AU59" s="148">
        <v>11.816332069220813</v>
      </c>
      <c r="AV59" s="187" t="s">
        <v>162</v>
      </c>
      <c r="AW59" s="188">
        <v>423.70008812961834</v>
      </c>
      <c r="AX59" s="188">
        <v>1424.6583650036387</v>
      </c>
      <c r="AY59" s="189">
        <v>0.29740469612764753</v>
      </c>
      <c r="AZ59" s="190">
        <v>1.7711002643888549</v>
      </c>
      <c r="BA59" s="190">
        <v>2.3344533840058221</v>
      </c>
      <c r="BB59" s="184"/>
      <c r="BC59" s="184"/>
      <c r="BD59" s="184"/>
      <c r="BE59" s="184"/>
      <c r="BF59" s="184"/>
      <c r="BG59" s="184"/>
      <c r="BH59" s="184"/>
      <c r="BI59" s="184"/>
      <c r="BJ59" s="184"/>
      <c r="BK59" s="184"/>
      <c r="BL59" s="184"/>
      <c r="BM59" s="156">
        <v>2.8879000000000001</v>
      </c>
      <c r="BN59" s="157">
        <v>6.9027422398182869</v>
      </c>
      <c r="BO59" s="157">
        <v>1.216526232193557</v>
      </c>
      <c r="BP59" s="163">
        <v>7.9053440907870041</v>
      </c>
      <c r="BQ59" s="158"/>
      <c r="BR59" s="197">
        <v>2255.2286344421987</v>
      </c>
      <c r="BS59" s="197">
        <v>2414.7011578753909</v>
      </c>
      <c r="BT59" s="197">
        <v>2631.2209713734319</v>
      </c>
      <c r="BU59" s="198">
        <v>16.260331648685909</v>
      </c>
      <c r="BV59" s="198">
        <v>14.289652637382833</v>
      </c>
      <c r="BW59" s="199">
        <v>7.9575542886081889</v>
      </c>
      <c r="BX59" s="200"/>
      <c r="BY59" s="182"/>
      <c r="BZ59" s="182"/>
    </row>
    <row r="60" spans="1:78" s="142" customFormat="1" ht="28.5" x14ac:dyDescent="0.25">
      <c r="A60" s="244">
        <v>54</v>
      </c>
      <c r="B60" s="143">
        <v>53</v>
      </c>
      <c r="C60" s="144">
        <v>110</v>
      </c>
      <c r="D60" s="185">
        <v>3262.2</v>
      </c>
      <c r="E60" s="225" t="s">
        <v>220</v>
      </c>
      <c r="F60" s="239" t="s">
        <v>161</v>
      </c>
      <c r="G60" s="145">
        <v>75.028520466775475</v>
      </c>
      <c r="H60" s="145">
        <v>0.35182307383649658</v>
      </c>
      <c r="I60" s="145">
        <v>6.8034989473915637</v>
      </c>
      <c r="J60" s="145">
        <v>1.853458986747577</v>
      </c>
      <c r="K60" s="145">
        <v>8.7102331129176744E-2</v>
      </c>
      <c r="L60" s="145">
        <v>1.3852580951909808</v>
      </c>
      <c r="M60" s="145">
        <v>2.4070036112989128</v>
      </c>
      <c r="N60" s="145">
        <v>1.9003204546828705</v>
      </c>
      <c r="O60" s="145">
        <v>2.6332420889467865</v>
      </c>
      <c r="P60" s="145">
        <v>7.8723128253329583E-2</v>
      </c>
      <c r="Q60" s="145">
        <v>0.99422862765144626</v>
      </c>
      <c r="R60" s="145">
        <v>0.57682018809535573</v>
      </c>
      <c r="S60" s="145">
        <v>0.35</v>
      </c>
      <c r="T60" s="145">
        <v>5.15</v>
      </c>
      <c r="U60" s="146">
        <f t="shared" si="1"/>
        <v>99.59999999999998</v>
      </c>
      <c r="V60" s="146"/>
      <c r="W60" s="145">
        <v>1.9003204546828705</v>
      </c>
      <c r="X60" s="145">
        <v>1.3852580951909808</v>
      </c>
      <c r="Y60" s="145">
        <v>1.853458986747577</v>
      </c>
      <c r="Z60" s="145"/>
      <c r="AA60" s="145"/>
      <c r="AB60" s="147">
        <v>11411.40388440057</v>
      </c>
      <c r="AC60" s="148">
        <v>0.96237981384631632</v>
      </c>
      <c r="AD60" s="148">
        <v>2.4900770602395603</v>
      </c>
      <c r="AE60" s="148">
        <v>31.177378015666168</v>
      </c>
      <c r="AF60" s="148">
        <v>11.88639406851604</v>
      </c>
      <c r="AG60" s="148">
        <v>36.195608383688473</v>
      </c>
      <c r="AH60" s="148">
        <v>25.505717560457963</v>
      </c>
      <c r="AI60" s="148">
        <v>64.651480552220747</v>
      </c>
      <c r="AJ60" s="148">
        <v>132.25005253669244</v>
      </c>
      <c r="AK60" s="148">
        <v>17.481331347893811</v>
      </c>
      <c r="AL60" s="148">
        <v>120.95873319034455</v>
      </c>
      <c r="AM60" s="148">
        <v>3.7178359277190176</v>
      </c>
      <c r="AN60" s="148">
        <v>115.03882503325143</v>
      </c>
      <c r="AO60" s="148">
        <v>5.6361284755807546</v>
      </c>
      <c r="AP60" s="148">
        <v>-0.2395485301409418</v>
      </c>
      <c r="AQ60" s="148">
        <v>544.4794154665866</v>
      </c>
      <c r="AR60" s="148">
        <v>21.414130145039746</v>
      </c>
      <c r="AS60" s="148">
        <v>45.466172732069644</v>
      </c>
      <c r="AT60" s="148">
        <v>7.3466665263414415</v>
      </c>
      <c r="AU60" s="148">
        <v>9.6001127492607612</v>
      </c>
      <c r="AV60" s="187" t="s">
        <v>161</v>
      </c>
      <c r="AW60" s="188">
        <v>1262.6262626262635</v>
      </c>
      <c r="AX60" s="188">
        <v>1657.3516287371719</v>
      </c>
      <c r="AY60" s="189">
        <v>0.76183366325728263</v>
      </c>
      <c r="AZ60" s="190">
        <v>4.2878787878787907</v>
      </c>
      <c r="BA60" s="190">
        <v>2.7067626059794754</v>
      </c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56">
        <v>2.5455000000000001</v>
      </c>
      <c r="BN60" s="157">
        <v>5.6361284755807546</v>
      </c>
      <c r="BO60" s="157"/>
      <c r="BP60" s="158"/>
      <c r="BQ60" s="158"/>
      <c r="BR60" s="158"/>
      <c r="BS60" s="158"/>
      <c r="BT60" s="158"/>
      <c r="BU60" s="158"/>
      <c r="BV60" s="158"/>
      <c r="BW60" s="158"/>
      <c r="BX60" s="158"/>
      <c r="BY60" s="181"/>
      <c r="BZ60" s="182"/>
    </row>
    <row r="61" spans="1:78" s="142" customFormat="1" ht="18.75" x14ac:dyDescent="0.25">
      <c r="A61" s="244">
        <v>55</v>
      </c>
      <c r="B61" s="143">
        <v>57</v>
      </c>
      <c r="C61" s="144">
        <v>110</v>
      </c>
      <c r="D61" s="185">
        <v>3262.6</v>
      </c>
      <c r="E61" s="225" t="s">
        <v>220</v>
      </c>
      <c r="F61" s="239" t="s">
        <v>167</v>
      </c>
      <c r="G61" s="145">
        <v>63.537691761863151</v>
      </c>
      <c r="H61" s="145">
        <v>0.22180554299665434</v>
      </c>
      <c r="I61" s="145">
        <v>5.0641237026655022</v>
      </c>
      <c r="J61" s="145">
        <v>3.1553310651957687</v>
      </c>
      <c r="K61" s="145">
        <v>0.16739012217299135</v>
      </c>
      <c r="L61" s="145">
        <v>2.1756353924907823</v>
      </c>
      <c r="M61" s="145">
        <v>5.5518996091669939</v>
      </c>
      <c r="N61" s="145">
        <v>1.3657289186283672</v>
      </c>
      <c r="O61" s="145">
        <v>2.2909001215701643</v>
      </c>
      <c r="P61" s="145">
        <v>6.2048846590509493E-2</v>
      </c>
      <c r="Q61" s="145">
        <v>2.7588291210778557</v>
      </c>
      <c r="R61" s="145">
        <v>0.47861579558127626</v>
      </c>
      <c r="S61" s="145">
        <v>0.44</v>
      </c>
      <c r="T61" s="145">
        <v>12.33</v>
      </c>
      <c r="U61" s="146">
        <f t="shared" si="1"/>
        <v>99.6</v>
      </c>
      <c r="V61" s="146"/>
      <c r="W61" s="145">
        <v>1.3657289186283672</v>
      </c>
      <c r="X61" s="145">
        <v>2.1756353924907823</v>
      </c>
      <c r="Y61" s="145">
        <v>3.1553310651957687</v>
      </c>
      <c r="Z61" s="145"/>
      <c r="AA61" s="145"/>
      <c r="AB61" s="147">
        <v>21993.437630722201</v>
      </c>
      <c r="AC61" s="148">
        <v>9.2503208816741562</v>
      </c>
      <c r="AD61" s="148">
        <v>10.010282801100294</v>
      </c>
      <c r="AE61" s="148">
        <v>27.69414501987518</v>
      </c>
      <c r="AF61" s="148">
        <v>8.7640926353461506</v>
      </c>
      <c r="AG61" s="148">
        <v>80.17455711797848</v>
      </c>
      <c r="AH61" s="148">
        <v>11.767470124450037</v>
      </c>
      <c r="AI61" s="148">
        <v>54.153021916090232</v>
      </c>
      <c r="AJ61" s="148">
        <v>158.51468922976065</v>
      </c>
      <c r="AK61" s="148">
        <v>14.093865359276499</v>
      </c>
      <c r="AL61" s="148">
        <v>79.026136990058234</v>
      </c>
      <c r="AM61" s="148">
        <v>2.8175973726128789</v>
      </c>
      <c r="AN61" s="148">
        <v>101.56228902528831</v>
      </c>
      <c r="AO61" s="148">
        <v>3.7026921996145918</v>
      </c>
      <c r="AP61" s="148">
        <v>0</v>
      </c>
      <c r="AQ61" s="148">
        <v>527.2598258619131</v>
      </c>
      <c r="AR61" s="148">
        <v>21.137869236834604</v>
      </c>
      <c r="AS61" s="148">
        <v>32.336283646353934</v>
      </c>
      <c r="AT61" s="148">
        <v>3.9685496259771509</v>
      </c>
      <c r="AU61" s="148">
        <v>12.329953627176371</v>
      </c>
      <c r="AV61" s="187" t="s">
        <v>167</v>
      </c>
      <c r="AW61" s="188">
        <v>505.05050505050514</v>
      </c>
      <c r="AX61" s="188">
        <v>1595.5600178491743</v>
      </c>
      <c r="AY61" s="189">
        <v>0.31653494660220721</v>
      </c>
      <c r="AZ61" s="190">
        <v>2.0151515151515156</v>
      </c>
      <c r="BA61" s="190">
        <v>2.6078960285586792</v>
      </c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56">
        <v>2.1008</v>
      </c>
      <c r="BN61" s="157">
        <v>3.7026921996145918</v>
      </c>
      <c r="BO61" s="157"/>
      <c r="BP61" s="158"/>
      <c r="BQ61" s="158"/>
      <c r="BR61" s="158"/>
      <c r="BS61" s="158"/>
      <c r="BT61" s="158"/>
      <c r="BU61" s="158"/>
      <c r="BV61" s="158"/>
      <c r="BW61" s="158"/>
      <c r="BX61" s="158"/>
      <c r="BY61" s="182"/>
      <c r="BZ61" s="182"/>
    </row>
    <row r="62" spans="1:78" s="142" customFormat="1" ht="18.75" x14ac:dyDescent="0.25">
      <c r="A62" s="244">
        <v>56</v>
      </c>
      <c r="B62" s="143">
        <v>55</v>
      </c>
      <c r="C62" s="144">
        <v>110</v>
      </c>
      <c r="D62" s="185">
        <v>3263.4</v>
      </c>
      <c r="E62" s="225" t="s">
        <v>220</v>
      </c>
      <c r="F62" s="239" t="s">
        <v>166</v>
      </c>
      <c r="G62" s="145">
        <v>85.599207625963814</v>
      </c>
      <c r="H62" s="145">
        <v>0.1637357381687379</v>
      </c>
      <c r="I62" s="145">
        <v>2.8550207902743296</v>
      </c>
      <c r="J62" s="145">
        <v>0.83642948114983307</v>
      </c>
      <c r="K62" s="145">
        <v>2.5095944915582258E-2</v>
      </c>
      <c r="L62" s="145">
        <v>0.24891912843097849</v>
      </c>
      <c r="M62" s="145">
        <v>1.6877533035910279</v>
      </c>
      <c r="N62" s="145">
        <v>0.86989074103727604</v>
      </c>
      <c r="O62" s="145">
        <v>2.0336896824883426</v>
      </c>
      <c r="P62" s="145">
        <v>6.5596311303737359E-2</v>
      </c>
      <c r="Q62" s="145">
        <v>1.5642118837017187</v>
      </c>
      <c r="R62" s="145">
        <v>0.25044936897461156</v>
      </c>
      <c r="S62" s="145">
        <v>0.3</v>
      </c>
      <c r="T62" s="145">
        <v>3.1</v>
      </c>
      <c r="U62" s="146">
        <f t="shared" si="1"/>
        <v>99.59999999999998</v>
      </c>
      <c r="V62" s="146"/>
      <c r="W62" s="145">
        <v>0.86989074103727604</v>
      </c>
      <c r="X62" s="145">
        <v>0.24891912843097849</v>
      </c>
      <c r="Y62" s="145">
        <v>0.83642948114983307</v>
      </c>
      <c r="Z62" s="145"/>
      <c r="AA62" s="145"/>
      <c r="AB62" s="147">
        <v>4528.1624938571831</v>
      </c>
      <c r="AC62" s="148">
        <v>7.4130552918659118</v>
      </c>
      <c r="AD62" s="148">
        <v>7.9725158505997804</v>
      </c>
      <c r="AE62" s="148">
        <v>23.490842577907241</v>
      </c>
      <c r="AF62" s="148">
        <v>10.004792073503756</v>
      </c>
      <c r="AG62" s="148">
        <v>13.544069698681149</v>
      </c>
      <c r="AH62" s="148">
        <v>2.6955400370562104</v>
      </c>
      <c r="AI62" s="148">
        <v>44.897866917336557</v>
      </c>
      <c r="AJ62" s="148">
        <v>145.5376579193256</v>
      </c>
      <c r="AK62" s="148">
        <v>15.645407319692794</v>
      </c>
      <c r="AL62" s="148">
        <v>69.316171852483208</v>
      </c>
      <c r="AM62" s="148">
        <v>1.6837492327022019</v>
      </c>
      <c r="AN62" s="148">
        <v>203.32768665078916</v>
      </c>
      <c r="AO62" s="148">
        <v>2.0837782156232785</v>
      </c>
      <c r="AP62" s="148">
        <v>0</v>
      </c>
      <c r="AQ62" s="148">
        <v>576.17037415923858</v>
      </c>
      <c r="AR62" s="148">
        <v>16.901786459123461</v>
      </c>
      <c r="AS62" s="148">
        <v>25.976256576949897</v>
      </c>
      <c r="AT62" s="148">
        <v>1.1322086392545834</v>
      </c>
      <c r="AU62" s="148">
        <v>6.523338041576678</v>
      </c>
      <c r="AV62" s="187" t="s">
        <v>166</v>
      </c>
      <c r="AW62" s="188">
        <v>254.22005287777102</v>
      </c>
      <c r="AX62" s="188">
        <v>949.13209886525965</v>
      </c>
      <c r="AY62" s="189">
        <v>0.26784475330852814</v>
      </c>
      <c r="AZ62" s="190">
        <v>1.262660158633313</v>
      </c>
      <c r="BA62" s="190">
        <v>1.5736113581844156</v>
      </c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56">
        <v>1.9935</v>
      </c>
      <c r="BN62" s="157">
        <v>2.0837782156232785</v>
      </c>
      <c r="BO62" s="157"/>
      <c r="BP62" s="158"/>
      <c r="BQ62" s="158"/>
      <c r="BR62" s="197">
        <v>2259.1198402130494</v>
      </c>
      <c r="BS62" s="197">
        <v>2409.8976602625071</v>
      </c>
      <c r="BT62" s="197">
        <v>2612.0180348600647</v>
      </c>
      <c r="BU62" s="198">
        <v>15.178454875499339</v>
      </c>
      <c r="BV62" s="198">
        <v>13.510557352101962</v>
      </c>
      <c r="BW62" s="199">
        <v>192.07996039574181</v>
      </c>
      <c r="BX62" s="200"/>
      <c r="BY62" s="182"/>
      <c r="BZ62" s="182"/>
    </row>
    <row r="63" spans="1:78" s="142" customFormat="1" ht="18.75" x14ac:dyDescent="0.25">
      <c r="A63" s="244">
        <v>57</v>
      </c>
      <c r="B63" s="143">
        <v>59</v>
      </c>
      <c r="C63" s="144">
        <v>110</v>
      </c>
      <c r="D63" s="185">
        <v>3264.1</v>
      </c>
      <c r="E63" s="225" t="s">
        <v>220</v>
      </c>
      <c r="F63" s="239" t="s">
        <v>162</v>
      </c>
      <c r="G63" s="145">
        <v>80.320937404043448</v>
      </c>
      <c r="H63" s="145">
        <v>0.49035172239998803</v>
      </c>
      <c r="I63" s="145">
        <v>6.6687834246398374</v>
      </c>
      <c r="J63" s="145">
        <v>1.3651351173925654</v>
      </c>
      <c r="K63" s="145">
        <v>4.0166024662285922E-2</v>
      </c>
      <c r="L63" s="145">
        <v>0.85643343448696452</v>
      </c>
      <c r="M63" s="145">
        <v>1.1067065069385176</v>
      </c>
      <c r="N63" s="145">
        <v>1.9141047691854833</v>
      </c>
      <c r="O63" s="145">
        <v>2.7138572145551105</v>
      </c>
      <c r="P63" s="145">
        <v>8.5123427901037427E-2</v>
      </c>
      <c r="Q63" s="145">
        <v>0.26260832368032622</v>
      </c>
      <c r="R63" s="145">
        <v>0.45579263011441717</v>
      </c>
      <c r="S63" s="145">
        <v>0.22</v>
      </c>
      <c r="T63" s="145">
        <v>3.1</v>
      </c>
      <c r="U63" s="146">
        <f t="shared" si="1"/>
        <v>99.59999999999998</v>
      </c>
      <c r="V63" s="146"/>
      <c r="W63" s="145">
        <v>1.9141047691854833</v>
      </c>
      <c r="X63" s="145">
        <v>0.85643343448696452</v>
      </c>
      <c r="Y63" s="145">
        <v>1.3651351173925654</v>
      </c>
      <c r="Z63" s="145"/>
      <c r="AA63" s="145"/>
      <c r="AB63" s="147">
        <v>7820.3070371352705</v>
      </c>
      <c r="AC63" s="148">
        <v>2.2560659442260467</v>
      </c>
      <c r="AD63" s="148">
        <v>0</v>
      </c>
      <c r="AE63" s="148">
        <v>30.220476434008873</v>
      </c>
      <c r="AF63" s="148">
        <v>8.4857166999310216</v>
      </c>
      <c r="AG63" s="148">
        <v>6.5182666363415924</v>
      </c>
      <c r="AH63" s="148">
        <v>17.693956432617568</v>
      </c>
      <c r="AI63" s="148">
        <v>67.530539148917413</v>
      </c>
      <c r="AJ63" s="148">
        <v>115.04939636461648</v>
      </c>
      <c r="AK63" s="148">
        <v>17.407866870911434</v>
      </c>
      <c r="AL63" s="148">
        <v>190.58107360518659</v>
      </c>
      <c r="AM63" s="148">
        <v>5.7183832829465713</v>
      </c>
      <c r="AN63" s="148">
        <v>68.000711089914191</v>
      </c>
      <c r="AO63" s="148">
        <v>9.3642344413568228</v>
      </c>
      <c r="AP63" s="148">
        <v>-5.074214035523409E-2</v>
      </c>
      <c r="AQ63" s="148">
        <v>574.0767668907223</v>
      </c>
      <c r="AR63" s="148">
        <v>15.161493067539395</v>
      </c>
      <c r="AS63" s="148">
        <v>43.754409587964034</v>
      </c>
      <c r="AT63" s="148">
        <v>9.7530070650925254</v>
      </c>
      <c r="AU63" s="148">
        <v>11.837371196043273</v>
      </c>
      <c r="AV63" s="187" t="s">
        <v>162</v>
      </c>
      <c r="AW63" s="188">
        <v>1182.3924867403123</v>
      </c>
      <c r="AX63" s="188">
        <v>2097.509323805813</v>
      </c>
      <c r="AY63" s="189">
        <v>0.56371262493123386</v>
      </c>
      <c r="AZ63" s="190">
        <v>4.0471774602209365</v>
      </c>
      <c r="BA63" s="190">
        <v>3.4110149180893012</v>
      </c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56">
        <v>2.6621000000000001</v>
      </c>
      <c r="BN63" s="157">
        <v>9.3642344413568228</v>
      </c>
      <c r="BO63" s="157"/>
      <c r="BP63" s="163">
        <v>8.7378591125477438</v>
      </c>
      <c r="BQ63" s="163">
        <v>13.678433102559689</v>
      </c>
      <c r="BR63" s="197">
        <v>2271.6416184971104</v>
      </c>
      <c r="BS63" s="197">
        <v>2425.3179190751453</v>
      </c>
      <c r="BT63" s="197">
        <v>2634.4067466753163</v>
      </c>
      <c r="BU63" s="198">
        <v>15.492049605537952</v>
      </c>
      <c r="BV63" s="198">
        <v>13.770277829573004</v>
      </c>
      <c r="BW63" s="199">
        <v>8.7955675876704706</v>
      </c>
      <c r="BX63" s="200" t="s">
        <v>159</v>
      </c>
      <c r="BY63" s="182"/>
      <c r="BZ63" s="182"/>
    </row>
    <row r="64" spans="1:78" s="142" customFormat="1" ht="18.75" x14ac:dyDescent="0.25">
      <c r="A64" s="244">
        <v>58</v>
      </c>
      <c r="B64" s="143">
        <v>61</v>
      </c>
      <c r="C64" s="144">
        <v>110</v>
      </c>
      <c r="D64" s="185">
        <v>3265.2</v>
      </c>
      <c r="E64" s="225" t="s">
        <v>220</v>
      </c>
      <c r="F64" s="239" t="s">
        <v>162</v>
      </c>
      <c r="G64" s="145">
        <v>74.719991868183271</v>
      </c>
      <c r="H64" s="145">
        <v>0.43876965612579927</v>
      </c>
      <c r="I64" s="145">
        <v>10.615333353662876</v>
      </c>
      <c r="J64" s="145">
        <v>1.9078295164618468</v>
      </c>
      <c r="K64" s="145">
        <v>9.7515526687606116E-2</v>
      </c>
      <c r="L64" s="145">
        <v>2.1812947885219414</v>
      </c>
      <c r="M64" s="145">
        <v>2.3750202787180195</v>
      </c>
      <c r="N64" s="145">
        <v>2.2314083290133064</v>
      </c>
      <c r="O64" s="145">
        <v>3.1375696032689908</v>
      </c>
      <c r="P64" s="145">
        <v>8.25517640959961E-2</v>
      </c>
      <c r="Q64" s="145">
        <v>0.20497341912400008</v>
      </c>
      <c r="R64" s="145">
        <v>0.80774189613637071</v>
      </c>
      <c r="S64" s="145">
        <v>0.32</v>
      </c>
      <c r="T64" s="145">
        <v>0.48</v>
      </c>
      <c r="U64" s="146">
        <f t="shared" si="1"/>
        <v>99.600000000000023</v>
      </c>
      <c r="V64" s="146"/>
      <c r="W64" s="145">
        <v>2.2314083290133064</v>
      </c>
      <c r="X64" s="145">
        <v>2.1812947885219414</v>
      </c>
      <c r="Y64" s="145">
        <v>1.9078295164618468</v>
      </c>
      <c r="Z64" s="145"/>
      <c r="AA64" s="145"/>
      <c r="AB64" s="147">
        <v>12520.396156856581</v>
      </c>
      <c r="AC64" s="148">
        <v>19.027503744883536</v>
      </c>
      <c r="AD64" s="148">
        <v>1.7180987018495486</v>
      </c>
      <c r="AE64" s="148">
        <v>34.537019706201846</v>
      </c>
      <c r="AF64" s="148">
        <v>9.7079652381237782</v>
      </c>
      <c r="AG64" s="148">
        <v>13.926350564702332</v>
      </c>
      <c r="AH64" s="148">
        <v>27.110579310797508</v>
      </c>
      <c r="AI64" s="148">
        <v>75.035311582744569</v>
      </c>
      <c r="AJ64" s="148">
        <v>127.67988095551247</v>
      </c>
      <c r="AK64" s="148">
        <v>13.15963994076831</v>
      </c>
      <c r="AL64" s="148">
        <v>107.42657567049451</v>
      </c>
      <c r="AM64" s="148">
        <v>5.0876319828074523</v>
      </c>
      <c r="AN64" s="148">
        <v>23.819575639581572</v>
      </c>
      <c r="AO64" s="148">
        <v>5.9106612484877656</v>
      </c>
      <c r="AP64" s="148">
        <v>2.8798825057960395</v>
      </c>
      <c r="AQ64" s="148">
        <v>550.87056322925491</v>
      </c>
      <c r="AR64" s="148">
        <v>15.510262043346254</v>
      </c>
      <c r="AS64" s="148">
        <v>37.4116052433208</v>
      </c>
      <c r="AT64" s="148">
        <v>8.6660002297784455</v>
      </c>
      <c r="AU64" s="148">
        <v>11.050457561316511</v>
      </c>
      <c r="AV64" s="187" t="s">
        <v>162</v>
      </c>
      <c r="AW64" s="188">
        <v>1767.676767676769</v>
      </c>
      <c r="AX64" s="188">
        <v>2226.5841142347181</v>
      </c>
      <c r="AY64" s="189">
        <v>0.79389624509394452</v>
      </c>
      <c r="AZ64" s="190">
        <v>5.8030303030303072</v>
      </c>
      <c r="BA64" s="190">
        <v>3.6175345827755492</v>
      </c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56">
        <v>3.1242000000000001</v>
      </c>
      <c r="BN64" s="157">
        <v>5.9106612484877656</v>
      </c>
      <c r="BO64" s="157">
        <v>2.8798825057960395</v>
      </c>
      <c r="BP64" s="163">
        <v>3.9654975662019512</v>
      </c>
      <c r="BQ64" s="163">
        <v>5.6116452570864972</v>
      </c>
      <c r="BR64" s="197">
        <v>2319.0843195266275</v>
      </c>
      <c r="BS64" s="197">
        <v>2457.7588757396452</v>
      </c>
      <c r="BT64" s="197">
        <v>2648.1435810810813</v>
      </c>
      <c r="BU64" s="198">
        <v>13.988907563701906</v>
      </c>
      <c r="BV64" s="198">
        <v>12.426035502958591</v>
      </c>
      <c r="BW64" s="199">
        <v>3.991687370214672</v>
      </c>
      <c r="BX64" s="200" t="s">
        <v>159</v>
      </c>
      <c r="BY64" s="182"/>
      <c r="BZ64" s="182"/>
    </row>
    <row r="65" spans="1:78" s="142" customFormat="1" ht="18.75" x14ac:dyDescent="0.25">
      <c r="A65" s="244">
        <v>59</v>
      </c>
      <c r="B65" s="143">
        <v>63</v>
      </c>
      <c r="C65" s="144">
        <v>110</v>
      </c>
      <c r="D65" s="185">
        <v>3266.4</v>
      </c>
      <c r="E65" s="225" t="s">
        <v>220</v>
      </c>
      <c r="F65" s="239" t="s">
        <v>162</v>
      </c>
      <c r="G65" s="145">
        <v>69.233634863886181</v>
      </c>
      <c r="H65" s="145">
        <v>0.23283699887873829</v>
      </c>
      <c r="I65" s="145">
        <v>7.6628075427825664</v>
      </c>
      <c r="J65" s="145">
        <v>2.133585808687021</v>
      </c>
      <c r="K65" s="145">
        <v>0.15473411392754075</v>
      </c>
      <c r="L65" s="145">
        <v>2.8908579260334908</v>
      </c>
      <c r="M65" s="145">
        <v>3.7352731007481199</v>
      </c>
      <c r="N65" s="145">
        <v>1.9019051109313823</v>
      </c>
      <c r="O65" s="145">
        <v>2.6582311637225886</v>
      </c>
      <c r="P65" s="145">
        <v>6.2860733783063422E-2</v>
      </c>
      <c r="Q65" s="145">
        <v>0.21086727753984152</v>
      </c>
      <c r="R65" s="145">
        <v>0.62240535907946237</v>
      </c>
      <c r="S65" s="145">
        <v>0.26</v>
      </c>
      <c r="T65" s="145">
        <v>7.84</v>
      </c>
      <c r="U65" s="146">
        <f t="shared" si="1"/>
        <v>99.600000000000023</v>
      </c>
      <c r="V65" s="146"/>
      <c r="W65" s="145">
        <v>1.9019051109313823</v>
      </c>
      <c r="X65" s="145">
        <v>2.8908579260334908</v>
      </c>
      <c r="Y65" s="145">
        <v>2.133585808687021</v>
      </c>
      <c r="Z65" s="145"/>
      <c r="AA65" s="145"/>
      <c r="AB65" s="147">
        <v>12853.442187214214</v>
      </c>
      <c r="AC65" s="148">
        <v>6.4232078255873644</v>
      </c>
      <c r="AD65" s="148">
        <v>-0.13425020101126695</v>
      </c>
      <c r="AE65" s="148">
        <v>27.372084362931947</v>
      </c>
      <c r="AF65" s="148">
        <v>6.9530040404160287</v>
      </c>
      <c r="AG65" s="148">
        <v>13.716767963961059</v>
      </c>
      <c r="AH65" s="148">
        <v>21.861580937537408</v>
      </c>
      <c r="AI65" s="148">
        <v>66.265564907222767</v>
      </c>
      <c r="AJ65" s="148">
        <v>109.68781583648492</v>
      </c>
      <c r="AK65" s="148">
        <v>13.042473355506807</v>
      </c>
      <c r="AL65" s="148">
        <v>75.244697821270776</v>
      </c>
      <c r="AM65" s="148">
        <v>2.8715094911465591</v>
      </c>
      <c r="AN65" s="148">
        <v>16.69504612359712</v>
      </c>
      <c r="AO65" s="148">
        <v>4.3710429438291092</v>
      </c>
      <c r="AP65" s="148">
        <v>0.53814796716966329</v>
      </c>
      <c r="AQ65" s="148">
        <v>465.42292493624967</v>
      </c>
      <c r="AR65" s="148">
        <v>16.515362230307513</v>
      </c>
      <c r="AS65" s="148">
        <v>30.368258630357943</v>
      </c>
      <c r="AT65" s="148">
        <v>5.5557345735241404E-2</v>
      </c>
      <c r="AU65" s="148">
        <v>8.9587001235195896</v>
      </c>
      <c r="AV65" s="187" t="s">
        <v>162</v>
      </c>
      <c r="AW65" s="188">
        <v>252.52525252525274</v>
      </c>
      <c r="AX65" s="188">
        <v>1444.8125836680063</v>
      </c>
      <c r="AY65" s="189">
        <v>0.17478062925238116</v>
      </c>
      <c r="AZ65" s="190">
        <v>1.257575757575758</v>
      </c>
      <c r="BA65" s="190">
        <v>2.3667001338688101</v>
      </c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56">
        <v>2.5287999999999999</v>
      </c>
      <c r="BN65" s="157">
        <v>4.3710429438291092</v>
      </c>
      <c r="BO65" s="157">
        <v>0.53814796716966329</v>
      </c>
      <c r="BP65" s="163">
        <v>1.1826511193051799</v>
      </c>
      <c r="BQ65" s="163">
        <v>1.9049714028334128</v>
      </c>
      <c r="BR65" s="197">
        <v>2426.6060578702659</v>
      </c>
      <c r="BS65" s="197">
        <v>2532.0449600505576</v>
      </c>
      <c r="BT65" s="197">
        <v>2679.7908275174482</v>
      </c>
      <c r="BU65" s="198">
        <v>10.476897002076466</v>
      </c>
      <c r="BV65" s="198">
        <v>9.4479303028935302</v>
      </c>
      <c r="BW65" s="199">
        <v>2.0176343037112674</v>
      </c>
      <c r="BX65" s="200" t="s">
        <v>159</v>
      </c>
      <c r="BY65" s="182"/>
      <c r="BZ65" s="182"/>
    </row>
    <row r="66" spans="1:78" s="142" customFormat="1" ht="28.5" x14ac:dyDescent="0.25">
      <c r="A66" s="244">
        <v>60</v>
      </c>
      <c r="B66" s="143">
        <v>67</v>
      </c>
      <c r="C66" s="144">
        <v>110</v>
      </c>
      <c r="D66" s="185">
        <v>3266.6</v>
      </c>
      <c r="E66" s="225" t="s">
        <v>220</v>
      </c>
      <c r="F66" s="239" t="s">
        <v>169</v>
      </c>
      <c r="G66" s="145">
        <v>69.663278519306189</v>
      </c>
      <c r="H66" s="145">
        <v>0.16098486482371893</v>
      </c>
      <c r="I66" s="145">
        <v>7.1442956197602667</v>
      </c>
      <c r="J66" s="145">
        <v>1.9484538315420161</v>
      </c>
      <c r="K66" s="145">
        <v>0.16772327643177518</v>
      </c>
      <c r="L66" s="145">
        <v>2.9636376553682409</v>
      </c>
      <c r="M66" s="145">
        <v>4.1684445933524241</v>
      </c>
      <c r="N66" s="145">
        <v>1.7332458108097195</v>
      </c>
      <c r="O66" s="145">
        <v>2.5344850660801583</v>
      </c>
      <c r="P66" s="145">
        <v>6.5699513178548469E-2</v>
      </c>
      <c r="Q66" s="145">
        <v>0.19699325185426952</v>
      </c>
      <c r="R66" s="145">
        <v>0.54275799749265596</v>
      </c>
      <c r="S66" s="145">
        <v>0.23</v>
      </c>
      <c r="T66" s="145">
        <v>8.08</v>
      </c>
      <c r="U66" s="146">
        <f t="shared" si="1"/>
        <v>99.59999999999998</v>
      </c>
      <c r="V66" s="146"/>
      <c r="W66" s="145">
        <v>1.7332458108097195</v>
      </c>
      <c r="X66" s="145">
        <v>2.9636376553682409</v>
      </c>
      <c r="Y66" s="145">
        <v>1.9484538315420161</v>
      </c>
      <c r="Z66" s="145"/>
      <c r="AA66" s="145"/>
      <c r="AB66" s="147">
        <v>12217.238094752871</v>
      </c>
      <c r="AC66" s="148">
        <v>3.7338360920104869</v>
      </c>
      <c r="AD66" s="148">
        <v>0</v>
      </c>
      <c r="AE66" s="148">
        <v>25.787803654385669</v>
      </c>
      <c r="AF66" s="148">
        <v>5.9828453560863259</v>
      </c>
      <c r="AG66" s="148">
        <v>13.352325825777271</v>
      </c>
      <c r="AH66" s="148">
        <v>19.896989023735141</v>
      </c>
      <c r="AI66" s="148">
        <v>60.900616845545755</v>
      </c>
      <c r="AJ66" s="148">
        <v>106.48070404991961</v>
      </c>
      <c r="AK66" s="148">
        <v>12.716246406933685</v>
      </c>
      <c r="AL66" s="148">
        <v>55.731084972178508</v>
      </c>
      <c r="AM66" s="148">
        <v>1.9100805319687291</v>
      </c>
      <c r="AN66" s="148">
        <v>17.411511513138379</v>
      </c>
      <c r="AO66" s="148">
        <v>3.7558280928510457</v>
      </c>
      <c r="AP66" s="148">
        <v>-0.46347998983512401</v>
      </c>
      <c r="AQ66" s="148">
        <v>525.90224258239368</v>
      </c>
      <c r="AR66" s="148">
        <v>11.380270672697172</v>
      </c>
      <c r="AS66" s="148">
        <v>29.090407068233649</v>
      </c>
      <c r="AT66" s="148">
        <v>0.46643023224172958</v>
      </c>
      <c r="AU66" s="148">
        <v>6.0373360204504189</v>
      </c>
      <c r="AV66" s="187" t="s">
        <v>169</v>
      </c>
      <c r="AW66" s="188">
        <v>336.70033670033672</v>
      </c>
      <c r="AX66" s="188">
        <v>1390.9415439535919</v>
      </c>
      <c r="AY66" s="189">
        <v>0.24206648954010287</v>
      </c>
      <c r="AZ66" s="190">
        <v>1.5101010101010102</v>
      </c>
      <c r="BA66" s="190">
        <v>2.2805064703257472</v>
      </c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56">
        <v>2.4072</v>
      </c>
      <c r="BN66" s="157">
        <v>3.7558280928510457</v>
      </c>
      <c r="BO66" s="157"/>
      <c r="BP66" s="163">
        <v>4.8468137474387571</v>
      </c>
      <c r="BQ66" s="163">
        <v>3.8573567314692068</v>
      </c>
      <c r="BR66" s="197">
        <v>2393.866275051832</v>
      </c>
      <c r="BS66" s="197">
        <v>2508.2524187975127</v>
      </c>
      <c r="BT66" s="197">
        <v>2667.2502045334231</v>
      </c>
      <c r="BU66" s="198">
        <v>11.387339110875953</v>
      </c>
      <c r="BV66" s="198">
        <v>10.249654457498263</v>
      </c>
      <c r="BW66" s="199">
        <v>4.8788241320153283</v>
      </c>
      <c r="BX66" s="200"/>
      <c r="BY66" s="209"/>
      <c r="BZ66" s="182"/>
    </row>
    <row r="67" spans="1:78" s="142" customFormat="1" ht="28.5" x14ac:dyDescent="0.25">
      <c r="A67" s="244">
        <v>61</v>
      </c>
      <c r="B67" s="143">
        <v>65</v>
      </c>
      <c r="C67" s="144">
        <v>110</v>
      </c>
      <c r="D67" s="185">
        <v>3267.4</v>
      </c>
      <c r="E67" s="225" t="s">
        <v>220</v>
      </c>
      <c r="F67" s="239" t="s">
        <v>168</v>
      </c>
      <c r="G67" s="145">
        <v>81.363461692765185</v>
      </c>
      <c r="H67" s="145">
        <v>0.32523036559194551</v>
      </c>
      <c r="I67" s="145">
        <v>6.1588843746218922</v>
      </c>
      <c r="J67" s="145">
        <v>1.495447963166977</v>
      </c>
      <c r="K67" s="145">
        <v>5.8826934466003934E-2</v>
      </c>
      <c r="L67" s="145">
        <v>1.0085199926130173</v>
      </c>
      <c r="M67" s="145">
        <v>1.1078223048658558</v>
      </c>
      <c r="N67" s="145">
        <v>1.3878874504085121</v>
      </c>
      <c r="O67" s="145">
        <v>2.3206562951736247</v>
      </c>
      <c r="P67" s="145">
        <v>7.5241382384594296E-2</v>
      </c>
      <c r="Q67" s="145">
        <v>0.35367527844465796</v>
      </c>
      <c r="R67" s="145">
        <v>0.40434596549769775</v>
      </c>
      <c r="S67" s="145">
        <v>0.18</v>
      </c>
      <c r="T67" s="145">
        <v>3.36</v>
      </c>
      <c r="U67" s="146">
        <f t="shared" si="1"/>
        <v>99.599999999999952</v>
      </c>
      <c r="V67" s="146"/>
      <c r="W67" s="145">
        <v>1.3878874504085121</v>
      </c>
      <c r="X67" s="145">
        <v>1.0085199926130173</v>
      </c>
      <c r="Y67" s="145">
        <v>1.495447963166977</v>
      </c>
      <c r="Z67" s="145"/>
      <c r="AA67" s="145"/>
      <c r="AB67" s="147">
        <v>8529.4606795692071</v>
      </c>
      <c r="AC67" s="148">
        <v>0.3266330447041999</v>
      </c>
      <c r="AD67" s="148">
        <v>2.002200644887925</v>
      </c>
      <c r="AE67" s="148">
        <v>28.11869757343759</v>
      </c>
      <c r="AF67" s="148">
        <v>5.7667419219935638</v>
      </c>
      <c r="AG67" s="148">
        <v>15.865785059964514</v>
      </c>
      <c r="AH67" s="148">
        <v>8.5435096864473152</v>
      </c>
      <c r="AI67" s="148">
        <v>54.472659750448372</v>
      </c>
      <c r="AJ67" s="148">
        <v>100.03502039652723</v>
      </c>
      <c r="AK67" s="148">
        <v>14.427559812765333</v>
      </c>
      <c r="AL67" s="148">
        <v>114.12939942615257</v>
      </c>
      <c r="AM67" s="148">
        <v>3.4694040569421691</v>
      </c>
      <c r="AN67" s="148">
        <v>31.039918094105417</v>
      </c>
      <c r="AO67" s="148">
        <v>6.0382537281563584</v>
      </c>
      <c r="AP67" s="148">
        <v>2.2433936509659897</v>
      </c>
      <c r="AQ67" s="148">
        <v>633.48594097717023</v>
      </c>
      <c r="AR67" s="148">
        <v>26.815267741257259</v>
      </c>
      <c r="AS67" s="148">
        <v>50.419302705727709</v>
      </c>
      <c r="AT67" s="148">
        <v>16.74975791126332</v>
      </c>
      <c r="AU67" s="148">
        <v>14.016924188953178</v>
      </c>
      <c r="AV67" s="187" t="s">
        <v>168</v>
      </c>
      <c r="AW67" s="188">
        <v>428.00890258517393</v>
      </c>
      <c r="AX67" s="188">
        <v>1382.4223447462168</v>
      </c>
      <c r="AY67" s="189">
        <v>0.30960791701015744</v>
      </c>
      <c r="AZ67" s="190">
        <v>1.7840267077555216</v>
      </c>
      <c r="BA67" s="190">
        <v>2.2668757515939473</v>
      </c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56">
        <v>2.2761999999999998</v>
      </c>
      <c r="BN67" s="157">
        <v>6.0382537281563584</v>
      </c>
      <c r="BO67" s="157">
        <v>2.2433936509659897</v>
      </c>
      <c r="BP67" s="163">
        <v>81.555401366022622</v>
      </c>
      <c r="BQ67" s="158"/>
      <c r="BR67" s="197">
        <v>2253.3553963485097</v>
      </c>
      <c r="BS67" s="197">
        <v>2412.5407903859486</v>
      </c>
      <c r="BT67" s="197">
        <v>2628.2464822901507</v>
      </c>
      <c r="BU67" s="198">
        <v>15.761028796024974</v>
      </c>
      <c r="BV67" s="198">
        <v>14.263924196903192</v>
      </c>
      <c r="BW67" s="199">
        <v>82.094027337239794</v>
      </c>
      <c r="BX67" s="200" t="s">
        <v>164</v>
      </c>
      <c r="BY67" s="182"/>
      <c r="BZ67" s="182"/>
    </row>
    <row r="68" spans="1:78" s="142" customFormat="1" ht="28.5" x14ac:dyDescent="0.25">
      <c r="A68" s="244">
        <v>62</v>
      </c>
      <c r="B68" s="143">
        <v>35</v>
      </c>
      <c r="C68" s="144">
        <v>110</v>
      </c>
      <c r="D68" s="185">
        <v>3267.85</v>
      </c>
      <c r="E68" s="225" t="s">
        <v>220</v>
      </c>
      <c r="F68" s="239" t="s">
        <v>163</v>
      </c>
      <c r="G68" s="145">
        <v>68.209260950246403</v>
      </c>
      <c r="H68" s="145">
        <v>0.69976219339416623</v>
      </c>
      <c r="I68" s="145">
        <v>13.50406955662128</v>
      </c>
      <c r="J68" s="145">
        <v>3.1999509984596473</v>
      </c>
      <c r="K68" s="145">
        <v>2.8862503808271885E-2</v>
      </c>
      <c r="L68" s="145">
        <v>2.449628248748863</v>
      </c>
      <c r="M68" s="145">
        <v>0.42024624339278144</v>
      </c>
      <c r="N68" s="145">
        <v>2.5714239208475989</v>
      </c>
      <c r="O68" s="145">
        <v>3.994795695534255</v>
      </c>
      <c r="P68" s="145">
        <v>0.10808086532459259</v>
      </c>
      <c r="Q68" s="145">
        <v>6.0795486745083338E-2</v>
      </c>
      <c r="R68" s="145">
        <v>0.83312333687706785</v>
      </c>
      <c r="S68" s="145">
        <v>0.71</v>
      </c>
      <c r="T68" s="145">
        <v>2.81</v>
      </c>
      <c r="U68" s="146">
        <f t="shared" si="1"/>
        <v>99.59999999999998</v>
      </c>
      <c r="V68" s="146"/>
      <c r="W68" s="145">
        <v>2.5714239208475989</v>
      </c>
      <c r="X68" s="145">
        <v>2.449628248748863</v>
      </c>
      <c r="Y68" s="145">
        <v>3.1999509984596473</v>
      </c>
      <c r="Z68" s="145"/>
      <c r="AA68" s="145"/>
      <c r="AB68" s="147">
        <v>18847.139665766663</v>
      </c>
      <c r="AC68" s="148">
        <v>8.5856321878722497</v>
      </c>
      <c r="AD68" s="148">
        <v>226.01734701529895</v>
      </c>
      <c r="AE68" s="148">
        <v>47.406753720721611</v>
      </c>
      <c r="AF68" s="148">
        <v>11.452757608848891</v>
      </c>
      <c r="AG68" s="148">
        <v>1.736901616959674</v>
      </c>
      <c r="AH68" s="148">
        <v>33.917481305009879</v>
      </c>
      <c r="AI68" s="148">
        <v>104.38294702542628</v>
      </c>
      <c r="AJ68" s="148">
        <v>135.27738779867516</v>
      </c>
      <c r="AK68" s="148">
        <v>22.417351562398796</v>
      </c>
      <c r="AL68" s="148">
        <v>142.84616714943252</v>
      </c>
      <c r="AM68" s="148">
        <v>8.555075263961351</v>
      </c>
      <c r="AN68" s="148">
        <v>13.432839194171519</v>
      </c>
      <c r="AO68" s="148">
        <v>8.0424086360019675</v>
      </c>
      <c r="AP68" s="148">
        <v>2.1280187655558191</v>
      </c>
      <c r="AQ68" s="148">
        <v>558.69779718204461</v>
      </c>
      <c r="AR68" s="148">
        <v>30.60198012901439</v>
      </c>
      <c r="AS68" s="148">
        <v>62.972093017819866</v>
      </c>
      <c r="AT68" s="148">
        <v>10.298357968961957</v>
      </c>
      <c r="AU68" s="148">
        <v>13.507002582002327</v>
      </c>
      <c r="AV68" s="187" t="s">
        <v>163</v>
      </c>
      <c r="AW68" s="188">
        <v>971</v>
      </c>
      <c r="AX68" s="188">
        <v>1791</v>
      </c>
      <c r="AY68" s="189">
        <v>0.54215522054718035</v>
      </c>
      <c r="AZ68" s="190">
        <v>3.4129999999999998</v>
      </c>
      <c r="BA68" s="190">
        <v>2.9206000000000003</v>
      </c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56">
        <v>3.9030999999999998</v>
      </c>
      <c r="BN68" s="157">
        <v>8.0424086360019675</v>
      </c>
      <c r="BO68" s="157">
        <v>2.1280187655558191</v>
      </c>
      <c r="BP68" s="163">
        <v>2.2231151493524162</v>
      </c>
      <c r="BQ68" s="158"/>
      <c r="BR68" s="197">
        <v>2271.4438734108744</v>
      </c>
      <c r="BS68" s="197">
        <v>2426.6535028401413</v>
      </c>
      <c r="BT68" s="197">
        <v>2638.3813164371363</v>
      </c>
      <c r="BU68" s="198">
        <v>16.975423452258578</v>
      </c>
      <c r="BV68" s="198">
        <v>13.907672887927122</v>
      </c>
      <c r="BW68" s="199">
        <v>2.2511590331171822</v>
      </c>
      <c r="BX68" s="200"/>
      <c r="BY68" s="226"/>
      <c r="BZ68" s="227"/>
    </row>
    <row r="69" spans="1:78" s="142" customFormat="1" ht="18.75" x14ac:dyDescent="0.25">
      <c r="A69" s="244">
        <v>63</v>
      </c>
      <c r="B69" s="143">
        <v>37</v>
      </c>
      <c r="C69" s="144">
        <v>110</v>
      </c>
      <c r="D69" s="185">
        <v>3268.3</v>
      </c>
      <c r="E69" s="225" t="s">
        <v>220</v>
      </c>
      <c r="F69" s="239" t="s">
        <v>162</v>
      </c>
      <c r="G69" s="145">
        <v>69.462576913373852</v>
      </c>
      <c r="H69" s="145">
        <v>0.68726412875694309</v>
      </c>
      <c r="I69" s="145">
        <v>12.472757272295794</v>
      </c>
      <c r="J69" s="145">
        <v>3.0606012177861781</v>
      </c>
      <c r="K69" s="145">
        <v>3.0549628635078915E-2</v>
      </c>
      <c r="L69" s="145">
        <v>2.4469432412439551</v>
      </c>
      <c r="M69" s="145">
        <v>0.46203750422248546</v>
      </c>
      <c r="N69" s="145">
        <v>2.2355562135743821</v>
      </c>
      <c r="O69" s="145">
        <v>4.1510589352067635</v>
      </c>
      <c r="P69" s="145">
        <v>0.10743627788443862</v>
      </c>
      <c r="Q69" s="145">
        <v>4.0391119738996957E-2</v>
      </c>
      <c r="R69" s="145">
        <v>0.74282754728114708</v>
      </c>
      <c r="S69" s="145">
        <v>0.82</v>
      </c>
      <c r="T69" s="145">
        <v>2.88</v>
      </c>
      <c r="U69" s="146">
        <f t="shared" si="1"/>
        <v>99.6</v>
      </c>
      <c r="V69" s="146"/>
      <c r="W69" s="145">
        <v>2.2355562135743821</v>
      </c>
      <c r="X69" s="145">
        <v>2.4469432412439551</v>
      </c>
      <c r="Y69" s="145">
        <v>3.0606012177861781</v>
      </c>
      <c r="Z69" s="145"/>
      <c r="AA69" s="145"/>
      <c r="AB69" s="147">
        <v>18316.553772152129</v>
      </c>
      <c r="AC69" s="148">
        <v>2.2870754608807715</v>
      </c>
      <c r="AD69" s="148">
        <v>0</v>
      </c>
      <c r="AE69" s="148">
        <v>47.920039907103245</v>
      </c>
      <c r="AF69" s="148">
        <v>14.523522468094242</v>
      </c>
      <c r="AG69" s="148">
        <v>1.8781611325727878</v>
      </c>
      <c r="AH69" s="148">
        <v>31.710075121218704</v>
      </c>
      <c r="AI69" s="148">
        <v>112.76363283772743</v>
      </c>
      <c r="AJ69" s="148">
        <v>133.35831777420034</v>
      </c>
      <c r="AK69" s="148">
        <v>23.041489268983057</v>
      </c>
      <c r="AL69" s="148">
        <v>163.1116147620757</v>
      </c>
      <c r="AM69" s="148">
        <v>8.6912800779779626</v>
      </c>
      <c r="AN69" s="148">
        <v>13.24216131227079</v>
      </c>
      <c r="AO69" s="148">
        <v>8.5012187188093566</v>
      </c>
      <c r="AP69" s="148">
        <v>1.9606125920098061</v>
      </c>
      <c r="AQ69" s="148">
        <v>594.66525730015644</v>
      </c>
      <c r="AR69" s="148">
        <v>40.83913521439414</v>
      </c>
      <c r="AS69" s="148">
        <v>80.248336968487649</v>
      </c>
      <c r="AT69" s="148">
        <v>14.047606788213777</v>
      </c>
      <c r="AU69" s="148">
        <v>18.115722775443658</v>
      </c>
      <c r="AV69" s="187" t="s">
        <v>162</v>
      </c>
      <c r="AW69" s="188">
        <v>760.10945576162987</v>
      </c>
      <c r="AX69" s="188">
        <v>2155.0975361871119</v>
      </c>
      <c r="AY69" s="189">
        <v>0.35270304150894582</v>
      </c>
      <c r="AZ69" s="190">
        <v>2.7803283672848895</v>
      </c>
      <c r="BA69" s="190">
        <v>3.5031560578993792</v>
      </c>
      <c r="BB69" s="184"/>
      <c r="BC69" s="184"/>
      <c r="BD69" s="184"/>
      <c r="BE69" s="184"/>
      <c r="BF69" s="184"/>
      <c r="BG69" s="184"/>
      <c r="BH69" s="184"/>
      <c r="BI69" s="184"/>
      <c r="BJ69" s="184"/>
      <c r="BK69" s="184"/>
      <c r="BL69" s="184"/>
      <c r="BM69" s="156">
        <v>4.0491999999999999</v>
      </c>
      <c r="BN69" s="157">
        <v>8.5012187188093566</v>
      </c>
      <c r="BO69" s="157">
        <v>1.9606125920098061</v>
      </c>
      <c r="BP69" s="163">
        <v>2.9266155969831562</v>
      </c>
      <c r="BQ69" s="158"/>
      <c r="BR69" s="197">
        <v>2279.9962407697471</v>
      </c>
      <c r="BS69" s="197">
        <v>2430.377802640412</v>
      </c>
      <c r="BT69" s="197">
        <v>2635.0737560773764</v>
      </c>
      <c r="BU69" s="198">
        <v>15.894718022018326</v>
      </c>
      <c r="BV69" s="198">
        <v>13.475050346833726</v>
      </c>
      <c r="BW69" s="199">
        <v>2.9635339130001457</v>
      </c>
      <c r="BX69" s="200"/>
      <c r="BY69" s="227"/>
      <c r="BZ69" s="227"/>
    </row>
    <row r="70" spans="1:78" s="228" customFormat="1" ht="18.75" x14ac:dyDescent="0.25">
      <c r="A70" s="245">
        <v>64</v>
      </c>
      <c r="B70" s="143">
        <v>40</v>
      </c>
      <c r="C70" s="144">
        <v>110</v>
      </c>
      <c r="D70" s="185">
        <v>3269.75</v>
      </c>
      <c r="E70" s="225" t="s">
        <v>220</v>
      </c>
      <c r="F70" s="239" t="s">
        <v>162</v>
      </c>
      <c r="G70" s="145">
        <v>66.951620685188772</v>
      </c>
      <c r="H70" s="145">
        <v>0.80548876368110867</v>
      </c>
      <c r="I70" s="145">
        <v>14.011839431815728</v>
      </c>
      <c r="J70" s="145">
        <v>3.7183848628111305</v>
      </c>
      <c r="K70" s="145">
        <v>3.0473501284459123E-2</v>
      </c>
      <c r="L70" s="145">
        <v>2.7033907777993651</v>
      </c>
      <c r="M70" s="145">
        <v>0.33170817952205162</v>
      </c>
      <c r="N70" s="145">
        <v>1.9295079765990977</v>
      </c>
      <c r="O70" s="145">
        <v>4.1636480150249326</v>
      </c>
      <c r="P70" s="145">
        <v>6.1873561729594365E-2</v>
      </c>
      <c r="Q70" s="145">
        <v>2.7076117695313342E-2</v>
      </c>
      <c r="R70" s="145">
        <v>0.64498812684843376</v>
      </c>
      <c r="S70" s="145">
        <v>1.02</v>
      </c>
      <c r="T70" s="145">
        <v>3.2</v>
      </c>
      <c r="U70" s="146">
        <f t="shared" si="1"/>
        <v>99.600000000000009</v>
      </c>
      <c r="V70" s="146"/>
      <c r="W70" s="145">
        <v>1.9295079765990977</v>
      </c>
      <c r="X70" s="145">
        <v>2.7033907777993651</v>
      </c>
      <c r="Y70" s="145">
        <v>3.7183848628111305</v>
      </c>
      <c r="Z70" s="145"/>
      <c r="AA70" s="145"/>
      <c r="AB70" s="147">
        <v>23442.837258383137</v>
      </c>
      <c r="AC70" s="148">
        <v>4.6423247705029764</v>
      </c>
      <c r="AD70" s="148">
        <v>102.92615787254938</v>
      </c>
      <c r="AE70" s="148">
        <v>55.451469969147041</v>
      </c>
      <c r="AF70" s="148">
        <v>13.268172118636445</v>
      </c>
      <c r="AG70" s="148">
        <v>2.0003563255572065</v>
      </c>
      <c r="AH70" s="148">
        <v>27.158048312637181</v>
      </c>
      <c r="AI70" s="148">
        <v>127.38012568519544</v>
      </c>
      <c r="AJ70" s="148">
        <v>105.44042987768648</v>
      </c>
      <c r="AK70" s="148">
        <v>18.494131885418454</v>
      </c>
      <c r="AL70" s="148">
        <v>161.24205610659817</v>
      </c>
      <c r="AM70" s="148">
        <v>12.118473210942168</v>
      </c>
      <c r="AN70" s="148">
        <v>13.336241870701009</v>
      </c>
      <c r="AO70" s="148">
        <v>9.8648775444463848</v>
      </c>
      <c r="AP70" s="148">
        <v>4.2771238217391412</v>
      </c>
      <c r="AQ70" s="148">
        <v>565.41839895602482</v>
      </c>
      <c r="AR70" s="148">
        <v>28.651713416910884</v>
      </c>
      <c r="AS70" s="148">
        <v>59.169981365557504</v>
      </c>
      <c r="AT70" s="148">
        <v>4.8045537683308135</v>
      </c>
      <c r="AU70" s="148">
        <v>13.746612680135044</v>
      </c>
      <c r="AV70" s="187" t="s">
        <v>162</v>
      </c>
      <c r="AW70" s="188">
        <v>1266.8490929360498</v>
      </c>
      <c r="AX70" s="188">
        <v>1539.7711246323088</v>
      </c>
      <c r="AY70" s="189">
        <v>0.82275155876726047</v>
      </c>
      <c r="AZ70" s="190">
        <v>4.3005472788081498</v>
      </c>
      <c r="BA70" s="190">
        <v>2.5186337994116945</v>
      </c>
      <c r="BB70" s="184"/>
      <c r="BC70" s="184"/>
      <c r="BD70" s="184"/>
      <c r="BE70" s="184"/>
      <c r="BF70" s="184"/>
      <c r="BG70" s="184"/>
      <c r="BH70" s="184"/>
      <c r="BI70" s="184"/>
      <c r="BJ70" s="184"/>
      <c r="BK70" s="184"/>
      <c r="BL70" s="184"/>
      <c r="BM70" s="156">
        <v>4.0442999999999998</v>
      </c>
      <c r="BN70" s="157">
        <v>9.8648775444463848</v>
      </c>
      <c r="BO70" s="157">
        <v>4.2771238217391412</v>
      </c>
      <c r="BP70" s="163">
        <v>3.3377449301402775</v>
      </c>
      <c r="BQ70" s="158"/>
      <c r="BR70" s="197">
        <v>2303.1056764062305</v>
      </c>
      <c r="BS70" s="197">
        <v>2443.5453726348314</v>
      </c>
      <c r="BT70" s="197">
        <v>2634.656130362227</v>
      </c>
      <c r="BU70" s="198">
        <v>17.393572868322835</v>
      </c>
      <c r="BV70" s="198">
        <v>12.584202171021582</v>
      </c>
      <c r="BW70" s="199">
        <v>3.379849510681038</v>
      </c>
      <c r="BX70" s="200"/>
      <c r="BY70" s="201"/>
      <c r="BZ70" s="227"/>
    </row>
    <row r="71" spans="1:78" s="142" customFormat="1" ht="18.75" x14ac:dyDescent="0.25">
      <c r="A71" s="244">
        <v>65</v>
      </c>
      <c r="B71" s="143">
        <v>42</v>
      </c>
      <c r="C71" s="144">
        <v>110</v>
      </c>
      <c r="D71" s="185">
        <v>3270.2</v>
      </c>
      <c r="E71" s="225" t="s">
        <v>220</v>
      </c>
      <c r="F71" s="239" t="s">
        <v>162</v>
      </c>
      <c r="G71" s="145">
        <v>52.61153839406817</v>
      </c>
      <c r="H71" s="145">
        <v>0.56513098868523182</v>
      </c>
      <c r="I71" s="145">
        <v>9.448338733727315</v>
      </c>
      <c r="J71" s="145">
        <v>4.2528967764160619</v>
      </c>
      <c r="K71" s="145">
        <v>0.31810624771982193</v>
      </c>
      <c r="L71" s="145">
        <v>5.5904614762715292</v>
      </c>
      <c r="M71" s="145">
        <v>8.746216296266164</v>
      </c>
      <c r="N71" s="145">
        <v>1.6041753668306065</v>
      </c>
      <c r="O71" s="145">
        <v>2.9538437288269175</v>
      </c>
      <c r="P71" s="145">
        <v>9.8479796509595499E-2</v>
      </c>
      <c r="Q71" s="145">
        <v>1.8595626380024176E-2</v>
      </c>
      <c r="R71" s="145">
        <v>0.35221656829856446</v>
      </c>
      <c r="S71" s="145">
        <v>0.59</v>
      </c>
      <c r="T71" s="145">
        <v>12.45</v>
      </c>
      <c r="U71" s="146">
        <f t="shared" ref="U71:U86" si="2">SUM(G71:T71)</f>
        <v>99.6</v>
      </c>
      <c r="V71" s="146"/>
      <c r="W71" s="145">
        <v>1.6041753668306065</v>
      </c>
      <c r="X71" s="145">
        <v>5.5904614762715292</v>
      </c>
      <c r="Y71" s="145">
        <v>4.2528967764160619</v>
      </c>
      <c r="Z71" s="145"/>
      <c r="AA71" s="145"/>
      <c r="AB71" s="147">
        <v>26811.864110375667</v>
      </c>
      <c r="AC71" s="148">
        <v>9.4703121812180111</v>
      </c>
      <c r="AD71" s="148">
        <v>-0.23735105748706822</v>
      </c>
      <c r="AE71" s="148">
        <v>44.432738573659869</v>
      </c>
      <c r="AF71" s="148">
        <v>10.064787513870138</v>
      </c>
      <c r="AG71" s="148">
        <v>2.3956238763151081</v>
      </c>
      <c r="AH71" s="148">
        <v>16.09818263739766</v>
      </c>
      <c r="AI71" s="148">
        <v>90.774333644776291</v>
      </c>
      <c r="AJ71" s="148">
        <v>113.41074961031281</v>
      </c>
      <c r="AK71" s="148">
        <v>30.483724079819879</v>
      </c>
      <c r="AL71" s="148">
        <v>135.87775457057663</v>
      </c>
      <c r="AM71" s="148">
        <v>5.9275801494162019</v>
      </c>
      <c r="AN71" s="148">
        <v>11.990016823795324</v>
      </c>
      <c r="AO71" s="148">
        <v>6.1208962321108524</v>
      </c>
      <c r="AP71" s="148">
        <v>-0.19377238488947177</v>
      </c>
      <c r="AQ71" s="148">
        <v>520.51180510345455</v>
      </c>
      <c r="AR71" s="148">
        <v>27.465144999481907</v>
      </c>
      <c r="AS71" s="148">
        <v>55.346779065413379</v>
      </c>
      <c r="AT71" s="148">
        <v>10.476042859523497</v>
      </c>
      <c r="AU71" s="148">
        <v>17.036140009072128</v>
      </c>
      <c r="AV71" s="187" t="s">
        <v>162</v>
      </c>
      <c r="AW71" s="188">
        <v>802</v>
      </c>
      <c r="AX71" s="188">
        <v>1764</v>
      </c>
      <c r="AY71" s="189">
        <v>0.45464852607709749</v>
      </c>
      <c r="AZ71" s="190">
        <v>2.9060000000000001</v>
      </c>
      <c r="BA71" s="190">
        <v>2.8774000000000002</v>
      </c>
      <c r="BB71" s="184"/>
      <c r="BC71" s="184"/>
      <c r="BD71" s="184"/>
      <c r="BE71" s="184"/>
      <c r="BF71" s="184"/>
      <c r="BG71" s="184"/>
      <c r="BH71" s="184"/>
      <c r="BI71" s="184"/>
      <c r="BJ71" s="184"/>
      <c r="BK71" s="184"/>
      <c r="BL71" s="184"/>
      <c r="BM71" s="156">
        <v>2.6844999999999999</v>
      </c>
      <c r="BN71" s="157">
        <v>6.1208962321108524</v>
      </c>
      <c r="BO71" s="157"/>
      <c r="BP71" s="163">
        <v>3.2404139625570497E-2</v>
      </c>
      <c r="BQ71" s="163">
        <v>0.45652622928137626</v>
      </c>
      <c r="BR71" s="197">
        <v>2524.9827151915233</v>
      </c>
      <c r="BS71" s="197">
        <v>2602.0451663337103</v>
      </c>
      <c r="BT71" s="197">
        <v>2712.2715058779622</v>
      </c>
      <c r="BU71" s="198">
        <v>8.5928977824198558</v>
      </c>
      <c r="BV71" s="198">
        <v>6.9052375575436304</v>
      </c>
      <c r="BW71" s="199">
        <v>3.2812907441948092E-2</v>
      </c>
      <c r="BX71" s="200" t="s">
        <v>159</v>
      </c>
      <c r="BY71" s="201"/>
      <c r="BZ71" s="227"/>
    </row>
    <row r="72" spans="1:78" s="142" customFormat="1" ht="18.75" x14ac:dyDescent="0.25">
      <c r="A72" s="244">
        <v>66</v>
      </c>
      <c r="B72" s="143">
        <v>47</v>
      </c>
      <c r="C72" s="144">
        <v>110</v>
      </c>
      <c r="D72" s="185">
        <v>3272.25</v>
      </c>
      <c r="E72" s="225" t="s">
        <v>220</v>
      </c>
      <c r="F72" s="239" t="s">
        <v>162</v>
      </c>
      <c r="G72" s="145">
        <v>70.601744867799042</v>
      </c>
      <c r="H72" s="145">
        <v>0.65497135028875164</v>
      </c>
      <c r="I72" s="145">
        <v>10.672071572207257</v>
      </c>
      <c r="J72" s="145">
        <v>2.7969185536539252</v>
      </c>
      <c r="K72" s="145">
        <v>5.8600539175004261E-2</v>
      </c>
      <c r="L72" s="145">
        <v>2.2935286330700442</v>
      </c>
      <c r="M72" s="145">
        <v>1.2604760457922983</v>
      </c>
      <c r="N72" s="145">
        <v>2.6434898214881959</v>
      </c>
      <c r="O72" s="145">
        <v>3.6413410340951424</v>
      </c>
      <c r="P72" s="145">
        <v>0.1008832399457604</v>
      </c>
      <c r="Q72" s="145">
        <v>2.6991141511429284E-2</v>
      </c>
      <c r="R72" s="145">
        <v>0.83898320097313461</v>
      </c>
      <c r="S72" s="145">
        <v>0.61</v>
      </c>
      <c r="T72" s="145">
        <v>3.4</v>
      </c>
      <c r="U72" s="146">
        <f t="shared" si="2"/>
        <v>99.6</v>
      </c>
      <c r="V72" s="146"/>
      <c r="W72" s="145">
        <v>2.6434898214881959</v>
      </c>
      <c r="X72" s="145">
        <v>2.2935286330700442</v>
      </c>
      <c r="Y72" s="145">
        <v>2.7969185536539252</v>
      </c>
      <c r="Z72" s="145"/>
      <c r="AA72" s="145"/>
      <c r="AB72" s="147">
        <v>16989.777885197327</v>
      </c>
      <c r="AC72" s="148">
        <v>8.0748217800244788</v>
      </c>
      <c r="AD72" s="148">
        <v>0</v>
      </c>
      <c r="AE72" s="148">
        <v>42.990080332542192</v>
      </c>
      <c r="AF72" s="148">
        <v>11.864558590738369</v>
      </c>
      <c r="AG72" s="148">
        <v>2.2386491044240819</v>
      </c>
      <c r="AH72" s="148">
        <v>33.190426363444203</v>
      </c>
      <c r="AI72" s="148">
        <v>99.281355735753593</v>
      </c>
      <c r="AJ72" s="148">
        <v>136.50632992178825</v>
      </c>
      <c r="AK72" s="148">
        <v>20.182203231736498</v>
      </c>
      <c r="AL72" s="148">
        <v>186.87806205138449</v>
      </c>
      <c r="AM72" s="148">
        <v>7.0215528513814762</v>
      </c>
      <c r="AN72" s="148">
        <v>11.192708148893841</v>
      </c>
      <c r="AO72" s="148">
        <v>8.0698676718500373</v>
      </c>
      <c r="AP72" s="148">
        <v>3.4652191031548063</v>
      </c>
      <c r="AQ72" s="148">
        <v>559.67049507736476</v>
      </c>
      <c r="AR72" s="148">
        <v>31.149902308254379</v>
      </c>
      <c r="AS72" s="148">
        <v>60.533509468014806</v>
      </c>
      <c r="AT72" s="148">
        <v>4.486316912930957</v>
      </c>
      <c r="AU72" s="148">
        <v>18.52235066330778</v>
      </c>
      <c r="AV72" s="187" t="s">
        <v>162</v>
      </c>
      <c r="AW72" s="188">
        <v>675.65284956589323</v>
      </c>
      <c r="AX72" s="188">
        <v>1660.689581066742</v>
      </c>
      <c r="AY72" s="189">
        <v>0.40685077889865995</v>
      </c>
      <c r="AZ72" s="190">
        <v>2.5269585486976798</v>
      </c>
      <c r="BA72" s="190">
        <v>2.7121033297067876</v>
      </c>
      <c r="BB72" s="184"/>
      <c r="BC72" s="184"/>
      <c r="BD72" s="184"/>
      <c r="BE72" s="184"/>
      <c r="BF72" s="184"/>
      <c r="BG72" s="184"/>
      <c r="BH72" s="184"/>
      <c r="BI72" s="184"/>
      <c r="BJ72" s="184"/>
      <c r="BK72" s="184"/>
      <c r="BL72" s="184"/>
      <c r="BM72" s="156">
        <v>3.5480999999999998</v>
      </c>
      <c r="BN72" s="157">
        <v>8.0698676718500373</v>
      </c>
      <c r="BO72" s="157">
        <v>3.4652191031548063</v>
      </c>
      <c r="BP72" s="163">
        <v>4.9149320115215538</v>
      </c>
      <c r="BQ72" s="158"/>
      <c r="BR72" s="197">
        <v>2301.517737423967</v>
      </c>
      <c r="BS72" s="197">
        <v>2438.1748434933183</v>
      </c>
      <c r="BT72" s="197">
        <v>2622.6705793068559</v>
      </c>
      <c r="BU72" s="198">
        <v>15.084091638808342</v>
      </c>
      <c r="BV72" s="198">
        <v>12.245260400479522</v>
      </c>
      <c r="BW72" s="199">
        <v>4.9769323006577206</v>
      </c>
      <c r="BX72" s="200"/>
      <c r="BY72" s="209"/>
      <c r="BZ72" s="209"/>
    </row>
    <row r="73" spans="1:78" s="142" customFormat="1" ht="18.75" x14ac:dyDescent="0.25">
      <c r="A73" s="244">
        <v>67</v>
      </c>
      <c r="B73" s="143">
        <v>46</v>
      </c>
      <c r="C73" s="144">
        <v>110</v>
      </c>
      <c r="D73" s="185">
        <v>3272.6</v>
      </c>
      <c r="E73" s="225" t="s">
        <v>220</v>
      </c>
      <c r="F73" s="239" t="s">
        <v>162</v>
      </c>
      <c r="G73" s="145">
        <v>67.440996093926685</v>
      </c>
      <c r="H73" s="145">
        <v>0.4956902689694479</v>
      </c>
      <c r="I73" s="145">
        <v>8.88724276912777</v>
      </c>
      <c r="J73" s="145">
        <v>2.6938368292727053</v>
      </c>
      <c r="K73" s="145">
        <v>0.14847672188396224</v>
      </c>
      <c r="L73" s="145">
        <v>2.9193790429102613</v>
      </c>
      <c r="M73" s="145">
        <v>3.6938034681950178</v>
      </c>
      <c r="N73" s="145">
        <v>2.4316466236327603</v>
      </c>
      <c r="O73" s="145">
        <v>3.073719443514606</v>
      </c>
      <c r="P73" s="145">
        <v>9.2876482588910084E-2</v>
      </c>
      <c r="Q73" s="145">
        <v>2.0837001167072274E-2</v>
      </c>
      <c r="R73" s="145">
        <v>0.69149525481078034</v>
      </c>
      <c r="S73" s="145">
        <v>0.65</v>
      </c>
      <c r="T73" s="145">
        <v>6.36</v>
      </c>
      <c r="U73" s="146">
        <f t="shared" si="2"/>
        <v>99.59999999999998</v>
      </c>
      <c r="V73" s="146"/>
      <c r="W73" s="145">
        <v>2.4316466236327603</v>
      </c>
      <c r="X73" s="145">
        <v>2.9193790429102613</v>
      </c>
      <c r="Y73" s="145">
        <v>2.6938368292727053</v>
      </c>
      <c r="Z73" s="145"/>
      <c r="AA73" s="145"/>
      <c r="AB73" s="147">
        <v>16983.377529723279</v>
      </c>
      <c r="AC73" s="148">
        <v>0</v>
      </c>
      <c r="AD73" s="148">
        <v>0</v>
      </c>
      <c r="AE73" s="148">
        <v>41.262279613660191</v>
      </c>
      <c r="AF73" s="148">
        <v>11.076760084632136</v>
      </c>
      <c r="AG73" s="148">
        <v>1.5744210873265028</v>
      </c>
      <c r="AH73" s="148">
        <v>29.0019823684264</v>
      </c>
      <c r="AI73" s="148">
        <v>85.802863043227163</v>
      </c>
      <c r="AJ73" s="148">
        <v>127.87121166731373</v>
      </c>
      <c r="AK73" s="148">
        <v>19.388601965198518</v>
      </c>
      <c r="AL73" s="148">
        <v>146.81835498344469</v>
      </c>
      <c r="AM73" s="148">
        <v>6.1822908083447992</v>
      </c>
      <c r="AN73" s="148">
        <v>11.466122076146759</v>
      </c>
      <c r="AO73" s="148">
        <v>5.551838114475701</v>
      </c>
      <c r="AP73" s="148">
        <v>1.1445292014678028</v>
      </c>
      <c r="AQ73" s="148">
        <v>527.92253985321179</v>
      </c>
      <c r="AR73" s="148">
        <v>25.424233159769454</v>
      </c>
      <c r="AS73" s="148">
        <v>47.123441758835817</v>
      </c>
      <c r="AT73" s="148">
        <v>5.9628842878827371</v>
      </c>
      <c r="AU73" s="148">
        <v>13.263266236105812</v>
      </c>
      <c r="AV73" s="187" t="s">
        <v>162</v>
      </c>
      <c r="AW73" s="188">
        <v>1016.8802115110848</v>
      </c>
      <c r="AX73" s="188">
        <v>1853.6337744714888</v>
      </c>
      <c r="AY73" s="189">
        <v>0.54858744241484236</v>
      </c>
      <c r="AZ73" s="190">
        <v>3.5506406345332544</v>
      </c>
      <c r="BA73" s="190">
        <v>3.0208140391543825</v>
      </c>
      <c r="BB73" s="184"/>
      <c r="BC73" s="184"/>
      <c r="BD73" s="184"/>
      <c r="BE73" s="184"/>
      <c r="BF73" s="184"/>
      <c r="BG73" s="184"/>
      <c r="BH73" s="184"/>
      <c r="BI73" s="184"/>
      <c r="BJ73" s="184"/>
      <c r="BK73" s="184"/>
      <c r="BL73" s="184"/>
      <c r="BM73" s="156">
        <v>2.9355000000000002</v>
      </c>
      <c r="BN73" s="157">
        <v>5.551838114475701</v>
      </c>
      <c r="BO73" s="157">
        <v>1.1445292014678028</v>
      </c>
      <c r="BP73" s="163">
        <v>13.902803526889677</v>
      </c>
      <c r="BQ73" s="158"/>
      <c r="BR73" s="158"/>
      <c r="BS73" s="158"/>
      <c r="BT73" s="158"/>
      <c r="BU73" s="158"/>
      <c r="BV73" s="158"/>
      <c r="BW73" s="158"/>
      <c r="BX73" s="158"/>
      <c r="BY73" s="209"/>
      <c r="BZ73" s="209"/>
    </row>
    <row r="74" spans="1:78" s="142" customFormat="1" ht="18.75" x14ac:dyDescent="0.25">
      <c r="A74" s="244">
        <v>68</v>
      </c>
      <c r="B74" s="143">
        <v>45</v>
      </c>
      <c r="C74" s="144">
        <v>110</v>
      </c>
      <c r="D74" s="185">
        <v>3272.85</v>
      </c>
      <c r="E74" s="225" t="s">
        <v>220</v>
      </c>
      <c r="F74" s="239" t="s">
        <v>162</v>
      </c>
      <c r="G74" s="145">
        <v>70.342868033236627</v>
      </c>
      <c r="H74" s="145">
        <v>0.57222877635807778</v>
      </c>
      <c r="I74" s="145">
        <v>10.012559085208119</v>
      </c>
      <c r="J74" s="145">
        <v>2.4660728423610561</v>
      </c>
      <c r="K74" s="145">
        <v>8.5844634318413396E-2</v>
      </c>
      <c r="L74" s="145">
        <v>2.2492945049776591</v>
      </c>
      <c r="M74" s="145">
        <v>2.0191029434820096</v>
      </c>
      <c r="N74" s="145">
        <v>2.726392568785764</v>
      </c>
      <c r="O74" s="145">
        <v>3.2284598651720615</v>
      </c>
      <c r="P74" s="145">
        <v>0.10163096731206395</v>
      </c>
      <c r="Q74" s="145">
        <v>2.6104197695382921E-2</v>
      </c>
      <c r="R74" s="145">
        <v>0.93944158109273312</v>
      </c>
      <c r="S74" s="145">
        <v>0.6</v>
      </c>
      <c r="T74" s="145">
        <v>4.2300000000000004</v>
      </c>
      <c r="U74" s="146">
        <f t="shared" si="2"/>
        <v>99.59999999999998</v>
      </c>
      <c r="V74" s="146"/>
      <c r="W74" s="145">
        <v>2.726392568785764</v>
      </c>
      <c r="X74" s="145">
        <v>2.2492945049776591</v>
      </c>
      <c r="Y74" s="145">
        <v>2.4660728423610561</v>
      </c>
      <c r="Z74" s="145"/>
      <c r="AA74" s="145"/>
      <c r="AB74" s="147">
        <v>15350.245837606994</v>
      </c>
      <c r="AC74" s="148">
        <v>2.1314053029408151</v>
      </c>
      <c r="AD74" s="148">
        <v>0.63855405203492299</v>
      </c>
      <c r="AE74" s="148">
        <v>38.963111714646523</v>
      </c>
      <c r="AF74" s="148">
        <v>8.7314119370314813</v>
      </c>
      <c r="AG74" s="148">
        <v>2.4939645933154195</v>
      </c>
      <c r="AH74" s="148">
        <v>40.054833180472428</v>
      </c>
      <c r="AI74" s="148">
        <v>87.896872162633272</v>
      </c>
      <c r="AJ74" s="148">
        <v>135.85004109897139</v>
      </c>
      <c r="AK74" s="148">
        <v>21.949362943402988</v>
      </c>
      <c r="AL74" s="148">
        <v>190.66842763361615</v>
      </c>
      <c r="AM74" s="148">
        <v>5.5949850409788953</v>
      </c>
      <c r="AN74" s="148">
        <v>12.109512514469413</v>
      </c>
      <c r="AO74" s="148">
        <v>7.4917251575012811</v>
      </c>
      <c r="AP74" s="148">
        <v>0.90476788715319056</v>
      </c>
      <c r="AQ74" s="148">
        <v>585.73415148742617</v>
      </c>
      <c r="AR74" s="148">
        <v>26.498312661447603</v>
      </c>
      <c r="AS74" s="148">
        <v>55.384079979604216</v>
      </c>
      <c r="AT74" s="148">
        <v>12.612741752517058</v>
      </c>
      <c r="AU74" s="148">
        <v>15.585025227744248</v>
      </c>
      <c r="AV74" s="187" t="s">
        <v>162</v>
      </c>
      <c r="AW74" s="188">
        <v>593.18012338146571</v>
      </c>
      <c r="AX74" s="188">
        <v>1911.415235887622</v>
      </c>
      <c r="AY74" s="189">
        <v>0.31033556301334231</v>
      </c>
      <c r="AZ74" s="190">
        <v>2.2795403701443973</v>
      </c>
      <c r="BA74" s="190">
        <v>3.1132643774201956</v>
      </c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56">
        <v>3.129</v>
      </c>
      <c r="BN74" s="157">
        <v>7.4917251575012811</v>
      </c>
      <c r="BO74" s="157">
        <v>0.90476788715319056</v>
      </c>
      <c r="BP74" s="163">
        <v>9.0491462555349269</v>
      </c>
      <c r="BQ74" s="158"/>
      <c r="BR74" s="197">
        <v>2259.3259999079487</v>
      </c>
      <c r="BS74" s="197">
        <v>2400.3733603350674</v>
      </c>
      <c r="BT74" s="197">
        <v>2586.1849217638692</v>
      </c>
      <c r="BU74" s="198">
        <v>13.339210318749128</v>
      </c>
      <c r="BV74" s="198">
        <v>12.6</v>
      </c>
      <c r="BW74" s="199">
        <v>9.1632983298593338</v>
      </c>
      <c r="BX74" s="200"/>
      <c r="BY74" s="209"/>
      <c r="BZ74" s="209"/>
    </row>
    <row r="75" spans="1:78" s="142" customFormat="1" ht="18.75" x14ac:dyDescent="0.25">
      <c r="A75" s="244">
        <v>69</v>
      </c>
      <c r="B75" s="143">
        <v>49</v>
      </c>
      <c r="C75" s="144">
        <v>110</v>
      </c>
      <c r="D75" s="185">
        <v>3273.5</v>
      </c>
      <c r="E75" s="225" t="s">
        <v>220</v>
      </c>
      <c r="F75" s="239" t="s">
        <v>162</v>
      </c>
      <c r="G75" s="145">
        <v>71.51364718118657</v>
      </c>
      <c r="H75" s="145">
        <v>0.68539806680158721</v>
      </c>
      <c r="I75" s="145">
        <v>11.465109884325013</v>
      </c>
      <c r="J75" s="145">
        <v>2.834205339320031</v>
      </c>
      <c r="K75" s="145">
        <v>2.7804366020884669E-2</v>
      </c>
      <c r="L75" s="145">
        <v>2.0885985534511606</v>
      </c>
      <c r="M75" s="145">
        <v>0.44323430539174974</v>
      </c>
      <c r="N75" s="145">
        <v>2.4821529989673587</v>
      </c>
      <c r="O75" s="145">
        <v>3.6652696619295617</v>
      </c>
      <c r="P75" s="145">
        <v>0.12184854520917106</v>
      </c>
      <c r="Q75" s="145">
        <v>1.6151065556249185E-2</v>
      </c>
      <c r="R75" s="145">
        <v>0.77658003184066493</v>
      </c>
      <c r="S75" s="145">
        <v>0.56999999999999995</v>
      </c>
      <c r="T75" s="145">
        <v>2.91</v>
      </c>
      <c r="U75" s="146">
        <f t="shared" si="2"/>
        <v>99.600000000000009</v>
      </c>
      <c r="V75" s="146"/>
      <c r="W75" s="145">
        <v>2.4821529989673587</v>
      </c>
      <c r="X75" s="145">
        <v>2.0885985534511606</v>
      </c>
      <c r="Y75" s="145">
        <v>2.834205339320031</v>
      </c>
      <c r="Z75" s="145"/>
      <c r="AA75" s="145"/>
      <c r="AB75" s="147">
        <v>18070.509169080531</v>
      </c>
      <c r="AC75" s="148">
        <v>4.9830505515382413</v>
      </c>
      <c r="AD75" s="148">
        <v>0.49718127003776641</v>
      </c>
      <c r="AE75" s="148">
        <v>50.256600997227849</v>
      </c>
      <c r="AF75" s="148">
        <v>13.739322029629562</v>
      </c>
      <c r="AG75" s="148">
        <v>1.8128940292513589</v>
      </c>
      <c r="AH75" s="148">
        <v>36.573187659091268</v>
      </c>
      <c r="AI75" s="148">
        <v>108.46386425326772</v>
      </c>
      <c r="AJ75" s="148">
        <v>147.84710540191534</v>
      </c>
      <c r="AK75" s="148">
        <v>22.39841925171952</v>
      </c>
      <c r="AL75" s="148">
        <v>220.16937634922223</v>
      </c>
      <c r="AM75" s="148">
        <v>8.2289658534975683</v>
      </c>
      <c r="AN75" s="148">
        <v>13.394913789476666</v>
      </c>
      <c r="AO75" s="148">
        <v>9.3161260888687476</v>
      </c>
      <c r="AP75" s="148">
        <v>2.6962320607349288</v>
      </c>
      <c r="AQ75" s="148">
        <v>604.28967773819454</v>
      </c>
      <c r="AR75" s="148">
        <v>42.138092406558947</v>
      </c>
      <c r="AS75" s="148">
        <v>73.972154061207007</v>
      </c>
      <c r="AT75" s="148">
        <v>12.521751085637769</v>
      </c>
      <c r="AU75" s="148">
        <v>16.65536970653805</v>
      </c>
      <c r="AV75" s="187" t="s">
        <v>162</v>
      </c>
      <c r="AW75" s="188">
        <v>757.57575757575808</v>
      </c>
      <c r="AX75" s="188">
        <v>1935.9549308344497</v>
      </c>
      <c r="AY75" s="189">
        <v>0.39131890185543844</v>
      </c>
      <c r="AZ75" s="190">
        <v>2.7727272727272738</v>
      </c>
      <c r="BA75" s="190">
        <v>3.1525278893351198</v>
      </c>
      <c r="BB75" s="184"/>
      <c r="BC75" s="184"/>
      <c r="BD75" s="184"/>
      <c r="BE75" s="184"/>
      <c r="BF75" s="184"/>
      <c r="BG75" s="184"/>
      <c r="BH75" s="184"/>
      <c r="BI75" s="184"/>
      <c r="BJ75" s="184"/>
      <c r="BK75" s="184"/>
      <c r="BL75" s="184"/>
      <c r="BM75" s="156">
        <v>3.5855999999999999</v>
      </c>
      <c r="BN75" s="157">
        <v>9.3161260888687476</v>
      </c>
      <c r="BO75" s="157">
        <v>2.6962320607349288</v>
      </c>
      <c r="BP75" s="163">
        <v>2.5238808939783572</v>
      </c>
      <c r="BQ75" s="158"/>
      <c r="BR75" s="197">
        <v>2279.7464938753774</v>
      </c>
      <c r="BS75" s="197">
        <v>2433.3871826735308</v>
      </c>
      <c r="BT75" s="197">
        <v>2643.7080802882142</v>
      </c>
      <c r="BU75" s="198">
        <v>16.592733632256337</v>
      </c>
      <c r="BV75" s="198">
        <v>13.76708680987042</v>
      </c>
      <c r="BW75" s="199">
        <v>2.5557188410354232</v>
      </c>
      <c r="BX75" s="200" t="s">
        <v>164</v>
      </c>
      <c r="BY75" s="209"/>
      <c r="BZ75" s="209"/>
    </row>
    <row r="76" spans="1:78" s="142" customFormat="1" ht="18.75" x14ac:dyDescent="0.25">
      <c r="A76" s="244">
        <v>70</v>
      </c>
      <c r="B76" s="143">
        <v>27</v>
      </c>
      <c r="C76" s="144">
        <v>110</v>
      </c>
      <c r="D76" s="185">
        <v>3274.15</v>
      </c>
      <c r="E76" s="225" t="s">
        <v>220</v>
      </c>
      <c r="F76" s="239" t="s">
        <v>162</v>
      </c>
      <c r="G76" s="145">
        <v>73.55947711930142</v>
      </c>
      <c r="H76" s="145">
        <v>0.37961719149281226</v>
      </c>
      <c r="I76" s="145">
        <v>9.6854568404160748</v>
      </c>
      <c r="J76" s="145">
        <v>2.1123496768672823</v>
      </c>
      <c r="K76" s="145">
        <v>5.6584449297985229E-2</v>
      </c>
      <c r="L76" s="145">
        <v>1.9146622337502703</v>
      </c>
      <c r="M76" s="145">
        <v>1.2903914829961876</v>
      </c>
      <c r="N76" s="145">
        <v>2.4400892629458477</v>
      </c>
      <c r="O76" s="145">
        <v>3.5625692065243246</v>
      </c>
      <c r="P76" s="145">
        <v>8.8304484166656871E-2</v>
      </c>
      <c r="Q76" s="145">
        <v>4.7682374996132218E-2</v>
      </c>
      <c r="R76" s="145">
        <v>0.76281567724499078</v>
      </c>
      <c r="S76" s="145">
        <v>0.56000000000000005</v>
      </c>
      <c r="T76" s="145">
        <v>3.14</v>
      </c>
      <c r="U76" s="146">
        <f t="shared" si="2"/>
        <v>99.59999999999998</v>
      </c>
      <c r="V76" s="146"/>
      <c r="W76" s="145">
        <v>2.4400892629458477</v>
      </c>
      <c r="X76" s="145">
        <v>1.9146622337502703</v>
      </c>
      <c r="Y76" s="145">
        <v>2.1123496768672823</v>
      </c>
      <c r="Z76" s="145"/>
      <c r="AA76" s="145"/>
      <c r="AB76" s="147">
        <v>12627.769727740042</v>
      </c>
      <c r="AC76" s="148">
        <v>12.123811054339484</v>
      </c>
      <c r="AD76" s="148">
        <v>8.4951390311496858E-2</v>
      </c>
      <c r="AE76" s="148">
        <v>37.646133247728876</v>
      </c>
      <c r="AF76" s="148">
        <v>10.659619564819295</v>
      </c>
      <c r="AG76" s="148">
        <v>0.87409876018041344</v>
      </c>
      <c r="AH76" s="148">
        <v>31.476734672081751</v>
      </c>
      <c r="AI76" s="148">
        <v>90.25929950938945</v>
      </c>
      <c r="AJ76" s="148">
        <v>133.11437658244631</v>
      </c>
      <c r="AK76" s="148">
        <v>14.915252260578304</v>
      </c>
      <c r="AL76" s="148">
        <v>97.961074740729558</v>
      </c>
      <c r="AM76" s="148">
        <v>5.6172855598629079</v>
      </c>
      <c r="AN76" s="148">
        <v>15.44630427856301</v>
      </c>
      <c r="AO76" s="148">
        <v>6.4678608977829599</v>
      </c>
      <c r="AP76" s="148">
        <v>1.1476276877572777</v>
      </c>
      <c r="AQ76" s="148">
        <v>658.28559955481751</v>
      </c>
      <c r="AR76" s="148">
        <v>29.571350165281689</v>
      </c>
      <c r="AS76" s="148">
        <v>54.268252952589194</v>
      </c>
      <c r="AT76" s="148">
        <v>6.1198565931060314</v>
      </c>
      <c r="AU76" s="148">
        <v>7.1231731946565349</v>
      </c>
      <c r="AV76" s="187" t="s">
        <v>162</v>
      </c>
      <c r="AW76" s="188">
        <v>1182.3924867403132</v>
      </c>
      <c r="AX76" s="188">
        <v>2153.4745447788928</v>
      </c>
      <c r="AY76" s="189">
        <v>0.54906267158208499</v>
      </c>
      <c r="AZ76" s="190">
        <v>4.0471774602209392</v>
      </c>
      <c r="BA76" s="190">
        <v>3.5005592716462286</v>
      </c>
      <c r="BB76" s="184"/>
      <c r="BC76" s="184"/>
      <c r="BD76" s="184"/>
      <c r="BE76" s="184"/>
      <c r="BF76" s="184"/>
      <c r="BG76" s="184"/>
      <c r="BH76" s="184"/>
      <c r="BI76" s="184"/>
      <c r="BJ76" s="184"/>
      <c r="BK76" s="184"/>
      <c r="BL76" s="184"/>
      <c r="BM76" s="156">
        <v>3.4817</v>
      </c>
      <c r="BN76" s="157">
        <v>6.4678608977829599</v>
      </c>
      <c r="BO76" s="157">
        <v>1.1476276877572777</v>
      </c>
      <c r="BP76" s="163">
        <v>3.2935468126671092</v>
      </c>
      <c r="BQ76" s="158"/>
      <c r="BR76" s="197">
        <v>2277.182789951898</v>
      </c>
      <c r="BS76" s="197">
        <v>2429.2335649385359</v>
      </c>
      <c r="BT76" s="197">
        <v>2636.379518382922</v>
      </c>
      <c r="BU76" s="198">
        <v>16.711773283538186</v>
      </c>
      <c r="BV76" s="198">
        <v>13.624621414573301</v>
      </c>
      <c r="BW76" s="199">
        <v>3.3350938481480004</v>
      </c>
      <c r="BX76" s="200" t="s">
        <v>159</v>
      </c>
      <c r="BY76" s="229"/>
      <c r="BZ76" s="229"/>
    </row>
    <row r="77" spans="1:78" s="142" customFormat="1" ht="18.75" x14ac:dyDescent="0.25">
      <c r="A77" s="244">
        <v>71</v>
      </c>
      <c r="B77" s="143">
        <v>25</v>
      </c>
      <c r="C77" s="144">
        <v>110</v>
      </c>
      <c r="D77" s="185">
        <v>3274.7</v>
      </c>
      <c r="E77" s="225" t="s">
        <v>220</v>
      </c>
      <c r="F77" s="239" t="s">
        <v>162</v>
      </c>
      <c r="G77" s="145">
        <v>70.576174414127593</v>
      </c>
      <c r="H77" s="145">
        <v>0.45837821543625101</v>
      </c>
      <c r="I77" s="145">
        <v>10.793815857731877</v>
      </c>
      <c r="J77" s="145">
        <v>2.4238686722598084</v>
      </c>
      <c r="K77" s="145">
        <v>7.1483584571729944E-2</v>
      </c>
      <c r="L77" s="145">
        <v>2.2267752831891907</v>
      </c>
      <c r="M77" s="145">
        <v>1.677091167344509</v>
      </c>
      <c r="N77" s="145">
        <v>2.5585166311298342</v>
      </c>
      <c r="O77" s="145">
        <v>3.4972522101321499</v>
      </c>
      <c r="P77" s="145">
        <v>9.2743788603839292E-2</v>
      </c>
      <c r="Q77" s="145">
        <v>3.1017302500951787E-2</v>
      </c>
      <c r="R77" s="145">
        <v>0.82288287297227058</v>
      </c>
      <c r="S77" s="145">
        <v>0.53</v>
      </c>
      <c r="T77" s="145">
        <v>3.84</v>
      </c>
      <c r="U77" s="146">
        <f t="shared" si="2"/>
        <v>99.600000000000009</v>
      </c>
      <c r="V77" s="146"/>
      <c r="W77" s="145">
        <v>2.5585166311298342</v>
      </c>
      <c r="X77" s="145">
        <v>2.2267752831891907</v>
      </c>
      <c r="Y77" s="145">
        <v>2.4238686722598084</v>
      </c>
      <c r="Z77" s="145"/>
      <c r="AA77" s="145"/>
      <c r="AB77" s="147">
        <v>14054.254760798221</v>
      </c>
      <c r="AC77" s="148">
        <v>14.956587801608322</v>
      </c>
      <c r="AD77" s="148">
        <v>0</v>
      </c>
      <c r="AE77" s="148">
        <v>38.855152802539642</v>
      </c>
      <c r="AF77" s="148">
        <v>10.185641937124062</v>
      </c>
      <c r="AG77" s="148">
        <v>2.0808436600588545</v>
      </c>
      <c r="AH77" s="148">
        <v>32.100954302060906</v>
      </c>
      <c r="AI77" s="148">
        <v>89.250759372088169</v>
      </c>
      <c r="AJ77" s="148">
        <v>131.05819384140827</v>
      </c>
      <c r="AK77" s="148">
        <v>16.475840631911918</v>
      </c>
      <c r="AL77" s="148">
        <v>121.77069663735274</v>
      </c>
      <c r="AM77" s="148">
        <v>5.7428114158583083</v>
      </c>
      <c r="AN77" s="148">
        <v>11.809013007535095</v>
      </c>
      <c r="AO77" s="148">
        <v>6.6556057392026462</v>
      </c>
      <c r="AP77" s="148">
        <v>1.8935305906946185</v>
      </c>
      <c r="AQ77" s="148">
        <v>593.31195255875457</v>
      </c>
      <c r="AR77" s="148">
        <v>27.255920290598016</v>
      </c>
      <c r="AS77" s="148">
        <v>55.708876351633982</v>
      </c>
      <c r="AT77" s="148">
        <v>12.410638114249002</v>
      </c>
      <c r="AU77" s="148">
        <v>17.840899706432406</v>
      </c>
      <c r="AV77" s="187" t="s">
        <v>162</v>
      </c>
      <c r="AW77" s="188">
        <v>589.22558922558881</v>
      </c>
      <c r="AX77" s="188">
        <v>1597.4676483712615</v>
      </c>
      <c r="AY77" s="189">
        <v>0.36884977910278727</v>
      </c>
      <c r="AZ77" s="190">
        <v>2.2676767676767664</v>
      </c>
      <c r="BA77" s="190">
        <v>2.6109482373940187</v>
      </c>
      <c r="BB77" s="184"/>
      <c r="BC77" s="184"/>
      <c r="BD77" s="184"/>
      <c r="BE77" s="184"/>
      <c r="BF77" s="184"/>
      <c r="BG77" s="184"/>
      <c r="BH77" s="184"/>
      <c r="BI77" s="184"/>
      <c r="BJ77" s="184"/>
      <c r="BK77" s="184"/>
      <c r="BL77" s="184"/>
      <c r="BM77" s="156">
        <v>3.4051</v>
      </c>
      <c r="BN77" s="157">
        <v>6.6556057392026462</v>
      </c>
      <c r="BO77" s="157">
        <v>1.8935305906946185</v>
      </c>
      <c r="BP77" s="163">
        <v>3.318772387339278</v>
      </c>
      <c r="BQ77" s="158"/>
      <c r="BR77" s="197">
        <v>2310.3549633941157</v>
      </c>
      <c r="BS77" s="197">
        <v>2452.7539447955983</v>
      </c>
      <c r="BT77" s="197">
        <v>2648.2677091477717</v>
      </c>
      <c r="BU77" s="198">
        <v>14.96579208594423</v>
      </c>
      <c r="BV77" s="198">
        <v>12.759765358555761</v>
      </c>
      <c r="BW77" s="199">
        <v>3.3606376353447045</v>
      </c>
      <c r="BX77" s="200"/>
      <c r="BY77" s="229"/>
      <c r="BZ77" s="229"/>
    </row>
    <row r="78" spans="1:78" s="142" customFormat="1" ht="28.5" x14ac:dyDescent="0.25">
      <c r="A78" s="244">
        <v>72</v>
      </c>
      <c r="B78" s="143">
        <v>23</v>
      </c>
      <c r="C78" s="144">
        <v>110</v>
      </c>
      <c r="D78" s="185">
        <v>3276.45</v>
      </c>
      <c r="E78" s="225" t="s">
        <v>220</v>
      </c>
      <c r="F78" s="239" t="s">
        <v>161</v>
      </c>
      <c r="G78" s="145">
        <v>74.784794648977567</v>
      </c>
      <c r="H78" s="145">
        <v>0.36143860666715882</v>
      </c>
      <c r="I78" s="145">
        <v>10.275794300960737</v>
      </c>
      <c r="J78" s="145">
        <v>1.7903890406336016</v>
      </c>
      <c r="K78" s="145">
        <v>2.9330605443826919E-2</v>
      </c>
      <c r="L78" s="145">
        <v>1.6386438944138024</v>
      </c>
      <c r="M78" s="145">
        <v>0.61971088238085703</v>
      </c>
      <c r="N78" s="145">
        <v>2.6340513166636783</v>
      </c>
      <c r="O78" s="145">
        <v>3.4004152262636702</v>
      </c>
      <c r="P78" s="145">
        <v>8.6464180631281445E-2</v>
      </c>
      <c r="Q78" s="145">
        <v>5.7540944707507674E-2</v>
      </c>
      <c r="R78" s="145">
        <v>0.89142635225630906</v>
      </c>
      <c r="S78" s="145">
        <v>0.52</v>
      </c>
      <c r="T78" s="145">
        <v>2.5099999999999998</v>
      </c>
      <c r="U78" s="146">
        <f t="shared" si="2"/>
        <v>99.600000000000009</v>
      </c>
      <c r="V78" s="146"/>
      <c r="W78" s="145">
        <v>2.6340513166636783</v>
      </c>
      <c r="X78" s="145">
        <v>1.6386438944138024</v>
      </c>
      <c r="Y78" s="145">
        <v>1.7903890406336016</v>
      </c>
      <c r="Z78" s="145"/>
      <c r="AA78" s="145"/>
      <c r="AB78" s="147">
        <v>9978.6970254620446</v>
      </c>
      <c r="AC78" s="148">
        <v>0.53519364162280192</v>
      </c>
      <c r="AD78" s="148">
        <v>0</v>
      </c>
      <c r="AE78" s="148">
        <v>32.550685014564543</v>
      </c>
      <c r="AF78" s="148">
        <v>8.067528290838192</v>
      </c>
      <c r="AG78" s="148">
        <v>-0.23815015790861685</v>
      </c>
      <c r="AH78" s="148">
        <v>32.186580181923169</v>
      </c>
      <c r="AI78" s="148">
        <v>82.216388459758662</v>
      </c>
      <c r="AJ78" s="148">
        <v>129.24961839930756</v>
      </c>
      <c r="AK78" s="148">
        <v>14.380877892677256</v>
      </c>
      <c r="AL78" s="148">
        <v>104.98372989974563</v>
      </c>
      <c r="AM78" s="148">
        <v>3.936155914160294</v>
      </c>
      <c r="AN78" s="148">
        <v>13.797872812940879</v>
      </c>
      <c r="AO78" s="148">
        <v>5.1776439840509605</v>
      </c>
      <c r="AP78" s="148">
        <v>1.337522439581915</v>
      </c>
      <c r="AQ78" s="148">
        <v>675.60719483767377</v>
      </c>
      <c r="AR78" s="148">
        <v>25.397887103260857</v>
      </c>
      <c r="AS78" s="148">
        <v>51.10690546522968</v>
      </c>
      <c r="AT78" s="148">
        <v>16.263630014911822</v>
      </c>
      <c r="AU78" s="148">
        <v>13.772402638985108</v>
      </c>
      <c r="AV78" s="187" t="s">
        <v>161</v>
      </c>
      <c r="AW78" s="188">
        <v>252.52525252525274</v>
      </c>
      <c r="AX78" s="188">
        <v>1656.7715305667123</v>
      </c>
      <c r="AY78" s="189">
        <v>0.15242008198853732</v>
      </c>
      <c r="AZ78" s="190">
        <v>1.257575757575758</v>
      </c>
      <c r="BA78" s="190">
        <v>2.7058344489067401</v>
      </c>
      <c r="BB78" s="184"/>
      <c r="BC78" s="184"/>
      <c r="BD78" s="184"/>
      <c r="BE78" s="184"/>
      <c r="BF78" s="184"/>
      <c r="BG78" s="184"/>
      <c r="BH78" s="184"/>
      <c r="BI78" s="184"/>
      <c r="BJ78" s="184"/>
      <c r="BK78" s="184"/>
      <c r="BL78" s="184"/>
      <c r="BM78" s="156">
        <v>3.3389000000000002</v>
      </c>
      <c r="BN78" s="157">
        <v>5.1776439840509605</v>
      </c>
      <c r="BO78" s="157">
        <v>1.337522439581915</v>
      </c>
      <c r="BP78" s="163">
        <v>33.535112933133817</v>
      </c>
      <c r="BQ78" s="158"/>
      <c r="BR78" s="197">
        <v>2236.004702097383</v>
      </c>
      <c r="BS78" s="197">
        <v>2394.1213883561222</v>
      </c>
      <c r="BT78" s="197">
        <v>2605.0994017155626</v>
      </c>
      <c r="BU78" s="198">
        <v>18.710164266667164</v>
      </c>
      <c r="BV78" s="198">
        <v>14.168161851141489</v>
      </c>
      <c r="BW78" s="230">
        <v>33.958147614629773</v>
      </c>
      <c r="BX78" s="200"/>
      <c r="BY78" s="229"/>
      <c r="BZ78" s="229"/>
    </row>
    <row r="79" spans="1:78" s="142" customFormat="1" ht="21" customHeight="1" x14ac:dyDescent="0.25">
      <c r="A79" s="244">
        <v>73</v>
      </c>
      <c r="B79" s="143">
        <v>29</v>
      </c>
      <c r="C79" s="144">
        <v>110</v>
      </c>
      <c r="D79" s="185">
        <v>3278.1</v>
      </c>
      <c r="E79" s="225" t="s">
        <v>220</v>
      </c>
      <c r="F79" s="239" t="s">
        <v>162</v>
      </c>
      <c r="G79" s="145">
        <v>76.450486983183652</v>
      </c>
      <c r="H79" s="145">
        <v>0.30848586651020621</v>
      </c>
      <c r="I79" s="145">
        <v>9.1866338394114209</v>
      </c>
      <c r="J79" s="145">
        <v>1.6544118380003343</v>
      </c>
      <c r="K79" s="145">
        <v>2.1359060984880746E-2</v>
      </c>
      <c r="L79" s="145">
        <v>1.4312605056154373</v>
      </c>
      <c r="M79" s="145">
        <v>0.44070862498803937</v>
      </c>
      <c r="N79" s="145">
        <v>2.7472837917267321</v>
      </c>
      <c r="O79" s="145">
        <v>3.4309771628713435</v>
      </c>
      <c r="P79" s="145">
        <v>8.9097797251216818E-2</v>
      </c>
      <c r="Q79" s="145">
        <v>9.1640542606559766E-2</v>
      </c>
      <c r="R79" s="145">
        <v>0.87765398685017115</v>
      </c>
      <c r="S79" s="145">
        <v>0.4</v>
      </c>
      <c r="T79" s="145">
        <v>2.4700000000000002</v>
      </c>
      <c r="U79" s="146">
        <f t="shared" si="2"/>
        <v>99.6</v>
      </c>
      <c r="V79" s="146"/>
      <c r="W79" s="145">
        <v>2.7472837917267321</v>
      </c>
      <c r="X79" s="145">
        <v>1.4312605056154373</v>
      </c>
      <c r="Y79" s="145">
        <v>1.6544118380003343</v>
      </c>
      <c r="Z79" s="145"/>
      <c r="AA79" s="145"/>
      <c r="AB79" s="147">
        <v>9667.5731560835284</v>
      </c>
      <c r="AC79" s="148">
        <v>0</v>
      </c>
      <c r="AD79" s="148">
        <v>0</v>
      </c>
      <c r="AE79" s="148">
        <v>34.218410291077241</v>
      </c>
      <c r="AF79" s="148">
        <v>8.5664375932747916</v>
      </c>
      <c r="AG79" s="148">
        <v>1.1589913703520427</v>
      </c>
      <c r="AH79" s="148">
        <v>34.798236113763146</v>
      </c>
      <c r="AI79" s="148">
        <v>84.058905160288347</v>
      </c>
      <c r="AJ79" s="148">
        <v>138.96152786046119</v>
      </c>
      <c r="AK79" s="148">
        <v>11.780391480158622</v>
      </c>
      <c r="AL79" s="148">
        <v>82.810182476493324</v>
      </c>
      <c r="AM79" s="148">
        <v>3.7772479565717583</v>
      </c>
      <c r="AN79" s="148">
        <v>14.381947491769997</v>
      </c>
      <c r="AO79" s="148">
        <v>4.4470011562956975</v>
      </c>
      <c r="AP79" s="148">
        <v>0</v>
      </c>
      <c r="AQ79" s="148">
        <v>762.53784458445773</v>
      </c>
      <c r="AR79" s="148">
        <v>20.585277751905732</v>
      </c>
      <c r="AS79" s="148">
        <v>39.268833583412977</v>
      </c>
      <c r="AT79" s="148">
        <v>5.9551542930380057</v>
      </c>
      <c r="AU79" s="148">
        <v>14.05344254755029</v>
      </c>
      <c r="AV79" s="187" t="s">
        <v>162</v>
      </c>
      <c r="AW79" s="188">
        <v>505.05050505050548</v>
      </c>
      <c r="AX79" s="188">
        <v>2488.0187416332014</v>
      </c>
      <c r="AY79" s="189">
        <v>0.20299304687671965</v>
      </c>
      <c r="AZ79" s="190">
        <v>2.015151515151516</v>
      </c>
      <c r="BA79" s="190">
        <v>4.0358299866131224</v>
      </c>
      <c r="BB79" s="184"/>
      <c r="BC79" s="184"/>
      <c r="BD79" s="184"/>
      <c r="BE79" s="184"/>
      <c r="BF79" s="184"/>
      <c r="BG79" s="184"/>
      <c r="BH79" s="184"/>
      <c r="BI79" s="184"/>
      <c r="BJ79" s="184"/>
      <c r="BK79" s="184"/>
      <c r="BL79" s="184"/>
      <c r="BM79" s="156">
        <v>3.3733</v>
      </c>
      <c r="BN79" s="157">
        <v>4.4470011562956975</v>
      </c>
      <c r="BO79" s="157"/>
      <c r="BP79" s="163">
        <v>19.424779159332672</v>
      </c>
      <c r="BQ79" s="163">
        <v>17.120212963109751</v>
      </c>
      <c r="BR79" s="197">
        <v>2190.2240573528748</v>
      </c>
      <c r="BS79" s="197">
        <v>2370.5948545759793</v>
      </c>
      <c r="BT79" s="197">
        <v>2612.4559181685336</v>
      </c>
      <c r="BU79" s="198">
        <v>19.069492677616935</v>
      </c>
      <c r="BV79" s="198">
        <v>16.16225781569036</v>
      </c>
      <c r="BW79" s="230">
        <v>19.669816511113243</v>
      </c>
      <c r="BX79" s="200"/>
      <c r="BY79" s="229"/>
      <c r="BZ79" s="229"/>
    </row>
    <row r="80" spans="1:78" s="142" customFormat="1" ht="18.75" x14ac:dyDescent="0.25">
      <c r="A80" s="244">
        <v>74</v>
      </c>
      <c r="B80" s="143">
        <v>21</v>
      </c>
      <c r="C80" s="144">
        <v>110</v>
      </c>
      <c r="D80" s="231">
        <v>3278.4</v>
      </c>
      <c r="E80" s="225" t="s">
        <v>220</v>
      </c>
      <c r="F80" s="241" t="s">
        <v>160</v>
      </c>
      <c r="G80" s="145">
        <v>72.2138536870916</v>
      </c>
      <c r="H80" s="145">
        <v>0.5033665258594775</v>
      </c>
      <c r="I80" s="145">
        <v>11.858639306827827</v>
      </c>
      <c r="J80" s="145">
        <v>2.359225149113231</v>
      </c>
      <c r="K80" s="145">
        <v>2.5860658893266036E-2</v>
      </c>
      <c r="L80" s="145">
        <v>1.9052382278334148</v>
      </c>
      <c r="M80" s="145">
        <v>0.38505910210366989</v>
      </c>
      <c r="N80" s="145">
        <v>2.6986717504917701</v>
      </c>
      <c r="O80" s="145">
        <v>3.5901517869856181</v>
      </c>
      <c r="P80" s="145">
        <v>9.5297546157862248E-2</v>
      </c>
      <c r="Q80" s="145">
        <v>2.6471540599406179E-2</v>
      </c>
      <c r="R80" s="145">
        <v>0.86816471804283268</v>
      </c>
      <c r="S80" s="145">
        <v>0.42</v>
      </c>
      <c r="T80" s="145">
        <v>2.65</v>
      </c>
      <c r="U80" s="146">
        <f t="shared" si="2"/>
        <v>99.599999999999966</v>
      </c>
      <c r="V80" s="146"/>
      <c r="W80" s="145">
        <v>2.6986717504917701</v>
      </c>
      <c r="X80" s="145">
        <v>1.9052382278334148</v>
      </c>
      <c r="Y80" s="145">
        <v>2.359225149113231</v>
      </c>
      <c r="Z80" s="145"/>
      <c r="AA80" s="145"/>
      <c r="AB80" s="147">
        <v>15176.391956690064</v>
      </c>
      <c r="AC80" s="148">
        <v>17.275545106976711</v>
      </c>
      <c r="AD80" s="148">
        <v>0</v>
      </c>
      <c r="AE80" s="148">
        <v>48.7713053436199</v>
      </c>
      <c r="AF80" s="148">
        <v>11.970107854530371</v>
      </c>
      <c r="AG80" s="148">
        <v>0.57106838987333286</v>
      </c>
      <c r="AH80" s="148">
        <v>41.206469103012786</v>
      </c>
      <c r="AI80" s="148">
        <v>97.456342527120739</v>
      </c>
      <c r="AJ80" s="148">
        <v>143.5976429566737</v>
      </c>
      <c r="AK80" s="148">
        <v>18.709429226842317</v>
      </c>
      <c r="AL80" s="148">
        <v>137.08882660921745</v>
      </c>
      <c r="AM80" s="148">
        <v>7.2891118780157376</v>
      </c>
      <c r="AN80" s="148">
        <v>18.803167245306586</v>
      </c>
      <c r="AO80" s="148">
        <v>7.3766273166849778</v>
      </c>
      <c r="AP80" s="148">
        <v>0.60401076280204247</v>
      </c>
      <c r="AQ80" s="148">
        <v>649.58865840293618</v>
      </c>
      <c r="AR80" s="148">
        <v>22.764636635132302</v>
      </c>
      <c r="AS80" s="148">
        <v>60.12448581923087</v>
      </c>
      <c r="AT80" s="148">
        <v>2.1578479105691013</v>
      </c>
      <c r="AU80" s="148">
        <v>11.484701622482099</v>
      </c>
      <c r="AV80" s="232" t="s">
        <v>160</v>
      </c>
      <c r="AW80" s="188">
        <v>506.73963717441995</v>
      </c>
      <c r="AX80" s="188">
        <v>1947.8807090121918</v>
      </c>
      <c r="AY80" s="189">
        <v>0.26014921490310228</v>
      </c>
      <c r="AZ80" s="190">
        <v>2.0202189115232598</v>
      </c>
      <c r="BA80" s="190">
        <v>3.1716091344195072</v>
      </c>
      <c r="BB80" s="184"/>
      <c r="BC80" s="184"/>
      <c r="BD80" s="184"/>
      <c r="BE80" s="184"/>
      <c r="BF80" s="184"/>
      <c r="BG80" s="184"/>
      <c r="BH80" s="184"/>
      <c r="BI80" s="184"/>
      <c r="BJ80" s="184"/>
      <c r="BK80" s="184"/>
      <c r="BL80" s="184"/>
      <c r="BM80" s="156">
        <v>3.5261999999999998</v>
      </c>
      <c r="BN80" s="157">
        <v>7.3766273166849778</v>
      </c>
      <c r="BO80" s="157">
        <v>0.60401076280204247</v>
      </c>
      <c r="BP80" s="163">
        <v>6.3601337139850989</v>
      </c>
      <c r="BQ80" s="158"/>
      <c r="BR80" s="197">
        <v>2226.0418891170434</v>
      </c>
      <c r="BS80" s="197">
        <v>2394.3457905544151</v>
      </c>
      <c r="BT80" s="197">
        <v>2621.3706609349811</v>
      </c>
      <c r="BU80" s="198">
        <v>17.719876494182067</v>
      </c>
      <c r="BV80" s="198">
        <v>15.080994752452655</v>
      </c>
      <c r="BW80" s="230">
        <v>6.4403647585422492</v>
      </c>
      <c r="BX80" s="200"/>
      <c r="BY80" s="201"/>
      <c r="BZ80" s="226"/>
    </row>
    <row r="81" spans="1:78" s="142" customFormat="1" ht="28.5" x14ac:dyDescent="0.25">
      <c r="A81" s="244">
        <v>75</v>
      </c>
      <c r="B81" s="143">
        <v>19</v>
      </c>
      <c r="C81" s="144">
        <v>110</v>
      </c>
      <c r="D81" s="185">
        <v>3280.3</v>
      </c>
      <c r="E81" s="225" t="s">
        <v>220</v>
      </c>
      <c r="F81" s="239" t="s">
        <v>158</v>
      </c>
      <c r="G81" s="145">
        <v>70.870916026166725</v>
      </c>
      <c r="H81" s="145">
        <v>0.4937467286293406</v>
      </c>
      <c r="I81" s="145">
        <v>13.202216246341889</v>
      </c>
      <c r="J81" s="145">
        <v>2.492808896856729</v>
      </c>
      <c r="K81" s="145">
        <v>3.1318232580414787E-2</v>
      </c>
      <c r="L81" s="145">
        <v>2.0077333401144739</v>
      </c>
      <c r="M81" s="145">
        <v>0.51751594097864562</v>
      </c>
      <c r="N81" s="145">
        <v>2.5749299953167739</v>
      </c>
      <c r="O81" s="145">
        <v>3.208639639582366</v>
      </c>
      <c r="P81" s="145">
        <v>8.5793594788693278E-2</v>
      </c>
      <c r="Q81" s="145">
        <v>2.3259143414770592E-2</v>
      </c>
      <c r="R81" s="145">
        <v>0.77112221522917068</v>
      </c>
      <c r="S81" s="145">
        <v>0.52</v>
      </c>
      <c r="T81" s="145">
        <v>2.8</v>
      </c>
      <c r="U81" s="146">
        <f t="shared" si="2"/>
        <v>99.600000000000009</v>
      </c>
      <c r="V81" s="146"/>
      <c r="W81" s="145">
        <v>2.5749299953167739</v>
      </c>
      <c r="X81" s="145">
        <v>2.0077333401144739</v>
      </c>
      <c r="Y81" s="145">
        <v>2.492808896856729</v>
      </c>
      <c r="Z81" s="145"/>
      <c r="AA81" s="145"/>
      <c r="AB81" s="147">
        <v>16460.656264565816</v>
      </c>
      <c r="AC81" s="148">
        <v>14.895904343352782</v>
      </c>
      <c r="AD81" s="148">
        <v>0</v>
      </c>
      <c r="AE81" s="148">
        <v>46.881359959396129</v>
      </c>
      <c r="AF81" s="148">
        <v>11.576197347196247</v>
      </c>
      <c r="AG81" s="148">
        <v>0.29204151312354359</v>
      </c>
      <c r="AH81" s="148">
        <v>34.907544416725436</v>
      </c>
      <c r="AI81" s="148">
        <v>90.786243877870376</v>
      </c>
      <c r="AJ81" s="148">
        <v>131.55711047880288</v>
      </c>
      <c r="AK81" s="148">
        <v>16.074408514957906</v>
      </c>
      <c r="AL81" s="148">
        <v>110.88767592897494</v>
      </c>
      <c r="AM81" s="148">
        <v>7.8954905512026512</v>
      </c>
      <c r="AN81" s="148">
        <v>13.398066177127623</v>
      </c>
      <c r="AO81" s="148">
        <v>6.0195354196397188</v>
      </c>
      <c r="AP81" s="148">
        <v>1.1947499861319812</v>
      </c>
      <c r="AQ81" s="148">
        <v>553.68120660799877</v>
      </c>
      <c r="AR81" s="148">
        <v>29.633152457848528</v>
      </c>
      <c r="AS81" s="148">
        <v>47.435333602330637</v>
      </c>
      <c r="AT81" s="148">
        <v>10.985021511674674</v>
      </c>
      <c r="AU81" s="148">
        <v>11.536755498575255</v>
      </c>
      <c r="AV81" s="187" t="s">
        <v>158</v>
      </c>
      <c r="AW81" s="188">
        <v>673.4006734006739</v>
      </c>
      <c r="AX81" s="188">
        <v>2770.7273538598856</v>
      </c>
      <c r="AY81" s="189">
        <v>0.24304111787201399</v>
      </c>
      <c r="AZ81" s="190">
        <v>2.5202020202020217</v>
      </c>
      <c r="BA81" s="190">
        <v>4.4881637661758171</v>
      </c>
      <c r="BB81" s="184"/>
      <c r="BC81" s="184"/>
      <c r="BD81" s="184"/>
      <c r="BE81" s="184"/>
      <c r="BF81" s="184"/>
      <c r="BG81" s="184"/>
      <c r="BH81" s="184"/>
      <c r="BI81" s="184"/>
      <c r="BJ81" s="184"/>
      <c r="BK81" s="184"/>
      <c r="BL81" s="184"/>
      <c r="BM81" s="156">
        <v>3.1453000000000002</v>
      </c>
      <c r="BN81" s="157">
        <v>6.0195354196397188</v>
      </c>
      <c r="BO81" s="157">
        <v>1.1947499861319812</v>
      </c>
      <c r="BP81" s="163">
        <v>1.9218889529351022</v>
      </c>
      <c r="BQ81" s="158"/>
      <c r="BR81" s="197">
        <v>2302.4524200346036</v>
      </c>
      <c r="BS81" s="197">
        <v>2445.5356905194976</v>
      </c>
      <c r="BT81" s="197">
        <v>2641.0655946262273</v>
      </c>
      <c r="BU81" s="198">
        <v>15.80351893749174</v>
      </c>
      <c r="BV81" s="198">
        <v>12.82108158466794</v>
      </c>
      <c r="BW81" s="230">
        <v>1.9461329649560724</v>
      </c>
      <c r="BX81" s="200" t="s">
        <v>159</v>
      </c>
      <c r="BY81" s="201"/>
      <c r="BZ81" s="226"/>
    </row>
    <row r="82" spans="1:78" s="142" customFormat="1" ht="18.75" x14ac:dyDescent="0.25">
      <c r="A82" s="244">
        <v>76</v>
      </c>
      <c r="B82" s="143">
        <v>17</v>
      </c>
      <c r="C82" s="144">
        <v>110</v>
      </c>
      <c r="D82" s="185">
        <v>3282.5</v>
      </c>
      <c r="E82" s="225" t="s">
        <v>220</v>
      </c>
      <c r="F82" s="239" t="s">
        <v>157</v>
      </c>
      <c r="G82" s="145">
        <v>65.58966492114024</v>
      </c>
      <c r="H82" s="145">
        <v>0.71491339586050662</v>
      </c>
      <c r="I82" s="145">
        <v>16.262895854070845</v>
      </c>
      <c r="J82" s="145">
        <v>3.3929170599643026</v>
      </c>
      <c r="K82" s="145">
        <v>3.526386695956614E-2</v>
      </c>
      <c r="L82" s="145">
        <v>2.4972763459360197</v>
      </c>
      <c r="M82" s="145">
        <v>0.3967185032951191</v>
      </c>
      <c r="N82" s="145">
        <v>2.0092203267659778</v>
      </c>
      <c r="O82" s="145">
        <v>3.9277182051040018</v>
      </c>
      <c r="P82" s="145">
        <v>8.2419037893869701E-2</v>
      </c>
      <c r="Q82" s="145">
        <v>1.8657045891398365E-2</v>
      </c>
      <c r="R82" s="145">
        <v>0.64233543711814378</v>
      </c>
      <c r="S82" s="145">
        <v>0.62</v>
      </c>
      <c r="T82" s="145">
        <v>3.41</v>
      </c>
      <c r="U82" s="146">
        <f t="shared" si="2"/>
        <v>99.600000000000009</v>
      </c>
      <c r="V82" s="146"/>
      <c r="W82" s="145">
        <v>2.0092203267659778</v>
      </c>
      <c r="X82" s="145">
        <v>2.4972763459360197</v>
      </c>
      <c r="Y82" s="145">
        <v>3.3929170599643026</v>
      </c>
      <c r="Z82" s="145"/>
      <c r="AA82" s="145"/>
      <c r="AB82" s="147">
        <v>22000.314968651914</v>
      </c>
      <c r="AC82" s="148">
        <v>14.706849994473467</v>
      </c>
      <c r="AD82" s="148">
        <v>0</v>
      </c>
      <c r="AE82" s="148">
        <v>60.194791545538344</v>
      </c>
      <c r="AF82" s="148">
        <v>14.536978567096639</v>
      </c>
      <c r="AG82" s="148">
        <v>0.36460544599030026</v>
      </c>
      <c r="AH82" s="148">
        <v>31.331911177453609</v>
      </c>
      <c r="AI82" s="148">
        <v>120.4070214602129</v>
      </c>
      <c r="AJ82" s="148">
        <v>140.26806188168743</v>
      </c>
      <c r="AK82" s="148">
        <v>20.043383208929203</v>
      </c>
      <c r="AL82" s="148">
        <v>123.21528734558943</v>
      </c>
      <c r="AM82" s="148">
        <v>10.804822727226194</v>
      </c>
      <c r="AN82" s="148">
        <v>14.669307721595509</v>
      </c>
      <c r="AO82" s="148">
        <v>8.3619764128959329</v>
      </c>
      <c r="AP82" s="148">
        <v>3.8455010732399297</v>
      </c>
      <c r="AQ82" s="148">
        <v>613.48617095098962</v>
      </c>
      <c r="AR82" s="148">
        <v>33.547654110259515</v>
      </c>
      <c r="AS82" s="148">
        <v>53.976502629408081</v>
      </c>
      <c r="AT82" s="148">
        <v>9.5516081711002894</v>
      </c>
      <c r="AU82" s="148">
        <v>13.037490164746105</v>
      </c>
      <c r="AV82" s="187" t="s">
        <v>157</v>
      </c>
      <c r="AW82" s="188">
        <v>847.40017625923667</v>
      </c>
      <c r="AX82" s="188">
        <v>2310.2477022182688</v>
      </c>
      <c r="AY82" s="189">
        <v>0.36680057097149121</v>
      </c>
      <c r="AZ82" s="190">
        <v>3.0422005287777103</v>
      </c>
      <c r="BA82" s="190">
        <v>3.7513963235492307</v>
      </c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184"/>
      <c r="BM82" s="156">
        <v>3.8315000000000001</v>
      </c>
      <c r="BN82" s="157">
        <v>8.3619764128959329</v>
      </c>
      <c r="BO82" s="157">
        <v>3.8455010732399297</v>
      </c>
      <c r="BP82" s="163">
        <v>0.63228006147737381</v>
      </c>
      <c r="BQ82" s="158"/>
      <c r="BR82" s="197">
        <v>2312.5697063792873</v>
      </c>
      <c r="BS82" s="197">
        <v>2455.1082697840088</v>
      </c>
      <c r="BT82" s="197">
        <v>2651.1864726206686</v>
      </c>
      <c r="BU82" s="198">
        <v>12.932508623133495</v>
      </c>
      <c r="BV82" s="198">
        <v>12.772272706516297</v>
      </c>
      <c r="BW82" s="230">
        <v>0.63698237314740003</v>
      </c>
      <c r="BX82" s="200"/>
      <c r="BY82" s="201"/>
      <c r="BZ82" s="226"/>
    </row>
    <row r="83" spans="1:78" s="142" customFormat="1" ht="18.75" x14ac:dyDescent="0.25">
      <c r="A83" s="244">
        <v>77</v>
      </c>
      <c r="B83" s="143">
        <v>15</v>
      </c>
      <c r="C83" s="144">
        <v>110</v>
      </c>
      <c r="D83" s="185">
        <v>3283</v>
      </c>
      <c r="E83" s="225" t="s">
        <v>220</v>
      </c>
      <c r="F83" s="239" t="s">
        <v>156</v>
      </c>
      <c r="G83" s="145">
        <v>73.589824494101848</v>
      </c>
      <c r="H83" s="145">
        <v>0.35570896627067689</v>
      </c>
      <c r="I83" s="145">
        <v>13.816133282740042</v>
      </c>
      <c r="J83" s="145">
        <v>1.4905947769377994</v>
      </c>
      <c r="K83" s="145">
        <v>2.906847190196021E-2</v>
      </c>
      <c r="L83" s="145">
        <v>1.1027788225384765</v>
      </c>
      <c r="M83" s="145">
        <v>0.5998031031477643</v>
      </c>
      <c r="N83" s="145">
        <v>2.1803379603954611</v>
      </c>
      <c r="O83" s="145">
        <v>3.2132309097201657</v>
      </c>
      <c r="P83" s="145">
        <v>8.3356628485412032E-2</v>
      </c>
      <c r="Q83" s="145">
        <v>4.7198285387851771E-2</v>
      </c>
      <c r="R83" s="145">
        <v>0.65196429837253622</v>
      </c>
      <c r="S83" s="145">
        <v>0.37</v>
      </c>
      <c r="T83" s="145">
        <v>2.0699999999999998</v>
      </c>
      <c r="U83" s="146">
        <f t="shared" si="2"/>
        <v>99.600000000000009</v>
      </c>
      <c r="V83" s="146"/>
      <c r="W83" s="145">
        <v>2.1803379603954611</v>
      </c>
      <c r="X83" s="145">
        <v>1.1027788225384765</v>
      </c>
      <c r="Y83" s="145">
        <v>1.4905947769377994</v>
      </c>
      <c r="Z83" s="145"/>
      <c r="AA83" s="145"/>
      <c r="AB83" s="147">
        <v>9505.285581250937</v>
      </c>
      <c r="AC83" s="148">
        <v>5.5702372998574008</v>
      </c>
      <c r="AD83" s="148">
        <v>1.1409349313621073</v>
      </c>
      <c r="AE83" s="148">
        <v>37.138598360260154</v>
      </c>
      <c r="AF83" s="148">
        <v>9.5364915591948556</v>
      </c>
      <c r="AG83" s="148">
        <v>2.6039368628621742</v>
      </c>
      <c r="AH83" s="148">
        <v>34.086900273038758</v>
      </c>
      <c r="AI83" s="148">
        <v>84.861052649374145</v>
      </c>
      <c r="AJ83" s="148">
        <v>129.6319846793333</v>
      </c>
      <c r="AK83" s="148">
        <v>14.597831536457699</v>
      </c>
      <c r="AL83" s="148">
        <v>145.80050647831521</v>
      </c>
      <c r="AM83" s="148">
        <v>5.4376358663257891</v>
      </c>
      <c r="AN83" s="148">
        <v>15.642980453083306</v>
      </c>
      <c r="AO83" s="148">
        <v>7.4504892553242099</v>
      </c>
      <c r="AP83" s="148">
        <v>3.0281329374949517</v>
      </c>
      <c r="AQ83" s="148">
        <v>632.97744734096204</v>
      </c>
      <c r="AR83" s="148">
        <v>24.615014282473897</v>
      </c>
      <c r="AS83" s="148">
        <v>39.467679356732447</v>
      </c>
      <c r="AT83" s="148">
        <v>0</v>
      </c>
      <c r="AU83" s="148">
        <v>13.310599896447039</v>
      </c>
      <c r="AV83" s="187" t="s">
        <v>156</v>
      </c>
      <c r="AW83" s="188">
        <v>757.57575757575762</v>
      </c>
      <c r="AX83" s="188">
        <v>2304.0941543953586</v>
      </c>
      <c r="AY83" s="189">
        <v>0.32879548612654719</v>
      </c>
      <c r="AZ83" s="190">
        <v>2.7727272727272729</v>
      </c>
      <c r="BA83" s="190">
        <v>3.7415506470325739</v>
      </c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56">
        <v>3.1724999999999999</v>
      </c>
      <c r="BN83" s="157">
        <v>7.4504892553242099</v>
      </c>
      <c r="BO83" s="157">
        <v>3.0281329374949517</v>
      </c>
      <c r="BP83" s="163">
        <v>4.0812932176803587</v>
      </c>
      <c r="BQ83" s="163">
        <v>3.6606936900317191</v>
      </c>
      <c r="BR83" s="197">
        <v>2281.8405783838202</v>
      </c>
      <c r="BS83" s="197">
        <v>2428.6558067173059</v>
      </c>
      <c r="BT83" s="197">
        <v>2627.5011328310238</v>
      </c>
      <c r="BU83" s="198">
        <v>12.753226244074337</v>
      </c>
      <c r="BV83" s="198">
        <v>13.155486409810562</v>
      </c>
      <c r="BW83" s="230">
        <v>1.6183917287010245</v>
      </c>
      <c r="BX83" s="200"/>
      <c r="BY83" s="226"/>
      <c r="BZ83" s="226"/>
    </row>
    <row r="84" spans="1:78" s="142" customFormat="1" ht="28.5" x14ac:dyDescent="0.25">
      <c r="A84" s="244">
        <v>78</v>
      </c>
      <c r="B84" s="143">
        <v>31</v>
      </c>
      <c r="C84" s="144">
        <v>110</v>
      </c>
      <c r="D84" s="185">
        <v>3314.85</v>
      </c>
      <c r="E84" s="225" t="s">
        <v>220</v>
      </c>
      <c r="F84" s="242" t="s">
        <v>161</v>
      </c>
      <c r="G84" s="145">
        <v>69.099022505636853</v>
      </c>
      <c r="H84" s="145">
        <v>0.69138201845653247</v>
      </c>
      <c r="I84" s="145">
        <v>11.92785263320566</v>
      </c>
      <c r="J84" s="145">
        <v>3.1159882959097924</v>
      </c>
      <c r="K84" s="145">
        <v>5.8153627720642913E-2</v>
      </c>
      <c r="L84" s="145">
        <v>2.3038887821671992</v>
      </c>
      <c r="M84" s="145">
        <v>1.2304569166923334</v>
      </c>
      <c r="N84" s="145">
        <v>2.8647071884749158</v>
      </c>
      <c r="O84" s="145">
        <v>3.207885386628833</v>
      </c>
      <c r="P84" s="145">
        <v>0.13938409183836634</v>
      </c>
      <c r="Q84" s="145">
        <v>6.6768979975552978E-2</v>
      </c>
      <c r="R84" s="145">
        <v>0.86450957329329647</v>
      </c>
      <c r="S84" s="145">
        <v>0.56000000000000005</v>
      </c>
      <c r="T84" s="145">
        <v>3.47</v>
      </c>
      <c r="U84" s="146">
        <f t="shared" si="2"/>
        <v>99.599999999999952</v>
      </c>
      <c r="V84" s="146"/>
      <c r="W84" s="145">
        <v>2.8647071884749158</v>
      </c>
      <c r="X84" s="145">
        <v>2.3038887821671992</v>
      </c>
      <c r="Y84" s="145">
        <v>3.1159882959097924</v>
      </c>
      <c r="Z84" s="145"/>
      <c r="AA84" s="145"/>
      <c r="AB84" s="147">
        <v>18150.235926388024</v>
      </c>
      <c r="AC84" s="148">
        <v>0</v>
      </c>
      <c r="AD84" s="148">
        <v>-0.32163605900797787</v>
      </c>
      <c r="AE84" s="148">
        <v>47.729009739144338</v>
      </c>
      <c r="AF84" s="148">
        <v>11.859947835353728</v>
      </c>
      <c r="AG84" s="148">
        <v>0.72669825990222636</v>
      </c>
      <c r="AH84" s="148">
        <v>32.081865171972346</v>
      </c>
      <c r="AI84" s="148">
        <v>85.704042071743672</v>
      </c>
      <c r="AJ84" s="148">
        <v>141.76118954249412</v>
      </c>
      <c r="AK84" s="148">
        <v>16.891521614603878</v>
      </c>
      <c r="AL84" s="148">
        <v>153.76533365607276</v>
      </c>
      <c r="AM84" s="148">
        <v>8.9743435980767874</v>
      </c>
      <c r="AN84" s="148">
        <v>12.503430599924792</v>
      </c>
      <c r="AO84" s="148">
        <v>8.0311887647378111</v>
      </c>
      <c r="AP84" s="148">
        <v>2.6185422401333187</v>
      </c>
      <c r="AQ84" s="148">
        <v>606.3271534610941</v>
      </c>
      <c r="AR84" s="148">
        <v>20.495445364399547</v>
      </c>
      <c r="AS84" s="148">
        <v>56.2949785689514</v>
      </c>
      <c r="AT84" s="148">
        <v>12.783887039644204</v>
      </c>
      <c r="AU84" s="148">
        <v>15.913678552894295</v>
      </c>
      <c r="AV84" s="233" t="s">
        <v>161</v>
      </c>
      <c r="AW84" s="188">
        <v>1599.3265993266007</v>
      </c>
      <c r="AX84" s="188">
        <v>2256.2360553324424</v>
      </c>
      <c r="AY84" s="189">
        <v>0.70884719510917915</v>
      </c>
      <c r="AZ84" s="190">
        <v>5.297979797979802</v>
      </c>
      <c r="BA84" s="190">
        <v>3.6649776885319083</v>
      </c>
      <c r="BB84" s="184"/>
      <c r="BC84" s="184"/>
      <c r="BD84" s="184"/>
      <c r="BE84" s="184"/>
      <c r="BF84" s="184"/>
      <c r="BG84" s="184"/>
      <c r="BH84" s="184"/>
      <c r="BI84" s="184"/>
      <c r="BJ84" s="184"/>
      <c r="BK84" s="184"/>
      <c r="BL84" s="184"/>
      <c r="BM84" s="156">
        <v>3.1276999999999999</v>
      </c>
      <c r="BN84" s="157">
        <v>8.0311887647378111</v>
      </c>
      <c r="BO84" s="157">
        <v>2.6185422401333187</v>
      </c>
      <c r="BP84" s="163">
        <v>9.6977571907156683</v>
      </c>
      <c r="BQ84" s="158"/>
      <c r="BR84" s="197">
        <v>2306.8930417495035</v>
      </c>
      <c r="BS84" s="197">
        <v>2452.5868787276349</v>
      </c>
      <c r="BT84" s="197">
        <v>2653.2786585365857</v>
      </c>
      <c r="BU84" s="198">
        <v>15.342919678462577</v>
      </c>
      <c r="BV84" s="198">
        <v>13.055003313452612</v>
      </c>
      <c r="BW84" s="230">
        <v>9.8200912837178151</v>
      </c>
      <c r="BX84" s="200"/>
      <c r="BY84" s="229"/>
      <c r="BZ84" s="229"/>
    </row>
    <row r="85" spans="1:78" s="142" customFormat="1" ht="28.5" x14ac:dyDescent="0.25">
      <c r="A85" s="244">
        <v>79</v>
      </c>
      <c r="B85" s="143">
        <v>33</v>
      </c>
      <c r="C85" s="144">
        <v>110</v>
      </c>
      <c r="D85" s="185">
        <v>3315.25</v>
      </c>
      <c r="E85" s="225" t="s">
        <v>220</v>
      </c>
      <c r="F85" s="242" t="s">
        <v>161</v>
      </c>
      <c r="G85" s="145">
        <v>67.717410160136012</v>
      </c>
      <c r="H85" s="145">
        <v>0.56287580862657982</v>
      </c>
      <c r="I85" s="145">
        <v>11.512432481104476</v>
      </c>
      <c r="J85" s="145">
        <v>3.3155599552604267</v>
      </c>
      <c r="K85" s="145">
        <v>6.7565696332852032E-2</v>
      </c>
      <c r="L85" s="145">
        <v>2.5484421103106065</v>
      </c>
      <c r="M85" s="145">
        <v>1.8240678080103803</v>
      </c>
      <c r="N85" s="145">
        <v>2.496119894247971</v>
      </c>
      <c r="O85" s="145">
        <v>3.6249614061504984</v>
      </c>
      <c r="P85" s="145">
        <v>0.13636735052545135</v>
      </c>
      <c r="Q85" s="145">
        <v>0.48840934757680537</v>
      </c>
      <c r="R85" s="145">
        <v>0.6457879817179607</v>
      </c>
      <c r="S85" s="145">
        <v>0.52</v>
      </c>
      <c r="T85" s="145">
        <v>4.1399999999999997</v>
      </c>
      <c r="U85" s="146">
        <f t="shared" si="2"/>
        <v>99.600000000000009</v>
      </c>
      <c r="V85" s="146"/>
      <c r="W85" s="145">
        <v>2.496119894247971</v>
      </c>
      <c r="X85" s="145">
        <v>2.5484421103106065</v>
      </c>
      <c r="Y85" s="145">
        <v>3.3155599552604267</v>
      </c>
      <c r="Z85" s="145"/>
      <c r="AA85" s="145"/>
      <c r="AB85" s="147">
        <v>21407.810747036168</v>
      </c>
      <c r="AC85" s="148">
        <v>22.630687488909512</v>
      </c>
      <c r="AD85" s="148">
        <v>0</v>
      </c>
      <c r="AE85" s="148">
        <v>50.217685738243098</v>
      </c>
      <c r="AF85" s="148">
        <v>12.807677841681523</v>
      </c>
      <c r="AG85" s="148">
        <v>1.7834136079159661</v>
      </c>
      <c r="AH85" s="148">
        <v>27.52917545380366</v>
      </c>
      <c r="AI85" s="148">
        <v>106.9010546244147</v>
      </c>
      <c r="AJ85" s="148">
        <v>172.54907333376173</v>
      </c>
      <c r="AK85" s="148">
        <v>17.039931668645732</v>
      </c>
      <c r="AL85" s="148">
        <v>116.46059769861392</v>
      </c>
      <c r="AM85" s="148">
        <v>6.8481361811407204</v>
      </c>
      <c r="AN85" s="148">
        <v>11.502521859179085</v>
      </c>
      <c r="AO85" s="148">
        <v>7.2943018964962549</v>
      </c>
      <c r="AP85" s="148">
        <v>1.4646375121481683</v>
      </c>
      <c r="AQ85" s="148">
        <v>637.93617758656285</v>
      </c>
      <c r="AR85" s="148">
        <v>21.992849473366977</v>
      </c>
      <c r="AS85" s="148">
        <v>50.454297284599313</v>
      </c>
      <c r="AT85" s="148">
        <v>6.3563542586448252</v>
      </c>
      <c r="AU85" s="148">
        <v>13.054064811742448</v>
      </c>
      <c r="AV85" s="233" t="s">
        <v>161</v>
      </c>
      <c r="AW85" s="188">
        <v>675.65284956589369</v>
      </c>
      <c r="AX85" s="188">
        <v>2488.9748514683056</v>
      </c>
      <c r="AY85" s="189">
        <v>0.27145828700009161</v>
      </c>
      <c r="AZ85" s="190">
        <v>2.5269585486976811</v>
      </c>
      <c r="BA85" s="190">
        <v>4.0373597623492889</v>
      </c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156">
        <v>3.5194999999999999</v>
      </c>
      <c r="BN85" s="157">
        <v>7.2943018964962549</v>
      </c>
      <c r="BO85" s="157">
        <v>1.4646375121481683</v>
      </c>
      <c r="BP85" s="163">
        <v>1.6696490961564532</v>
      </c>
      <c r="BQ85" s="158"/>
      <c r="BR85" s="197">
        <v>2338.8654545454547</v>
      </c>
      <c r="BS85" s="197">
        <v>2473.887676767677</v>
      </c>
      <c r="BT85" s="197">
        <v>2660.7879468845763</v>
      </c>
      <c r="BU85" s="198">
        <v>13.974724440942786</v>
      </c>
      <c r="BV85" s="198">
        <v>12.098765432098768</v>
      </c>
      <c r="BW85" s="230">
        <v>1.6907111833786101</v>
      </c>
      <c r="BX85" s="200"/>
      <c r="BY85" s="226"/>
      <c r="BZ85" s="226"/>
    </row>
    <row r="86" spans="1:78" s="142" customFormat="1" ht="18.75" customHeight="1" x14ac:dyDescent="0.25">
      <c r="A86" s="244">
        <v>80</v>
      </c>
      <c r="B86" s="143">
        <v>102</v>
      </c>
      <c r="C86" s="144">
        <v>110</v>
      </c>
      <c r="D86" s="161"/>
      <c r="E86" s="161"/>
      <c r="F86" s="243"/>
      <c r="G86" s="145">
        <v>62.783995130401593</v>
      </c>
      <c r="H86" s="145">
        <v>1.2739624568273025</v>
      </c>
      <c r="I86" s="145">
        <v>10.281095139290894</v>
      </c>
      <c r="J86" s="145">
        <v>1.291780113566146</v>
      </c>
      <c r="K86" s="145">
        <v>8.5401871955145911E-2</v>
      </c>
      <c r="L86" s="145">
        <v>1.7205302788853256</v>
      </c>
      <c r="M86" s="145">
        <v>2.7054166151738066</v>
      </c>
      <c r="N86" s="145">
        <v>5.6648884393652601</v>
      </c>
      <c r="O86" s="145">
        <v>4.7522967332930062</v>
      </c>
      <c r="P86" s="145">
        <v>0.14377005782377081</v>
      </c>
      <c r="Q86" s="145">
        <v>3.230730287991431</v>
      </c>
      <c r="R86" s="145">
        <v>0.5261328754263066</v>
      </c>
      <c r="S86" s="145">
        <v>0.23</v>
      </c>
      <c r="T86" s="145">
        <v>4.91</v>
      </c>
      <c r="U86" s="146">
        <f t="shared" si="2"/>
        <v>99.6</v>
      </c>
      <c r="V86" s="146"/>
      <c r="W86" s="145">
        <v>5.6648884393652601</v>
      </c>
      <c r="X86" s="145">
        <v>1.7205302788853256</v>
      </c>
      <c r="Y86" s="145">
        <v>1.291780113566146</v>
      </c>
      <c r="Z86" s="145"/>
      <c r="AA86" s="145"/>
      <c r="AB86" s="147">
        <v>11031.85790197747</v>
      </c>
      <c r="AC86" s="148">
        <v>11.855657216887229</v>
      </c>
      <c r="AD86" s="148">
        <v>3.5018986922338002</v>
      </c>
      <c r="AE86" s="148">
        <v>33.782649549813513</v>
      </c>
      <c r="AF86" s="148">
        <v>9.5356786774696847</v>
      </c>
      <c r="AG86" s="148">
        <v>7.9110640222058564</v>
      </c>
      <c r="AH86" s="148">
        <v>12.811082331990709</v>
      </c>
      <c r="AI86" s="148">
        <v>77.258513545151587</v>
      </c>
      <c r="AJ86" s="148">
        <v>131.46476060604411</v>
      </c>
      <c r="AK86" s="148">
        <v>13.23541225996413</v>
      </c>
      <c r="AL86" s="148">
        <v>123.48658945671605</v>
      </c>
      <c r="AM86" s="148">
        <v>2.2095825642698212</v>
      </c>
      <c r="AN86" s="148">
        <v>85.853271937767047</v>
      </c>
      <c r="AO86" s="148">
        <v>3.0461350262073714</v>
      </c>
      <c r="AP86" s="148">
        <v>0.98447063567942406</v>
      </c>
      <c r="AQ86" s="148">
        <v>678.56457434839683</v>
      </c>
      <c r="AR86" s="148">
        <v>23.032240235965773</v>
      </c>
      <c r="AS86" s="148">
        <v>45.335771255114643</v>
      </c>
      <c r="AT86" s="148">
        <v>10.567490771017916</v>
      </c>
      <c r="AU86" s="148">
        <v>9.6853621220520107</v>
      </c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1"/>
      <c r="BN86" s="161"/>
      <c r="BO86" s="161"/>
      <c r="BP86" s="161"/>
      <c r="BQ86" s="161"/>
      <c r="BR86" s="161"/>
      <c r="BS86" s="161"/>
      <c r="BT86" s="161"/>
      <c r="BU86" s="161"/>
      <c r="BV86" s="161"/>
      <c r="BX86" s="161"/>
    </row>
    <row r="88" spans="1:78" x14ac:dyDescent="0.2">
      <c r="C88" s="10"/>
      <c r="D88" s="10"/>
      <c r="AB88" s="41">
        <v>200</v>
      </c>
      <c r="AC88" s="11">
        <v>20</v>
      </c>
      <c r="AD88" s="11">
        <v>15</v>
      </c>
      <c r="AE88" s="11">
        <v>15</v>
      </c>
      <c r="AF88" s="11">
        <v>10</v>
      </c>
      <c r="AG88" s="11">
        <v>5</v>
      </c>
      <c r="AH88" s="11">
        <v>5</v>
      </c>
      <c r="AI88" s="11">
        <v>5</v>
      </c>
      <c r="AJ88" s="11">
        <v>5</v>
      </c>
      <c r="AK88" s="11">
        <v>5</v>
      </c>
      <c r="AL88" s="11">
        <v>5</v>
      </c>
      <c r="AM88" s="12">
        <v>5</v>
      </c>
      <c r="AN88" s="11">
        <v>5</v>
      </c>
      <c r="AO88" s="11">
        <v>5</v>
      </c>
      <c r="AP88" s="11">
        <v>5</v>
      </c>
      <c r="AQ88" s="13">
        <v>15</v>
      </c>
      <c r="AR88" s="13">
        <v>15</v>
      </c>
      <c r="AS88" s="13">
        <v>15</v>
      </c>
      <c r="AT88" s="13">
        <v>15</v>
      </c>
      <c r="AU88" s="13">
        <v>15</v>
      </c>
    </row>
    <row r="93" spans="1:78" x14ac:dyDescent="0.2">
      <c r="S93" s="22"/>
      <c r="AB93"/>
    </row>
    <row r="94" spans="1:78" x14ac:dyDescent="0.2">
      <c r="S94" s="22"/>
      <c r="AB94"/>
    </row>
    <row r="95" spans="1:78" x14ac:dyDescent="0.2">
      <c r="S95" s="22"/>
      <c r="AB95"/>
    </row>
    <row r="96" spans="1:78" x14ac:dyDescent="0.2">
      <c r="S96" s="22"/>
      <c r="AB96"/>
    </row>
    <row r="97" spans="2:28" x14ac:dyDescent="0.2">
      <c r="S97" s="22"/>
      <c r="AB97"/>
    </row>
    <row r="98" spans="2:28" x14ac:dyDescent="0.2">
      <c r="S98" s="22"/>
      <c r="AB98"/>
    </row>
    <row r="99" spans="2:28" x14ac:dyDescent="0.2">
      <c r="S99" s="22"/>
      <c r="AB99"/>
    </row>
    <row r="105" spans="2:28" x14ac:dyDescent="0.2">
      <c r="B105" s="34"/>
    </row>
  </sheetData>
  <mergeCells count="1">
    <mergeCell ref="BY5:BZ5"/>
  </mergeCells>
  <phoneticPr fontId="3" type="noConversion"/>
  <pageMargins left="0.38" right="0.31" top="1" bottom="1" header="0.5" footer="0.5"/>
  <pageSetup paperSize="9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AX105"/>
  <sheetViews>
    <sheetView topLeftCell="A70" workbookViewId="0">
      <selection activeCell="I91" sqref="I91"/>
    </sheetView>
  </sheetViews>
  <sheetFormatPr defaultRowHeight="12.75" x14ac:dyDescent="0.2"/>
  <cols>
    <col min="1" max="1" width="5.85546875" style="277" bestFit="1" customWidth="1"/>
    <col min="2" max="2" width="7.140625" style="269" bestFit="1" customWidth="1"/>
    <col min="3" max="3" width="6.7109375" bestFit="1" customWidth="1"/>
    <col min="4" max="4" width="7.85546875" customWidth="1"/>
    <col min="5" max="5" width="7" customWidth="1"/>
    <col min="6" max="6" width="38.7109375" style="261" bestFit="1" customWidth="1"/>
    <col min="7" max="7" width="6.140625" style="261" customWidth="1"/>
    <col min="8" max="8" width="6.5703125" bestFit="1" customWidth="1"/>
    <col min="9" max="9" width="5.28515625" bestFit="1" customWidth="1"/>
    <col min="10" max="10" width="6.42578125" bestFit="1" customWidth="1"/>
    <col min="11" max="11" width="6.85546875" bestFit="1" customWidth="1"/>
    <col min="12" max="12" width="5.85546875" customWidth="1"/>
    <col min="13" max="13" width="5.7109375" bestFit="1" customWidth="1"/>
    <col min="14" max="14" width="6.42578125" bestFit="1" customWidth="1"/>
    <col min="15" max="15" width="6" bestFit="1" customWidth="1"/>
    <col min="16" max="16" width="5.28515625" bestFit="1" customWidth="1"/>
    <col min="17" max="17" width="5.85546875" bestFit="1" customWidth="1"/>
    <col min="18" max="18" width="5.28515625" bestFit="1" customWidth="1"/>
    <col min="19" max="20" width="5.42578125" bestFit="1" customWidth="1"/>
    <col min="21" max="22" width="6.5703125" bestFit="1" customWidth="1"/>
    <col min="23" max="24" width="6.5703125" customWidth="1"/>
    <col min="25" max="25" width="6.42578125" customWidth="1"/>
    <col min="26" max="26" width="7.42578125" style="22" bestFit="1" customWidth="1"/>
    <col min="27" max="29" width="4.85546875" bestFit="1" customWidth="1"/>
    <col min="30" max="30" width="3.85546875" bestFit="1" customWidth="1"/>
    <col min="31" max="32" width="3.7109375" bestFit="1" customWidth="1"/>
    <col min="33" max="34" width="4.85546875" bestFit="1" customWidth="1"/>
    <col min="35" max="35" width="4.28515625" bestFit="1" customWidth="1"/>
    <col min="36" max="36" width="4.85546875" bestFit="1" customWidth="1"/>
    <col min="37" max="37" width="3.7109375" bestFit="1" customWidth="1"/>
    <col min="38" max="38" width="6" bestFit="1" customWidth="1"/>
    <col min="39" max="39" width="3.7109375" bestFit="1" customWidth="1"/>
    <col min="40" max="40" width="2.85546875" bestFit="1" customWidth="1"/>
    <col min="41" max="41" width="6" bestFit="1" customWidth="1"/>
    <col min="42" max="42" width="3.85546875" bestFit="1" customWidth="1"/>
    <col min="43" max="43" width="4.28515625" bestFit="1" customWidth="1"/>
    <col min="44" max="45" width="3.85546875" bestFit="1" customWidth="1"/>
    <col min="46" max="47" width="5.7109375" bestFit="1" customWidth="1"/>
    <col min="48" max="48" width="8.42578125" bestFit="1" customWidth="1"/>
    <col min="49" max="49" width="18.140625" style="47" customWidth="1"/>
  </cols>
  <sheetData>
    <row r="1" spans="1:50" x14ac:dyDescent="0.2">
      <c r="H1" s="26"/>
      <c r="I1" s="32"/>
      <c r="J1" s="27"/>
    </row>
    <row r="2" spans="1:50" x14ac:dyDescent="0.2">
      <c r="D2" s="35"/>
      <c r="H2" s="1"/>
    </row>
    <row r="4" spans="1:50" x14ac:dyDescent="0.2">
      <c r="H4" s="29"/>
      <c r="I4" s="29"/>
      <c r="J4" s="29"/>
      <c r="K4" s="29"/>
      <c r="L4" s="29"/>
      <c r="M4" s="29"/>
      <c r="N4" s="29" t="s">
        <v>43</v>
      </c>
      <c r="O4" s="29"/>
      <c r="P4" s="29"/>
      <c r="Q4" s="29"/>
      <c r="R4" s="29"/>
      <c r="S4" s="29"/>
      <c r="T4" s="29"/>
      <c r="U4" s="29"/>
      <c r="V4" s="29"/>
      <c r="W4" s="257"/>
      <c r="X4" s="257"/>
      <c r="Y4" s="257"/>
      <c r="Z4" s="36"/>
      <c r="AA4" s="28"/>
      <c r="AB4" s="28"/>
      <c r="AC4" s="28"/>
      <c r="AD4" s="28"/>
      <c r="AE4" s="28"/>
      <c r="AF4" s="28"/>
      <c r="AG4" s="28"/>
      <c r="AH4" s="28" t="s">
        <v>44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</row>
    <row r="5" spans="1:50" s="266" customFormat="1" ht="69" x14ac:dyDescent="0.2">
      <c r="A5" s="265" t="s">
        <v>223</v>
      </c>
      <c r="B5" s="270" t="s">
        <v>225</v>
      </c>
      <c r="C5" s="247" t="s">
        <v>222</v>
      </c>
      <c r="D5" s="247" t="s">
        <v>226</v>
      </c>
      <c r="E5" s="5" t="s">
        <v>40</v>
      </c>
      <c r="F5" s="5" t="s">
        <v>41</v>
      </c>
      <c r="G5" s="5"/>
      <c r="H5" s="2" t="s">
        <v>0</v>
      </c>
      <c r="I5" s="2" t="s">
        <v>1</v>
      </c>
      <c r="J5" s="2" t="s">
        <v>2</v>
      </c>
      <c r="K5" s="2" t="s">
        <v>3</v>
      </c>
      <c r="L5" s="2" t="s">
        <v>4</v>
      </c>
      <c r="M5" s="2" t="s">
        <v>5</v>
      </c>
      <c r="N5" s="2" t="s">
        <v>6</v>
      </c>
      <c r="O5" s="2" t="s">
        <v>7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12</v>
      </c>
      <c r="U5" s="2" t="s">
        <v>13</v>
      </c>
      <c r="V5" s="2" t="s">
        <v>36</v>
      </c>
      <c r="W5" s="2"/>
      <c r="X5" s="2" t="s">
        <v>230</v>
      </c>
      <c r="Y5" s="2"/>
      <c r="Z5" s="37" t="s">
        <v>16</v>
      </c>
      <c r="AA5" s="6" t="s">
        <v>17</v>
      </c>
      <c r="AB5" s="6" t="s">
        <v>18</v>
      </c>
      <c r="AC5" s="6" t="s">
        <v>19</v>
      </c>
      <c r="AD5" s="6" t="s">
        <v>20</v>
      </c>
      <c r="AE5" s="2" t="s">
        <v>21</v>
      </c>
      <c r="AF5" s="2" t="s">
        <v>22</v>
      </c>
      <c r="AG5" s="7" t="s">
        <v>23</v>
      </c>
      <c r="AH5" s="7" t="s">
        <v>24</v>
      </c>
      <c r="AI5" s="7" t="s">
        <v>25</v>
      </c>
      <c r="AJ5" s="7" t="s">
        <v>26</v>
      </c>
      <c r="AK5" s="7" t="s">
        <v>27</v>
      </c>
      <c r="AL5" s="7" t="s">
        <v>28</v>
      </c>
      <c r="AM5" s="7" t="s">
        <v>29</v>
      </c>
      <c r="AN5" s="7" t="s">
        <v>30</v>
      </c>
      <c r="AO5" s="8" t="s">
        <v>31</v>
      </c>
      <c r="AP5" s="8" t="s">
        <v>32</v>
      </c>
      <c r="AQ5" s="2" t="s">
        <v>33</v>
      </c>
      <c r="AR5" s="2" t="s">
        <v>34</v>
      </c>
      <c r="AS5" s="8" t="s">
        <v>35</v>
      </c>
      <c r="AT5" s="267" t="s">
        <v>227</v>
      </c>
      <c r="AU5" s="268" t="s">
        <v>228</v>
      </c>
      <c r="AV5" s="268" t="s">
        <v>229</v>
      </c>
      <c r="AW5" s="264" t="s">
        <v>153</v>
      </c>
    </row>
    <row r="6" spans="1:50" x14ac:dyDescent="0.2">
      <c r="A6" s="1"/>
      <c r="B6" s="271"/>
      <c r="Z6"/>
    </row>
    <row r="7" spans="1:50" s="142" customFormat="1" ht="18.75" x14ac:dyDescent="0.2">
      <c r="A7" s="278">
        <v>1</v>
      </c>
      <c r="B7" s="272">
        <v>205</v>
      </c>
      <c r="C7" s="144">
        <v>100</v>
      </c>
      <c r="D7" s="150">
        <v>514.70000000000005</v>
      </c>
      <c r="E7" s="151" t="s">
        <v>208</v>
      </c>
      <c r="F7" s="289" t="s">
        <v>197</v>
      </c>
      <c r="G7" s="262"/>
      <c r="H7" s="145">
        <v>54.724702429395201</v>
      </c>
      <c r="I7" s="145">
        <v>1.0006074238252729</v>
      </c>
      <c r="J7" s="145">
        <v>20.110449700726683</v>
      </c>
      <c r="K7" s="145">
        <v>7.3684827622032527</v>
      </c>
      <c r="L7" s="145">
        <v>9.9670909017448489E-2</v>
      </c>
      <c r="M7" s="145">
        <v>2.5079982222530059</v>
      </c>
      <c r="N7" s="145">
        <v>0.55430090099449947</v>
      </c>
      <c r="O7" s="145">
        <v>1.3875960589427023</v>
      </c>
      <c r="P7" s="145">
        <v>2.9139517237796748</v>
      </c>
      <c r="Q7" s="145">
        <v>0.15034924647769449</v>
      </c>
      <c r="R7" s="145">
        <v>0.12411451461157962</v>
      </c>
      <c r="S7" s="145">
        <v>0.32777610777302563</v>
      </c>
      <c r="T7" s="145">
        <v>0.94</v>
      </c>
      <c r="U7" s="145">
        <v>7.39</v>
      </c>
      <c r="V7" s="146">
        <f t="shared" ref="V7:V38" si="0">SUM(H7:U7)</f>
        <v>99.600000000000037</v>
      </c>
      <c r="W7" s="146"/>
      <c r="X7" s="146">
        <f>P7/N7</f>
        <v>5.256985363999239</v>
      </c>
      <c r="Y7" s="146"/>
      <c r="Z7" s="147">
        <v>76514.77417506378</v>
      </c>
      <c r="AA7" s="148">
        <v>101.00234261984052</v>
      </c>
      <c r="AB7" s="148">
        <v>30.28630643921073</v>
      </c>
      <c r="AC7" s="148">
        <v>125.14173280945323</v>
      </c>
      <c r="AD7" s="148">
        <v>22.096889231930106</v>
      </c>
      <c r="AE7" s="148">
        <v>12.820777621971331</v>
      </c>
      <c r="AF7" s="148">
        <v>9.9369102564502061</v>
      </c>
      <c r="AG7" s="148">
        <v>140.08765877956725</v>
      </c>
      <c r="AH7" s="148">
        <v>130.55579064542962</v>
      </c>
      <c r="AI7" s="148">
        <v>33.742488808900248</v>
      </c>
      <c r="AJ7" s="148">
        <v>187.52544357936895</v>
      </c>
      <c r="AK7" s="148">
        <v>14.013436018896774</v>
      </c>
      <c r="AL7" s="148">
        <v>32.418507978390011</v>
      </c>
      <c r="AM7" s="148">
        <v>13.628208040284138</v>
      </c>
      <c r="AN7" s="148">
        <v>4.6128218658371392</v>
      </c>
      <c r="AO7" s="148">
        <v>608.16179880134928</v>
      </c>
      <c r="AP7" s="148">
        <v>26.829157544809306</v>
      </c>
      <c r="AQ7" s="148">
        <v>62.210230448864714</v>
      </c>
      <c r="AR7" s="148">
        <v>7.0003194310008494</v>
      </c>
      <c r="AS7" s="148">
        <v>13.937985460980729</v>
      </c>
      <c r="AT7" s="160">
        <v>22.223046489798264</v>
      </c>
      <c r="AU7" s="160">
        <v>15.389294403892947</v>
      </c>
      <c r="AV7" s="161"/>
      <c r="AW7" s="192" t="s">
        <v>187</v>
      </c>
      <c r="AX7"/>
    </row>
    <row r="8" spans="1:50" s="142" customFormat="1" ht="26.25" customHeight="1" x14ac:dyDescent="0.2">
      <c r="A8" s="278">
        <v>2</v>
      </c>
      <c r="B8" s="272">
        <v>217</v>
      </c>
      <c r="C8" s="144">
        <v>100</v>
      </c>
      <c r="D8" s="155">
        <v>522</v>
      </c>
      <c r="E8" s="151" t="s">
        <v>209</v>
      </c>
      <c r="F8" s="290" t="s">
        <v>199</v>
      </c>
      <c r="G8" s="274"/>
      <c r="H8" s="145">
        <v>59.357931813125688</v>
      </c>
      <c r="I8" s="145">
        <v>1.1794912680756393</v>
      </c>
      <c r="J8" s="145">
        <v>20.157058231368183</v>
      </c>
      <c r="K8" s="145">
        <v>5.4355867074527247</v>
      </c>
      <c r="L8" s="145">
        <v>4.869983314794215E-2</v>
      </c>
      <c r="M8" s="145">
        <v>2.3452759733036705</v>
      </c>
      <c r="N8" s="145">
        <v>0.30995522803114567</v>
      </c>
      <c r="O8" s="145">
        <v>1.2777216351501666</v>
      </c>
      <c r="P8" s="145">
        <v>2.8582337041156838</v>
      </c>
      <c r="Q8" s="145">
        <v>5.0672747497219131E-2</v>
      </c>
      <c r="R8" s="145">
        <v>8.8365795328142357E-2</v>
      </c>
      <c r="S8" s="145">
        <v>0.24100706340378195</v>
      </c>
      <c r="T8" s="145">
        <v>0.73</v>
      </c>
      <c r="U8" s="145">
        <v>5.52</v>
      </c>
      <c r="V8" s="146">
        <f t="shared" si="0"/>
        <v>99.6</v>
      </c>
      <c r="W8" s="146"/>
      <c r="X8" s="146">
        <f t="shared" ref="X8:X71" si="1">P8/N8</f>
        <v>9.2214405360134002</v>
      </c>
      <c r="Y8" s="146"/>
      <c r="Z8" s="147">
        <v>50156.108720839577</v>
      </c>
      <c r="AA8" s="148">
        <v>178.20549441249446</v>
      </c>
      <c r="AB8" s="148">
        <v>39.406536769843846</v>
      </c>
      <c r="AC8" s="148">
        <v>136.03488858670048</v>
      </c>
      <c r="AD8" s="148">
        <v>21.933283964493622</v>
      </c>
      <c r="AE8" s="148">
        <v>12.837800854167817</v>
      </c>
      <c r="AF8" s="148">
        <v>6.7232085569455728</v>
      </c>
      <c r="AG8" s="148">
        <v>132.03322611863297</v>
      </c>
      <c r="AH8" s="148">
        <v>113.12925366800171</v>
      </c>
      <c r="AI8" s="148">
        <v>42.912257924020992</v>
      </c>
      <c r="AJ8" s="148">
        <v>235.16134187694129</v>
      </c>
      <c r="AK8" s="148">
        <v>15.680165170816116</v>
      </c>
      <c r="AL8" s="148">
        <v>24.297931650920674</v>
      </c>
      <c r="AM8" s="148">
        <v>14.332071329835586</v>
      </c>
      <c r="AN8" s="148">
        <v>6.3998373312274852</v>
      </c>
      <c r="AO8" s="148">
        <v>599.24130377829636</v>
      </c>
      <c r="AP8" s="148">
        <v>38.421262358830774</v>
      </c>
      <c r="AQ8" s="148">
        <v>96.573364153090154</v>
      </c>
      <c r="AR8" s="148">
        <v>14.105998110357099</v>
      </c>
      <c r="AS8" s="148">
        <v>27.034843391363562</v>
      </c>
      <c r="AT8" s="158"/>
      <c r="AU8" s="158"/>
      <c r="AV8" s="161"/>
      <c r="AW8" s="192"/>
      <c r="AX8"/>
    </row>
    <row r="9" spans="1:50" s="142" customFormat="1" ht="18.75" x14ac:dyDescent="0.2">
      <c r="A9" s="278">
        <v>3</v>
      </c>
      <c r="B9" s="272">
        <v>230</v>
      </c>
      <c r="C9" s="144">
        <v>100</v>
      </c>
      <c r="D9" s="150">
        <v>525</v>
      </c>
      <c r="E9" s="151" t="s">
        <v>209</v>
      </c>
      <c r="F9" s="289" t="s">
        <v>200</v>
      </c>
      <c r="G9" s="262"/>
      <c r="H9" s="145">
        <v>45.476590232932288</v>
      </c>
      <c r="I9" s="145">
        <v>0.78113472489289004</v>
      </c>
      <c r="J9" s="145">
        <v>16.109961105066681</v>
      </c>
      <c r="K9" s="145">
        <v>13.052069276713269</v>
      </c>
      <c r="L9" s="145">
        <v>0.34942582597068378</v>
      </c>
      <c r="M9" s="145">
        <v>2.3533846013169946</v>
      </c>
      <c r="N9" s="145">
        <v>1.9476248116544332</v>
      </c>
      <c r="O9" s="145">
        <v>1.0781078641977111</v>
      </c>
      <c r="P9" s="145">
        <v>2.0767049961767676</v>
      </c>
      <c r="Q9" s="145">
        <v>0.11555116174593859</v>
      </c>
      <c r="R9" s="145">
        <v>0.29309186227880579</v>
      </c>
      <c r="S9" s="145">
        <v>4.6353537053553093E-2</v>
      </c>
      <c r="T9" s="145">
        <v>0.56999999999999995</v>
      </c>
      <c r="U9" s="145">
        <v>15.35</v>
      </c>
      <c r="V9" s="146">
        <f t="shared" si="0"/>
        <v>99.6</v>
      </c>
      <c r="W9" s="146"/>
      <c r="X9" s="146">
        <f t="shared" si="1"/>
        <v>1.0662756932186983</v>
      </c>
      <c r="Y9" s="146"/>
      <c r="Z9" s="147">
        <v>163576.08207598925</v>
      </c>
      <c r="AA9" s="148">
        <v>84.108872982084463</v>
      </c>
      <c r="AB9" s="148">
        <v>6.4183544363430345</v>
      </c>
      <c r="AC9" s="148">
        <v>89.894078889893933</v>
      </c>
      <c r="AD9" s="148">
        <v>16.395249273433333</v>
      </c>
      <c r="AE9" s="148">
        <v>24.317407464716627</v>
      </c>
      <c r="AF9" s="148">
        <v>0</v>
      </c>
      <c r="AG9" s="148">
        <v>87.992200808011191</v>
      </c>
      <c r="AH9" s="148">
        <v>123.57826441780078</v>
      </c>
      <c r="AI9" s="148">
        <v>33.574436870125929</v>
      </c>
      <c r="AJ9" s="148">
        <v>151.73802924511358</v>
      </c>
      <c r="AK9" s="148">
        <v>9.4706293117521927</v>
      </c>
      <c r="AL9" s="148">
        <v>16.947806899570647</v>
      </c>
      <c r="AM9" s="148">
        <v>11.646738401130834</v>
      </c>
      <c r="AN9" s="148">
        <v>6.218256589335982</v>
      </c>
      <c r="AO9" s="148">
        <v>516.06863657980432</v>
      </c>
      <c r="AP9" s="148">
        <v>31.057777006342231</v>
      </c>
      <c r="AQ9" s="148">
        <v>59.081112712633512</v>
      </c>
      <c r="AR9" s="148">
        <v>8.6751706947509373</v>
      </c>
      <c r="AS9" s="148">
        <v>16.778699840148708</v>
      </c>
      <c r="AT9" s="158"/>
      <c r="AU9" s="158"/>
      <c r="AV9" s="161"/>
      <c r="AW9" s="192"/>
      <c r="AX9"/>
    </row>
    <row r="10" spans="1:50" s="142" customFormat="1" ht="18.75" x14ac:dyDescent="0.2">
      <c r="A10" s="278">
        <v>4</v>
      </c>
      <c r="B10" s="272">
        <v>240</v>
      </c>
      <c r="C10" s="144">
        <v>100</v>
      </c>
      <c r="D10" s="150">
        <v>530.79999999999995</v>
      </c>
      <c r="E10" s="151" t="s">
        <v>209</v>
      </c>
      <c r="F10" s="280" t="s">
        <v>158</v>
      </c>
      <c r="G10" s="262"/>
      <c r="H10" s="145">
        <v>71.95031454192997</v>
      </c>
      <c r="I10" s="145">
        <v>0.5422535184630658</v>
      </c>
      <c r="J10" s="145">
        <v>14.358133362752355</v>
      </c>
      <c r="K10" s="145">
        <v>3.6117376873492919</v>
      </c>
      <c r="L10" s="145">
        <v>3.1299490945769171E-2</v>
      </c>
      <c r="M10" s="145">
        <v>1.6757422262848491</v>
      </c>
      <c r="N10" s="145">
        <v>0.24785538446990585</v>
      </c>
      <c r="O10" s="145">
        <v>1.6703562749208045</v>
      </c>
      <c r="P10" s="145">
        <v>2.2310033254007022</v>
      </c>
      <c r="Q10" s="145">
        <v>8.4549274243116701E-2</v>
      </c>
      <c r="R10" s="145">
        <v>8.2516839766118705E-2</v>
      </c>
      <c r="S10" s="145">
        <v>0.23423807347401926</v>
      </c>
      <c r="T10" s="145">
        <v>0.28999999999999998</v>
      </c>
      <c r="U10" s="145">
        <v>2.59</v>
      </c>
      <c r="V10" s="146">
        <f t="shared" si="0"/>
        <v>99.59999999999998</v>
      </c>
      <c r="W10" s="146"/>
      <c r="X10" s="146">
        <f t="shared" si="1"/>
        <v>9.0012300123001232</v>
      </c>
      <c r="Y10" s="146"/>
      <c r="Z10" s="147">
        <v>26639.809710630969</v>
      </c>
      <c r="AA10" s="148">
        <v>18.854636772702701</v>
      </c>
      <c r="AB10" s="148">
        <v>0</v>
      </c>
      <c r="AC10" s="148">
        <v>48.699586366766674</v>
      </c>
      <c r="AD10" s="148">
        <v>12.069093876628864</v>
      </c>
      <c r="AE10" s="148">
        <v>1.9101189410275212</v>
      </c>
      <c r="AF10" s="148">
        <v>9.9616735154500393</v>
      </c>
      <c r="AG10" s="148">
        <v>83.180497057179252</v>
      </c>
      <c r="AH10" s="148">
        <v>104.85327762205009</v>
      </c>
      <c r="AI10" s="148">
        <v>15.228689248787113</v>
      </c>
      <c r="AJ10" s="148">
        <v>130.18198082485239</v>
      </c>
      <c r="AK10" s="148">
        <v>8.3789968704250253</v>
      </c>
      <c r="AL10" s="148">
        <v>8.2675230293154183</v>
      </c>
      <c r="AM10" s="148">
        <v>6.2227528174853459</v>
      </c>
      <c r="AN10" s="148">
        <v>2.3471721903887084</v>
      </c>
      <c r="AO10" s="148">
        <v>588.34582796038296</v>
      </c>
      <c r="AP10" s="148">
        <v>20.468401134866166</v>
      </c>
      <c r="AQ10" s="148">
        <v>49.323593993179863</v>
      </c>
      <c r="AR10" s="148">
        <v>0.60268945704045374</v>
      </c>
      <c r="AS10" s="148">
        <v>12.475730683969523</v>
      </c>
      <c r="AT10" s="160">
        <v>6.7413036808295672</v>
      </c>
      <c r="AU10" s="160">
        <v>7.9024437082913277</v>
      </c>
      <c r="AV10" s="161"/>
      <c r="AW10" s="192" t="s">
        <v>159</v>
      </c>
      <c r="AX10"/>
    </row>
    <row r="11" spans="1:50" s="142" customFormat="1" ht="18.75" x14ac:dyDescent="0.2">
      <c r="A11" s="278">
        <v>5</v>
      </c>
      <c r="B11" s="272">
        <v>256</v>
      </c>
      <c r="C11" s="144">
        <v>100</v>
      </c>
      <c r="D11" s="150">
        <v>537.6</v>
      </c>
      <c r="E11" s="151" t="s">
        <v>209</v>
      </c>
      <c r="F11" s="280" t="s">
        <v>163</v>
      </c>
      <c r="G11" s="262"/>
      <c r="H11" s="145">
        <v>88.256128353442534</v>
      </c>
      <c r="I11" s="145">
        <v>0.28178671206657713</v>
      </c>
      <c r="J11" s="145">
        <v>1.001647773536223</v>
      </c>
      <c r="K11" s="145">
        <v>4.8678552560618398</v>
      </c>
      <c r="L11" s="145">
        <v>0.12335814819122949</v>
      </c>
      <c r="M11" s="145">
        <v>0.95240646314253385</v>
      </c>
      <c r="N11" s="145">
        <v>0.22357389998625313</v>
      </c>
      <c r="O11" s="145">
        <v>0.16821565662440385</v>
      </c>
      <c r="P11" s="145">
        <v>0.22877329300918925</v>
      </c>
      <c r="Q11" s="145">
        <v>3.965811541023824E-2</v>
      </c>
      <c r="R11" s="145">
        <v>0.11805680628549071</v>
      </c>
      <c r="S11" s="145">
        <v>0.14853952224348874</v>
      </c>
      <c r="T11" s="145">
        <v>0.17</v>
      </c>
      <c r="U11" s="145">
        <v>3.02</v>
      </c>
      <c r="V11" s="146">
        <f t="shared" si="0"/>
        <v>99.59999999999998</v>
      </c>
      <c r="W11" s="146"/>
      <c r="X11" s="146">
        <f t="shared" si="1"/>
        <v>1.0232558139534884</v>
      </c>
      <c r="Y11" s="146"/>
      <c r="Z11" s="147">
        <v>27780.834423810622</v>
      </c>
      <c r="AA11" s="148">
        <v>0</v>
      </c>
      <c r="AB11" s="148">
        <v>0</v>
      </c>
      <c r="AC11" s="148">
        <v>21.13824220744721</v>
      </c>
      <c r="AD11" s="148">
        <v>2.3070780245266569</v>
      </c>
      <c r="AE11" s="148">
        <v>0</v>
      </c>
      <c r="AF11" s="148">
        <v>1.5482407482758227</v>
      </c>
      <c r="AG11" s="148">
        <v>3.5039492029525543</v>
      </c>
      <c r="AH11" s="148">
        <v>18.794312867656242</v>
      </c>
      <c r="AI11" s="148">
        <v>9.6324357160638563</v>
      </c>
      <c r="AJ11" s="148">
        <v>267.42039182506704</v>
      </c>
      <c r="AK11" s="148">
        <v>3.0243676809541</v>
      </c>
      <c r="AL11" s="148">
        <v>6.5789716285693745</v>
      </c>
      <c r="AM11" s="148">
        <v>2.3624459103948778</v>
      </c>
      <c r="AN11" s="148">
        <v>-0.17914248356749651</v>
      </c>
      <c r="AO11" s="148">
        <v>299.66193749366909</v>
      </c>
      <c r="AP11" s="148">
        <v>9.7828524821791571</v>
      </c>
      <c r="AQ11" s="148">
        <v>18.157428073078435</v>
      </c>
      <c r="AR11" s="148">
        <v>3.8342717414077985</v>
      </c>
      <c r="AS11" s="148">
        <v>2.9726779699999852</v>
      </c>
      <c r="AT11" s="160">
        <v>17.709805972704078</v>
      </c>
      <c r="AU11" s="160">
        <v>17.613033326257675</v>
      </c>
      <c r="AV11" s="161"/>
      <c r="AW11" s="192" t="s">
        <v>159</v>
      </c>
      <c r="AX11"/>
    </row>
    <row r="12" spans="1:50" s="142" customFormat="1" ht="30" x14ac:dyDescent="0.2">
      <c r="A12" s="278">
        <v>6</v>
      </c>
      <c r="B12" s="272">
        <v>165</v>
      </c>
      <c r="C12" s="144">
        <v>101</v>
      </c>
      <c r="D12" s="164">
        <v>735.5</v>
      </c>
      <c r="E12" s="165" t="s">
        <v>210</v>
      </c>
      <c r="F12" s="281" t="s">
        <v>195</v>
      </c>
      <c r="G12" s="263"/>
      <c r="H12" s="145">
        <v>72.934286530184366</v>
      </c>
      <c r="I12" s="145">
        <v>8.9149396128478761E-2</v>
      </c>
      <c r="J12" s="145">
        <v>7.5527074385548785</v>
      </c>
      <c r="K12" s="145">
        <v>0.846131724385491</v>
      </c>
      <c r="L12" s="145">
        <v>6.9303417485036493E-3</v>
      </c>
      <c r="M12" s="145">
        <v>0.34042678710073987</v>
      </c>
      <c r="N12" s="145">
        <v>6.9122808578863362</v>
      </c>
      <c r="O12" s="145">
        <v>0.6659428389243961</v>
      </c>
      <c r="P12" s="145">
        <v>1.6736775322636315</v>
      </c>
      <c r="Q12" s="145">
        <v>4.8092371527495022E-2</v>
      </c>
      <c r="R12" s="145">
        <v>0.19089941361787324</v>
      </c>
      <c r="S12" s="145">
        <v>0.29947476767776376</v>
      </c>
      <c r="T12" s="145">
        <v>0.21</v>
      </c>
      <c r="U12" s="145">
        <v>7.83</v>
      </c>
      <c r="V12" s="146">
        <f t="shared" si="0"/>
        <v>99.599999999999909</v>
      </c>
      <c r="W12" s="146"/>
      <c r="X12" s="146">
        <f t="shared" si="1"/>
        <v>0.24213100808166743</v>
      </c>
      <c r="Y12" s="146"/>
      <c r="Z12" s="147">
        <v>5149.9429644163638</v>
      </c>
      <c r="AA12" s="148">
        <v>0</v>
      </c>
      <c r="AB12" s="148">
        <v>0</v>
      </c>
      <c r="AC12" s="148">
        <v>27.725009635886693</v>
      </c>
      <c r="AD12" s="148">
        <v>4.9502788190976581</v>
      </c>
      <c r="AE12" s="148">
        <v>6.9617393964059842</v>
      </c>
      <c r="AF12" s="148">
        <v>2.4848959770653432</v>
      </c>
      <c r="AG12" s="148">
        <v>41.318873686684903</v>
      </c>
      <c r="AH12" s="148">
        <v>64.786462763625224</v>
      </c>
      <c r="AI12" s="148">
        <v>4.5532991582980022</v>
      </c>
      <c r="AJ12" s="148">
        <v>48.976646323340844</v>
      </c>
      <c r="AK12" s="148">
        <v>0.48280931408422711</v>
      </c>
      <c r="AL12" s="148">
        <v>13.507092551965286</v>
      </c>
      <c r="AM12" s="148">
        <v>3.3494554004714057</v>
      </c>
      <c r="AN12" s="148">
        <v>2.5371646473867675</v>
      </c>
      <c r="AO12" s="148">
        <v>763.03155644828678</v>
      </c>
      <c r="AP12" s="148">
        <v>10.48677164420851</v>
      </c>
      <c r="AQ12" s="148">
        <v>13.188753370999308</v>
      </c>
      <c r="AR12" s="148">
        <v>6.5121477661129648</v>
      </c>
      <c r="AS12" s="148">
        <v>2.4167111853671748</v>
      </c>
      <c r="AT12" s="174"/>
      <c r="AU12" s="175"/>
      <c r="AV12" s="174"/>
      <c r="AW12" s="174"/>
      <c r="AX12"/>
    </row>
    <row r="13" spans="1:50" s="142" customFormat="1" ht="30" x14ac:dyDescent="0.2">
      <c r="A13" s="278">
        <v>7</v>
      </c>
      <c r="B13" s="272">
        <v>168</v>
      </c>
      <c r="C13" s="176">
        <v>101</v>
      </c>
      <c r="D13" s="164">
        <v>738</v>
      </c>
      <c r="E13" s="165" t="s">
        <v>211</v>
      </c>
      <c r="F13" s="281" t="s">
        <v>195</v>
      </c>
      <c r="G13" s="263"/>
      <c r="H13" s="145">
        <v>24.12</v>
      </c>
      <c r="I13" s="145">
        <v>0.12</v>
      </c>
      <c r="J13" s="145">
        <v>5.59</v>
      </c>
      <c r="K13" s="145">
        <v>0.95</v>
      </c>
      <c r="L13" s="145">
        <v>0.1</v>
      </c>
      <c r="M13" s="145">
        <v>1.92</v>
      </c>
      <c r="N13" s="145">
        <v>35.54</v>
      </c>
      <c r="O13" s="145">
        <v>0.41</v>
      </c>
      <c r="P13" s="145">
        <v>0.73</v>
      </c>
      <c r="Q13" s="145">
        <v>0.02</v>
      </c>
      <c r="R13" s="145">
        <v>0.04</v>
      </c>
      <c r="S13" s="145">
        <v>0.06</v>
      </c>
      <c r="T13" s="145">
        <v>0.26</v>
      </c>
      <c r="U13" s="145">
        <v>29.73</v>
      </c>
      <c r="V13" s="146">
        <f t="shared" si="0"/>
        <v>99.590000000000018</v>
      </c>
      <c r="W13" s="146"/>
      <c r="X13" s="146">
        <f t="shared" si="1"/>
        <v>2.0540236353404615E-2</v>
      </c>
      <c r="Y13" s="146"/>
      <c r="Z13" s="147">
        <v>6011.9372361770538</v>
      </c>
      <c r="AA13" s="148">
        <v>0</v>
      </c>
      <c r="AB13" s="148">
        <v>5.629836419584076</v>
      </c>
      <c r="AC13" s="148">
        <v>47.690901286874428</v>
      </c>
      <c r="AD13" s="148">
        <v>5.8399171002265007</v>
      </c>
      <c r="AE13" s="148">
        <v>2.0633668466093336</v>
      </c>
      <c r="AF13" s="148">
        <v>1.8221939611921389</v>
      </c>
      <c r="AG13" s="148">
        <v>19.383693015703983</v>
      </c>
      <c r="AH13" s="148">
        <v>117.0548293195255</v>
      </c>
      <c r="AI13" s="148">
        <v>10.397714972403165</v>
      </c>
      <c r="AJ13" s="148">
        <v>52.110751385381086</v>
      </c>
      <c r="AK13" s="148">
        <v>1.4098069718011794</v>
      </c>
      <c r="AL13" s="148">
        <v>11.131634688186919</v>
      </c>
      <c r="AM13" s="148">
        <v>2.8143075661953674</v>
      </c>
      <c r="AN13" s="148">
        <v>1.8386342607835846</v>
      </c>
      <c r="AO13" s="148">
        <v>222.15657965833512</v>
      </c>
      <c r="AP13" s="148">
        <v>7.1417525366456802</v>
      </c>
      <c r="AQ13" s="148">
        <v>9.3429356786631974</v>
      </c>
      <c r="AR13" s="148">
        <v>0</v>
      </c>
      <c r="AS13" s="148">
        <v>5.823862931125956</v>
      </c>
      <c r="AT13" s="175">
        <v>12.298125668259861</v>
      </c>
      <c r="AU13" s="175">
        <v>6.9267413415733268</v>
      </c>
      <c r="AV13" s="177"/>
      <c r="AW13" s="174" t="s">
        <v>187</v>
      </c>
      <c r="AX13"/>
    </row>
    <row r="14" spans="1:50" s="142" customFormat="1" ht="30" x14ac:dyDescent="0.2">
      <c r="A14" s="278">
        <v>8</v>
      </c>
      <c r="B14" s="272">
        <v>158</v>
      </c>
      <c r="C14" s="144">
        <v>101</v>
      </c>
      <c r="D14" s="164">
        <v>739</v>
      </c>
      <c r="E14" s="165" t="s">
        <v>211</v>
      </c>
      <c r="F14" s="281" t="s">
        <v>191</v>
      </c>
      <c r="G14" s="263"/>
      <c r="H14" s="145">
        <v>71.274333575967404</v>
      </c>
      <c r="I14" s="145">
        <v>0.38711055589436888</v>
      </c>
      <c r="J14" s="145">
        <v>14.346086213793418</v>
      </c>
      <c r="K14" s="145">
        <v>2.1990230699114051</v>
      </c>
      <c r="L14" s="145">
        <v>2.928593443633478E-2</v>
      </c>
      <c r="M14" s="145">
        <v>1.3721079000347554</v>
      </c>
      <c r="N14" s="145">
        <v>1.2873436813493075</v>
      </c>
      <c r="O14" s="145">
        <v>0.53137471883955323</v>
      </c>
      <c r="P14" s="145">
        <v>2.111990222502016</v>
      </c>
      <c r="Q14" s="145">
        <v>8.249558996150641E-2</v>
      </c>
      <c r="R14" s="145">
        <v>0.37576741227466171</v>
      </c>
      <c r="S14" s="145">
        <v>0.35308112503524741</v>
      </c>
      <c r="T14" s="145">
        <v>0.34</v>
      </c>
      <c r="U14" s="145">
        <v>4.91</v>
      </c>
      <c r="V14" s="146">
        <f t="shared" si="0"/>
        <v>99.599999999999966</v>
      </c>
      <c r="W14" s="146"/>
      <c r="X14" s="146">
        <f t="shared" si="1"/>
        <v>1.6405799423261775</v>
      </c>
      <c r="Y14" s="146"/>
      <c r="Z14" s="147">
        <v>15717.667219545352</v>
      </c>
      <c r="AA14" s="148">
        <v>27.337186535370574</v>
      </c>
      <c r="AB14" s="148">
        <v>8.1640775792312112</v>
      </c>
      <c r="AC14" s="148">
        <v>47.636320546002104</v>
      </c>
      <c r="AD14" s="148">
        <v>11.872204610636542</v>
      </c>
      <c r="AE14" s="148">
        <v>4.9528231216937844</v>
      </c>
      <c r="AF14" s="148">
        <v>3.2597321537808228</v>
      </c>
      <c r="AG14" s="148">
        <v>64.990843856997003</v>
      </c>
      <c r="AH14" s="148">
        <v>85.994215835635387</v>
      </c>
      <c r="AI14" s="148">
        <v>8.4765122603231102</v>
      </c>
      <c r="AJ14" s="148">
        <v>126.32179235557378</v>
      </c>
      <c r="AK14" s="148">
        <v>5.5439872393797707</v>
      </c>
      <c r="AL14" s="148">
        <v>20.81042751818508</v>
      </c>
      <c r="AM14" s="148">
        <v>7.2588992430093038</v>
      </c>
      <c r="AN14" s="148">
        <v>2.2170526641866748</v>
      </c>
      <c r="AO14" s="148">
        <v>790.13496966779951</v>
      </c>
      <c r="AP14" s="148">
        <v>16.932655945902429</v>
      </c>
      <c r="AQ14" s="148">
        <v>34.146470213561763</v>
      </c>
      <c r="AR14" s="148">
        <v>9.1584311667420728</v>
      </c>
      <c r="AS14" s="148">
        <v>11.227480708456397</v>
      </c>
      <c r="AT14" s="175">
        <v>22</v>
      </c>
      <c r="AU14" s="175"/>
      <c r="AV14" s="177">
        <v>19.872212470171554</v>
      </c>
      <c r="AW14" s="174"/>
      <c r="AX14"/>
    </row>
    <row r="15" spans="1:50" s="142" customFormat="1" ht="30" x14ac:dyDescent="0.2">
      <c r="A15" s="278">
        <v>9</v>
      </c>
      <c r="B15" s="272">
        <v>160</v>
      </c>
      <c r="C15" s="144">
        <v>101</v>
      </c>
      <c r="D15" s="164">
        <v>741</v>
      </c>
      <c r="E15" s="165" t="s">
        <v>211</v>
      </c>
      <c r="F15" s="282" t="s">
        <v>192</v>
      </c>
      <c r="G15" s="263"/>
      <c r="H15" s="145">
        <v>75.49226464616784</v>
      </c>
      <c r="I15" s="145">
        <v>0.1669370274891139</v>
      </c>
      <c r="J15" s="145">
        <v>10.38008004301018</v>
      </c>
      <c r="K15" s="145">
        <v>0.95140617903988478</v>
      </c>
      <c r="L15" s="145">
        <v>2.7390537760799298E-2</v>
      </c>
      <c r="M15" s="145">
        <v>0.44862380787006123</v>
      </c>
      <c r="N15" s="145">
        <v>2.717265848315658</v>
      </c>
      <c r="O15" s="145">
        <v>0.48006067507279682</v>
      </c>
      <c r="P15" s="145">
        <v>1.783912523709027</v>
      </c>
      <c r="Q15" s="145">
        <v>9.2858073090588522E-2</v>
      </c>
      <c r="R15" s="145">
        <v>0.21964306227125802</v>
      </c>
      <c r="S15" s="145">
        <v>0.44955757620281578</v>
      </c>
      <c r="T15" s="145">
        <v>0.19</v>
      </c>
      <c r="U15" s="145">
        <v>6.2</v>
      </c>
      <c r="V15" s="146">
        <f t="shared" si="0"/>
        <v>99.600000000000009</v>
      </c>
      <c r="W15" s="146"/>
      <c r="X15" s="146">
        <f t="shared" si="1"/>
        <v>0.65651011836578832</v>
      </c>
      <c r="Y15" s="146"/>
      <c r="Z15" s="147">
        <v>5680.7481476473304</v>
      </c>
      <c r="AA15" s="148">
        <v>0</v>
      </c>
      <c r="AB15" s="148">
        <v>1.8367080951915715</v>
      </c>
      <c r="AC15" s="148">
        <v>23.00983057132807</v>
      </c>
      <c r="AD15" s="148">
        <v>5.1481155375561833</v>
      </c>
      <c r="AE15" s="148">
        <v>4.5898497291077041</v>
      </c>
      <c r="AF15" s="148">
        <v>3.6099818918074305</v>
      </c>
      <c r="AG15" s="148">
        <v>40.674973987033859</v>
      </c>
      <c r="AH15" s="148">
        <v>60.552690751463587</v>
      </c>
      <c r="AI15" s="148">
        <v>5.8508247501949144</v>
      </c>
      <c r="AJ15" s="148">
        <v>95.457818832222685</v>
      </c>
      <c r="AK15" s="148">
        <v>1.5330545819734442</v>
      </c>
      <c r="AL15" s="148">
        <v>14.632637190705699</v>
      </c>
      <c r="AM15" s="148">
        <v>5.0066330458185329</v>
      </c>
      <c r="AN15" s="148">
        <v>0.34286135096605636</v>
      </c>
      <c r="AO15" s="148">
        <v>842.51338800576298</v>
      </c>
      <c r="AP15" s="148">
        <v>9.8405701940830976</v>
      </c>
      <c r="AQ15" s="148">
        <v>28.632560075507829</v>
      </c>
      <c r="AR15" s="148">
        <v>3.0379811188423704</v>
      </c>
      <c r="AS15" s="148">
        <v>8.5772788707161496</v>
      </c>
      <c r="AT15" s="174"/>
      <c r="AU15" s="175"/>
      <c r="AV15" s="174"/>
      <c r="AW15" s="174"/>
      <c r="AX15"/>
    </row>
    <row r="16" spans="1:50" s="142" customFormat="1" ht="30" x14ac:dyDescent="0.2">
      <c r="A16" s="278">
        <v>10</v>
      </c>
      <c r="B16" s="272">
        <v>163</v>
      </c>
      <c r="C16" s="144">
        <v>101</v>
      </c>
      <c r="D16" s="164">
        <v>743</v>
      </c>
      <c r="E16" s="165" t="s">
        <v>211</v>
      </c>
      <c r="F16" s="263" t="s">
        <v>193</v>
      </c>
      <c r="G16" s="263"/>
      <c r="H16" s="145">
        <v>54.445575487025472</v>
      </c>
      <c r="I16" s="145">
        <v>0.51500855914265076</v>
      </c>
      <c r="J16" s="145">
        <v>14.97978890437849</v>
      </c>
      <c r="K16" s="145">
        <v>3.398662518643043</v>
      </c>
      <c r="L16" s="145">
        <v>7.7152790946784691E-2</v>
      </c>
      <c r="M16" s="145">
        <v>2.8325470752845789</v>
      </c>
      <c r="N16" s="145">
        <v>6.3156946359289234</v>
      </c>
      <c r="O16" s="145">
        <v>0.59336515250137112</v>
      </c>
      <c r="P16" s="145">
        <v>1.6237105805353822</v>
      </c>
      <c r="Q16" s="145">
        <v>6.8288427731622192E-2</v>
      </c>
      <c r="R16" s="145">
        <v>0.31364524660068788</v>
      </c>
      <c r="S16" s="145">
        <v>0.24656062128100129</v>
      </c>
      <c r="T16" s="145">
        <v>0.56000000000000005</v>
      </c>
      <c r="U16" s="145">
        <v>13.63</v>
      </c>
      <c r="V16" s="146">
        <f t="shared" si="0"/>
        <v>99.600000000000023</v>
      </c>
      <c r="W16" s="146"/>
      <c r="X16" s="146">
        <f t="shared" si="1"/>
        <v>0.25709136906309021</v>
      </c>
      <c r="Y16" s="146"/>
      <c r="Z16" s="147">
        <v>30298.930901761909</v>
      </c>
      <c r="AA16" s="148">
        <v>35.070181402877523</v>
      </c>
      <c r="AB16" s="148">
        <v>16.30958452838648</v>
      </c>
      <c r="AC16" s="148">
        <v>52.689428335700008</v>
      </c>
      <c r="AD16" s="148">
        <v>14.440378282121534</v>
      </c>
      <c r="AE16" s="148">
        <v>5.470739272374078</v>
      </c>
      <c r="AF16" s="148">
        <v>2.2527447478926743</v>
      </c>
      <c r="AG16" s="148">
        <v>71.051220791314236</v>
      </c>
      <c r="AH16" s="148">
        <v>100.22798191779866</v>
      </c>
      <c r="AI16" s="148">
        <v>13.064575951238018</v>
      </c>
      <c r="AJ16" s="148">
        <v>166.24464269311383</v>
      </c>
      <c r="AK16" s="148">
        <v>9.5932188186739946</v>
      </c>
      <c r="AL16" s="148">
        <v>19.31471646967859</v>
      </c>
      <c r="AM16" s="148">
        <v>10.375427728033548</v>
      </c>
      <c r="AN16" s="148">
        <v>2.1370597738460035</v>
      </c>
      <c r="AO16" s="148">
        <v>566.693843938653</v>
      </c>
      <c r="AP16" s="148">
        <v>24.368339339969527</v>
      </c>
      <c r="AQ16" s="148">
        <v>60.787098552382361</v>
      </c>
      <c r="AR16" s="148">
        <v>15.417850561888434</v>
      </c>
      <c r="AS16" s="148">
        <v>15.776086683603088</v>
      </c>
      <c r="AT16" s="175">
        <v>18.743988984780987</v>
      </c>
      <c r="AU16" s="175">
        <v>14.29384965831435</v>
      </c>
      <c r="AV16" s="177">
        <v>4.3228414356471401</v>
      </c>
      <c r="AW16" s="174" t="s">
        <v>187</v>
      </c>
      <c r="AX16"/>
    </row>
    <row r="17" spans="1:50" s="142" customFormat="1" ht="18.75" x14ac:dyDescent="0.2">
      <c r="A17" s="278">
        <v>11</v>
      </c>
      <c r="B17" s="272">
        <v>266</v>
      </c>
      <c r="C17" s="144">
        <v>100</v>
      </c>
      <c r="D17" s="150">
        <v>747.5</v>
      </c>
      <c r="E17" s="151" t="s">
        <v>212</v>
      </c>
      <c r="F17" s="262" t="s">
        <v>232</v>
      </c>
      <c r="G17" s="262"/>
      <c r="H17" s="145">
        <v>52.550747206009667</v>
      </c>
      <c r="I17" s="145">
        <v>0.82493328128068921</v>
      </c>
      <c r="J17" s="145">
        <v>17.381830757778193</v>
      </c>
      <c r="K17" s="145">
        <v>6.6263756083248682</v>
      </c>
      <c r="L17" s="145">
        <v>6.1891523582515179E-2</v>
      </c>
      <c r="M17" s="145">
        <v>2.6128986695053147</v>
      </c>
      <c r="N17" s="145">
        <v>2.9066412222995477</v>
      </c>
      <c r="O17" s="145">
        <v>2.1312211598848703</v>
      </c>
      <c r="P17" s="145">
        <v>2.6337803313748935</v>
      </c>
      <c r="Q17" s="145">
        <v>0.11915463757538139</v>
      </c>
      <c r="R17" s="145">
        <v>0.16619219549809292</v>
      </c>
      <c r="S17" s="145">
        <v>0.76433340688598295</v>
      </c>
      <c r="T17" s="145">
        <v>2.0699999999999998</v>
      </c>
      <c r="U17" s="145">
        <v>8.75</v>
      </c>
      <c r="V17" s="146">
        <f t="shared" si="0"/>
        <v>99.600000000000009</v>
      </c>
      <c r="W17" s="146"/>
      <c r="X17" s="146">
        <f t="shared" si="1"/>
        <v>0.90612501851577532</v>
      </c>
      <c r="Y17" s="146"/>
      <c r="Z17" s="147">
        <v>55129.554378034118</v>
      </c>
      <c r="AA17" s="148">
        <v>99.33639820044624</v>
      </c>
      <c r="AB17" s="148">
        <v>9.1885611128986771</v>
      </c>
      <c r="AC17" s="148">
        <v>87.093459743954824</v>
      </c>
      <c r="AD17" s="148">
        <v>15.883554739735979</v>
      </c>
      <c r="AE17" s="148">
        <v>9.1760270387985816</v>
      </c>
      <c r="AF17" s="148">
        <v>5.2873569219625418</v>
      </c>
      <c r="AG17" s="148">
        <v>102.79176395024994</v>
      </c>
      <c r="AH17" s="148">
        <v>171.54138589398556</v>
      </c>
      <c r="AI17" s="148">
        <v>25.981940464556317</v>
      </c>
      <c r="AJ17" s="148">
        <v>153.07748967281995</v>
      </c>
      <c r="AK17" s="148">
        <v>10.575247952143647</v>
      </c>
      <c r="AL17" s="148">
        <v>22.649562850610334</v>
      </c>
      <c r="AM17" s="148">
        <v>9.6555500044463063</v>
      </c>
      <c r="AN17" s="148">
        <v>3.4167197155220705</v>
      </c>
      <c r="AO17" s="148">
        <v>2724.4377086284517</v>
      </c>
      <c r="AP17" s="148">
        <v>19.844316542879781</v>
      </c>
      <c r="AQ17" s="148">
        <v>42.954806675848097</v>
      </c>
      <c r="AR17" s="148">
        <v>0</v>
      </c>
      <c r="AS17" s="148">
        <v>27.380319439432327</v>
      </c>
      <c r="AT17" s="158"/>
      <c r="AU17" s="158"/>
      <c r="AV17" s="161"/>
      <c r="AW17" s="192"/>
      <c r="AX17"/>
    </row>
    <row r="18" spans="1:50" s="142" customFormat="1" ht="30" x14ac:dyDescent="0.2">
      <c r="A18" s="278">
        <v>12</v>
      </c>
      <c r="B18" s="272">
        <v>152</v>
      </c>
      <c r="C18" s="144">
        <v>101</v>
      </c>
      <c r="D18" s="180">
        <v>886.2</v>
      </c>
      <c r="E18" s="165" t="s">
        <v>213</v>
      </c>
      <c r="F18" s="281" t="s">
        <v>186</v>
      </c>
      <c r="G18" s="263"/>
      <c r="H18" s="145">
        <v>71.692688199861649</v>
      </c>
      <c r="I18" s="145">
        <v>0.37651738159648607</v>
      </c>
      <c r="J18" s="145">
        <v>7.5050864158647501</v>
      </c>
      <c r="K18" s="145">
        <v>0.78528978701146779</v>
      </c>
      <c r="L18" s="145">
        <v>6.6493366253662783E-2</v>
      </c>
      <c r="M18" s="145">
        <v>0.51378390690820752</v>
      </c>
      <c r="N18" s="145">
        <v>9.8846512151088586</v>
      </c>
      <c r="O18" s="145">
        <v>0.44729054065454471</v>
      </c>
      <c r="P18" s="145">
        <v>1.084875283319179</v>
      </c>
      <c r="Q18" s="145">
        <v>4.4885631850981142E-2</v>
      </c>
      <c r="R18" s="145">
        <v>6.9729307154547462E-2</v>
      </c>
      <c r="S18" s="145">
        <v>0.3287089644156736</v>
      </c>
      <c r="T18" s="145">
        <v>0.2</v>
      </c>
      <c r="U18" s="145">
        <v>6.6</v>
      </c>
      <c r="V18" s="146">
        <f t="shared" si="0"/>
        <v>99.6</v>
      </c>
      <c r="W18" s="146"/>
      <c r="X18" s="146">
        <f t="shared" si="1"/>
        <v>0.10975352187044583</v>
      </c>
      <c r="Y18" s="146"/>
      <c r="Z18" s="147">
        <v>3284.8124569504612</v>
      </c>
      <c r="AA18" s="148">
        <v>0</v>
      </c>
      <c r="AB18" s="148">
        <v>0.75058171307046517</v>
      </c>
      <c r="AC18" s="148">
        <v>21.469773659463357</v>
      </c>
      <c r="AD18" s="148">
        <v>3.6974191890575692</v>
      </c>
      <c r="AE18" s="148">
        <v>2.4215222134380294</v>
      </c>
      <c r="AF18" s="148">
        <v>2.3508301241840148</v>
      </c>
      <c r="AG18" s="148">
        <v>29.813019893775614</v>
      </c>
      <c r="AH18" s="148">
        <v>52.238967359197595</v>
      </c>
      <c r="AI18" s="148">
        <v>8.7598647261568896</v>
      </c>
      <c r="AJ18" s="148">
        <v>203.78414731363227</v>
      </c>
      <c r="AK18" s="148">
        <v>3.2785956271169341</v>
      </c>
      <c r="AL18" s="148">
        <v>4.9379124203555227</v>
      </c>
      <c r="AM18" s="148">
        <v>2.8474580528814326</v>
      </c>
      <c r="AN18" s="148">
        <v>1.4292004414214983</v>
      </c>
      <c r="AO18" s="148">
        <v>138.30754494711715</v>
      </c>
      <c r="AP18" s="148">
        <v>7.6330405570160025</v>
      </c>
      <c r="AQ18" s="148">
        <v>13.161121915658697</v>
      </c>
      <c r="AR18" s="148">
        <v>0</v>
      </c>
      <c r="AS18" s="148">
        <v>2.1140225095012526</v>
      </c>
      <c r="AT18" s="174"/>
      <c r="AU18" s="175"/>
      <c r="AV18" s="174"/>
      <c r="AW18" s="174" t="s">
        <v>187</v>
      </c>
      <c r="AX18"/>
    </row>
    <row r="19" spans="1:50" s="142" customFormat="1" ht="30" x14ac:dyDescent="0.2">
      <c r="A19" s="278">
        <v>13</v>
      </c>
      <c r="B19" s="272">
        <v>157</v>
      </c>
      <c r="C19" s="144">
        <v>101</v>
      </c>
      <c r="D19" s="164">
        <v>891.6</v>
      </c>
      <c r="E19" s="165" t="s">
        <v>214</v>
      </c>
      <c r="F19" s="281" t="s">
        <v>189</v>
      </c>
      <c r="G19" s="263"/>
      <c r="H19" s="145">
        <v>71.476203417317478</v>
      </c>
      <c r="I19" s="145">
        <v>0.54686219544791914</v>
      </c>
      <c r="J19" s="145">
        <v>7.8198581545946446</v>
      </c>
      <c r="K19" s="145">
        <v>0.85012972733786585</v>
      </c>
      <c r="L19" s="145">
        <v>3.6721765127368862E-2</v>
      </c>
      <c r="M19" s="145">
        <v>0.52265921388669878</v>
      </c>
      <c r="N19" s="145">
        <v>9.3786553549728993</v>
      </c>
      <c r="O19" s="145">
        <v>0.6036140142811256</v>
      </c>
      <c r="P19" s="145">
        <v>1.0005637765244166</v>
      </c>
      <c r="Q19" s="145">
        <v>7.9702922037811944E-2</v>
      </c>
      <c r="R19" s="145">
        <v>7.7407811717351394E-2</v>
      </c>
      <c r="S19" s="145">
        <v>0.49762164675440179</v>
      </c>
      <c r="T19" s="145">
        <v>0.25</v>
      </c>
      <c r="U19" s="145">
        <v>6.46</v>
      </c>
      <c r="V19" s="146">
        <f t="shared" si="0"/>
        <v>99.599999999999966</v>
      </c>
      <c r="W19" s="146"/>
      <c r="X19" s="146">
        <f t="shared" si="1"/>
        <v>0.10668520578420465</v>
      </c>
      <c r="Y19" s="146"/>
      <c r="Z19" s="147">
        <v>3828.8567244354726</v>
      </c>
      <c r="AA19" s="148">
        <v>2.3925364374960814</v>
      </c>
      <c r="AB19" s="148">
        <v>1.9078945469152628</v>
      </c>
      <c r="AC19" s="148">
        <v>27.595051647783151</v>
      </c>
      <c r="AD19" s="148">
        <v>5.03827697270673</v>
      </c>
      <c r="AE19" s="148">
        <v>4.1866533158623286E-2</v>
      </c>
      <c r="AF19" s="148">
        <v>4.0086065028235751</v>
      </c>
      <c r="AG19" s="148">
        <v>26.981840127467404</v>
      </c>
      <c r="AH19" s="148">
        <v>51.288194397877497</v>
      </c>
      <c r="AI19" s="148">
        <v>14.876691150655573</v>
      </c>
      <c r="AJ19" s="148">
        <v>317.18652926502619</v>
      </c>
      <c r="AK19" s="148">
        <v>3.8102475569122967</v>
      </c>
      <c r="AL19" s="148">
        <v>10.236857407731245</v>
      </c>
      <c r="AM19" s="148">
        <v>4.6128838157589618</v>
      </c>
      <c r="AN19" s="148">
        <v>0.81844463888419472</v>
      </c>
      <c r="AO19" s="148">
        <v>138.75453422449996</v>
      </c>
      <c r="AP19" s="148">
        <v>13.28289594625185</v>
      </c>
      <c r="AQ19" s="148">
        <v>25.00356270529123</v>
      </c>
      <c r="AR19" s="148">
        <v>0</v>
      </c>
      <c r="AS19" s="148">
        <v>3.6719534760063581</v>
      </c>
      <c r="AT19" s="175">
        <v>23.624550160518361</v>
      </c>
      <c r="AU19" s="175">
        <v>20.787587929787691</v>
      </c>
      <c r="AV19" s="178">
        <v>21.650927221603709</v>
      </c>
      <c r="AW19" s="174" t="s">
        <v>187</v>
      </c>
      <c r="AX19"/>
    </row>
    <row r="20" spans="1:50" s="142" customFormat="1" ht="18.75" x14ac:dyDescent="0.2">
      <c r="A20" s="278">
        <v>14</v>
      </c>
      <c r="B20" s="272">
        <v>274</v>
      </c>
      <c r="C20" s="144">
        <v>100</v>
      </c>
      <c r="D20" s="150">
        <v>895</v>
      </c>
      <c r="E20" s="151" t="s">
        <v>212</v>
      </c>
      <c r="F20" s="262" t="s">
        <v>203</v>
      </c>
      <c r="G20" s="262"/>
      <c r="H20" s="145">
        <v>45.986377753267618</v>
      </c>
      <c r="I20" s="145">
        <v>0.52556557977954066</v>
      </c>
      <c r="J20" s="145">
        <v>12.578832198453224</v>
      </c>
      <c r="K20" s="145">
        <v>7.4762397448005791</v>
      </c>
      <c r="L20" s="145">
        <v>1.3282879183150504</v>
      </c>
      <c r="M20" s="145">
        <v>2.5958610801064661</v>
      </c>
      <c r="N20" s="145">
        <v>10.006613244744441</v>
      </c>
      <c r="O20" s="145">
        <v>1.0032919272708065</v>
      </c>
      <c r="P20" s="145">
        <v>2.1637540469318619</v>
      </c>
      <c r="Q20" s="145">
        <v>8.9684686053193005E-2</v>
      </c>
      <c r="R20" s="145">
        <v>0.21966088329117445</v>
      </c>
      <c r="S20" s="145">
        <v>5.5830936986084261E-2</v>
      </c>
      <c r="T20" s="145">
        <v>0.63</v>
      </c>
      <c r="U20" s="145">
        <v>14.94</v>
      </c>
      <c r="V20" s="146">
        <f t="shared" si="0"/>
        <v>99.600000000000023</v>
      </c>
      <c r="W20" s="146"/>
      <c r="X20" s="146">
        <f t="shared" si="1"/>
        <v>0.21623240491165019</v>
      </c>
      <c r="Y20" s="146"/>
      <c r="Z20" s="147">
        <v>62352.220370953488</v>
      </c>
      <c r="AA20" s="148">
        <v>287.63135369621091</v>
      </c>
      <c r="AB20" s="148">
        <v>64.178705724475307</v>
      </c>
      <c r="AC20" s="148">
        <v>132.55989968764979</v>
      </c>
      <c r="AD20" s="148">
        <v>14.417180269829499</v>
      </c>
      <c r="AE20" s="148">
        <v>20.474853267205809</v>
      </c>
      <c r="AF20" s="148">
        <v>-0.36421822165059398</v>
      </c>
      <c r="AG20" s="148">
        <v>85.17626975712777</v>
      </c>
      <c r="AH20" s="148">
        <v>304.31143953585098</v>
      </c>
      <c r="AI20" s="148">
        <v>27.722840955409122</v>
      </c>
      <c r="AJ20" s="148">
        <v>88.442950875924865</v>
      </c>
      <c r="AK20" s="148">
        <v>8.2220747044197964</v>
      </c>
      <c r="AL20" s="148">
        <v>31.09859251841705</v>
      </c>
      <c r="AM20" s="148">
        <v>7.8498112785976204</v>
      </c>
      <c r="AN20" s="148">
        <v>3.5822340031269988</v>
      </c>
      <c r="AO20" s="148">
        <v>424.92959072389834</v>
      </c>
      <c r="AP20" s="148">
        <v>35.384382562501173</v>
      </c>
      <c r="AQ20" s="148">
        <v>57.372014368163924</v>
      </c>
      <c r="AR20" s="148">
        <v>10.778759285388929</v>
      </c>
      <c r="AS20" s="148">
        <v>16.773700085349464</v>
      </c>
      <c r="AT20" s="158"/>
      <c r="AU20" s="158"/>
      <c r="AV20" s="161"/>
      <c r="AW20" s="192"/>
      <c r="AX20"/>
    </row>
    <row r="21" spans="1:50" s="260" customFormat="1" ht="18.75" x14ac:dyDescent="0.35">
      <c r="A21" s="278">
        <v>15</v>
      </c>
      <c r="B21" s="272">
        <v>282</v>
      </c>
      <c r="C21" s="176">
        <v>100</v>
      </c>
      <c r="D21" s="150">
        <v>912.4</v>
      </c>
      <c r="E21" s="149" t="s">
        <v>212</v>
      </c>
      <c r="F21" s="262" t="s">
        <v>204</v>
      </c>
      <c r="G21" s="262"/>
      <c r="H21" s="145">
        <v>9.83</v>
      </c>
      <c r="I21" s="145">
        <v>0.09</v>
      </c>
      <c r="J21" s="145">
        <v>2.71</v>
      </c>
      <c r="K21" s="145">
        <v>4.88</v>
      </c>
      <c r="L21" s="145">
        <v>39.979999999999997</v>
      </c>
      <c r="M21" s="145">
        <v>2.3199999999999998</v>
      </c>
      <c r="N21" s="145">
        <v>9.6199999999999992</v>
      </c>
      <c r="O21" s="145">
        <v>0.25</v>
      </c>
      <c r="P21" s="145">
        <v>0.53</v>
      </c>
      <c r="Q21" s="145">
        <v>0.78</v>
      </c>
      <c r="R21" s="145">
        <v>0.04</v>
      </c>
      <c r="S21" s="145">
        <v>0.01</v>
      </c>
      <c r="T21" s="145">
        <v>0.26</v>
      </c>
      <c r="U21" s="145">
        <v>28.3</v>
      </c>
      <c r="V21" s="259">
        <f t="shared" si="0"/>
        <v>99.600000000000009</v>
      </c>
      <c r="W21" s="259"/>
      <c r="X21" s="146">
        <f t="shared" si="1"/>
        <v>5.5093555093555104E-2</v>
      </c>
      <c r="Y21" s="259"/>
      <c r="Z21" s="147">
        <v>55655.121594510245</v>
      </c>
      <c r="AA21" s="148">
        <v>582.08339710291932</v>
      </c>
      <c r="AB21" s="148">
        <v>28.100698953629486</v>
      </c>
      <c r="AC21" s="148">
        <v>175.81177045251232</v>
      </c>
      <c r="AD21" s="148">
        <v>5.254335092569157</v>
      </c>
      <c r="AE21" s="148">
        <v>94.963273805604857</v>
      </c>
      <c r="AF21" s="148">
        <v>1.622577135067333</v>
      </c>
      <c r="AG21" s="148">
        <v>23.234392688105917</v>
      </c>
      <c r="AH21" s="148">
        <v>275.85822366446706</v>
      </c>
      <c r="AI21" s="148">
        <v>100.96890861330047</v>
      </c>
      <c r="AJ21" s="148">
        <v>27.755274761338455</v>
      </c>
      <c r="AK21" s="148">
        <v>0</v>
      </c>
      <c r="AL21" s="148">
        <v>25.191903735323351</v>
      </c>
      <c r="AM21" s="148">
        <v>1.5466019883954403</v>
      </c>
      <c r="AN21" s="148">
        <v>0</v>
      </c>
      <c r="AO21" s="148">
        <v>165.00171585529651</v>
      </c>
      <c r="AP21" s="148">
        <v>41.633465946233713</v>
      </c>
      <c r="AQ21" s="148">
        <v>101.63957378293885</v>
      </c>
      <c r="AR21" s="148">
        <v>13.337438032661801</v>
      </c>
      <c r="AS21" s="148">
        <v>45.533905605933455</v>
      </c>
      <c r="AT21" s="192"/>
      <c r="AU21" s="192"/>
      <c r="AV21" s="258"/>
      <c r="AW21" s="192"/>
      <c r="AX21" s="47"/>
    </row>
    <row r="22" spans="1:50" s="142" customFormat="1" ht="18.75" x14ac:dyDescent="0.2">
      <c r="A22" s="278">
        <v>16</v>
      </c>
      <c r="B22" s="272">
        <v>284</v>
      </c>
      <c r="C22" s="144">
        <v>100</v>
      </c>
      <c r="D22" s="150">
        <v>1092.5</v>
      </c>
      <c r="E22" s="151" t="s">
        <v>212</v>
      </c>
      <c r="F22" s="283" t="s">
        <v>205</v>
      </c>
      <c r="G22" s="275"/>
      <c r="H22" s="145">
        <v>70.967918871693001</v>
      </c>
      <c r="I22" s="145">
        <v>0.79298421291698085</v>
      </c>
      <c r="J22" s="145">
        <v>15.688634321692245</v>
      </c>
      <c r="K22" s="145">
        <v>1.6622307622092354</v>
      </c>
      <c r="L22" s="145">
        <v>5.9589598868128743E-2</v>
      </c>
      <c r="M22" s="145">
        <v>0.91061963866183615</v>
      </c>
      <c r="N22" s="145">
        <v>0.79555716623598483</v>
      </c>
      <c r="O22" s="145">
        <v>0.80790734216720317</v>
      </c>
      <c r="P22" s="145">
        <v>2.7317559978527481</v>
      </c>
      <c r="Q22" s="145">
        <v>4.9812376255914184E-2</v>
      </c>
      <c r="R22" s="145">
        <v>0.18803142855280003</v>
      </c>
      <c r="S22" s="145">
        <v>5.495828289392185E-2</v>
      </c>
      <c r="T22" s="145">
        <v>0.62</v>
      </c>
      <c r="U22" s="145">
        <v>4.2699999999999996</v>
      </c>
      <c r="V22" s="146">
        <f t="shared" si="0"/>
        <v>99.6</v>
      </c>
      <c r="W22" s="146"/>
      <c r="X22" s="146">
        <f t="shared" si="1"/>
        <v>3.4337645536869337</v>
      </c>
      <c r="Y22" s="146"/>
      <c r="Z22" s="147">
        <v>11953.014035132068</v>
      </c>
      <c r="AA22" s="148">
        <v>27.659332387215613</v>
      </c>
      <c r="AB22" s="148">
        <v>12.363241079997948</v>
      </c>
      <c r="AC22" s="148">
        <v>39.207379348973056</v>
      </c>
      <c r="AD22" s="148">
        <v>14.14412441184021</v>
      </c>
      <c r="AE22" s="148">
        <v>7.2795804717663168</v>
      </c>
      <c r="AF22" s="148">
        <v>3.7610157017770228E-2</v>
      </c>
      <c r="AG22" s="148">
        <v>133.53408636774839</v>
      </c>
      <c r="AH22" s="148">
        <v>95.568520576983303</v>
      </c>
      <c r="AI22" s="148">
        <v>18.046294431558369</v>
      </c>
      <c r="AJ22" s="148">
        <v>301.65651954658955</v>
      </c>
      <c r="AK22" s="148">
        <v>9.9695295160376478</v>
      </c>
      <c r="AL22" s="148">
        <v>15.875106780758985</v>
      </c>
      <c r="AM22" s="148">
        <v>9.7559813010158383</v>
      </c>
      <c r="AN22" s="148">
        <v>5.7343923910295311</v>
      </c>
      <c r="AO22" s="148">
        <v>649.9278424126079</v>
      </c>
      <c r="AP22" s="148">
        <v>15.036432796326102</v>
      </c>
      <c r="AQ22" s="148">
        <v>28.091262923662992</v>
      </c>
      <c r="AR22" s="148">
        <v>0</v>
      </c>
      <c r="AS22" s="148">
        <v>6.8043417897894782</v>
      </c>
      <c r="AT22" s="160">
        <v>4.5322777608357079</v>
      </c>
      <c r="AU22" s="160">
        <v>4.9153406195141001</v>
      </c>
      <c r="AV22" s="161"/>
      <c r="AW22" s="192" t="s">
        <v>159</v>
      </c>
      <c r="AX22"/>
    </row>
    <row r="23" spans="1:50" s="142" customFormat="1" ht="18.75" x14ac:dyDescent="0.2">
      <c r="A23" s="278">
        <v>17</v>
      </c>
      <c r="B23" s="272">
        <v>144</v>
      </c>
      <c r="C23" s="144">
        <v>110</v>
      </c>
      <c r="D23" s="185">
        <v>2957.6</v>
      </c>
      <c r="E23" s="186" t="s">
        <v>215</v>
      </c>
      <c r="F23" s="284" t="s">
        <v>177</v>
      </c>
      <c r="G23" s="239"/>
      <c r="H23" s="145">
        <v>49.805486212701268</v>
      </c>
      <c r="I23" s="145">
        <v>1.2819140311916537</v>
      </c>
      <c r="J23" s="145">
        <v>19.389375041624852</v>
      </c>
      <c r="K23" s="145">
        <v>10.047543502274729</v>
      </c>
      <c r="L23" s="145">
        <v>5.5397910604748801E-2</v>
      </c>
      <c r="M23" s="145">
        <v>3.9152818892285226</v>
      </c>
      <c r="N23" s="145">
        <v>0.49549762652232138</v>
      </c>
      <c r="O23" s="145">
        <v>1.1172089188562295</v>
      </c>
      <c r="P23" s="145">
        <v>5.5834926751745959</v>
      </c>
      <c r="Q23" s="145">
        <v>0.16449245240987792</v>
      </c>
      <c r="R23" s="145">
        <v>8.102343163304912E-2</v>
      </c>
      <c r="S23" s="145">
        <v>0.66328630777816322</v>
      </c>
      <c r="T23" s="145">
        <v>1.32</v>
      </c>
      <c r="U23" s="145">
        <v>5.68</v>
      </c>
      <c r="V23" s="146">
        <f t="shared" si="0"/>
        <v>99.600000000000023</v>
      </c>
      <c r="W23" s="146"/>
      <c r="X23" s="146">
        <f t="shared" si="1"/>
        <v>11.268454935622318</v>
      </c>
      <c r="Y23" s="146"/>
      <c r="Z23" s="147">
        <v>69960.062304719962</v>
      </c>
      <c r="AA23" s="148">
        <v>164.833702959031</v>
      </c>
      <c r="AB23" s="148">
        <v>2.6020932690686833</v>
      </c>
      <c r="AC23" s="148">
        <v>108.15354724725148</v>
      </c>
      <c r="AD23" s="148">
        <v>22.531697433009423</v>
      </c>
      <c r="AE23" s="148">
        <v>8.9562533369406108</v>
      </c>
      <c r="AF23" s="148">
        <v>29.642836171600777</v>
      </c>
      <c r="AG23" s="148">
        <v>179.02006332082601</v>
      </c>
      <c r="AH23" s="148">
        <v>121.24303095887846</v>
      </c>
      <c r="AI23" s="148">
        <v>31.864987372923689</v>
      </c>
      <c r="AJ23" s="148">
        <v>159.68308369900151</v>
      </c>
      <c r="AK23" s="148">
        <v>14.93744109982727</v>
      </c>
      <c r="AL23" s="148">
        <v>12.820722079029544</v>
      </c>
      <c r="AM23" s="148">
        <v>15.48121049729582</v>
      </c>
      <c r="AN23" s="148">
        <v>6.020762171249757</v>
      </c>
      <c r="AO23" s="148">
        <v>603.71584838195588</v>
      </c>
      <c r="AP23" s="148">
        <v>34.321107160918807</v>
      </c>
      <c r="AQ23" s="148">
        <v>67.883331169921846</v>
      </c>
      <c r="AR23" s="148">
        <v>8.9189584016046677</v>
      </c>
      <c r="AS23" s="148">
        <v>22.744534229580143</v>
      </c>
      <c r="AT23" s="191"/>
      <c r="AU23" s="158"/>
      <c r="AV23" s="159"/>
      <c r="AW23" s="206"/>
      <c r="AX23"/>
    </row>
    <row r="24" spans="1:50" s="142" customFormat="1" ht="18.75" x14ac:dyDescent="0.2">
      <c r="A24" s="278">
        <v>18</v>
      </c>
      <c r="B24" s="272">
        <v>145</v>
      </c>
      <c r="C24" s="144">
        <v>110</v>
      </c>
      <c r="D24" s="185">
        <v>2958.5</v>
      </c>
      <c r="E24" s="186" t="s">
        <v>215</v>
      </c>
      <c r="F24" s="284" t="s">
        <v>177</v>
      </c>
      <c r="G24" s="239"/>
      <c r="H24" s="145">
        <v>59.057213687103662</v>
      </c>
      <c r="I24" s="145">
        <v>1.0121571302192716</v>
      </c>
      <c r="J24" s="145">
        <v>15.274304671092169</v>
      </c>
      <c r="K24" s="145">
        <v>8.0877379947461172</v>
      </c>
      <c r="L24" s="145">
        <v>4.675839574287044E-2</v>
      </c>
      <c r="M24" s="145">
        <v>3.0138767296277029</v>
      </c>
      <c r="N24" s="145">
        <v>0.36067773718437873</v>
      </c>
      <c r="O24" s="145">
        <v>0.95493824325875676</v>
      </c>
      <c r="P24" s="145">
        <v>4.3594097149533013</v>
      </c>
      <c r="Q24" s="145">
        <v>0.12573510443608563</v>
      </c>
      <c r="R24" s="145">
        <v>6.4436625900689465E-2</v>
      </c>
      <c r="S24" s="145">
        <v>0.58275396573496929</v>
      </c>
      <c r="T24" s="145">
        <v>1.3</v>
      </c>
      <c r="U24" s="145">
        <v>5.36</v>
      </c>
      <c r="V24" s="146">
        <f t="shared" si="0"/>
        <v>99.599999999999952</v>
      </c>
      <c r="W24" s="146"/>
      <c r="X24" s="146">
        <f t="shared" si="1"/>
        <v>12.086716937354987</v>
      </c>
      <c r="Y24" s="146"/>
      <c r="Z24" s="147">
        <v>70211.758836766763</v>
      </c>
      <c r="AA24" s="148">
        <v>121.90880451632353</v>
      </c>
      <c r="AB24" s="148">
        <v>1.1161760384996282</v>
      </c>
      <c r="AC24" s="148">
        <v>99.622839637329477</v>
      </c>
      <c r="AD24" s="148">
        <v>21.768380141387983</v>
      </c>
      <c r="AE24" s="148">
        <v>11.333361759293908</v>
      </c>
      <c r="AF24" s="148">
        <v>27.974880564865156</v>
      </c>
      <c r="AG24" s="148">
        <v>161.12388387286023</v>
      </c>
      <c r="AH24" s="148">
        <v>110.3599542792133</v>
      </c>
      <c r="AI24" s="148">
        <v>30.504480124951087</v>
      </c>
      <c r="AJ24" s="148">
        <v>169.00181391462971</v>
      </c>
      <c r="AK24" s="148">
        <v>14.092216008680284</v>
      </c>
      <c r="AL24" s="148">
        <v>10.819943658339383</v>
      </c>
      <c r="AM24" s="148">
        <v>14.036796364541019</v>
      </c>
      <c r="AN24" s="148">
        <v>6.029210634863337</v>
      </c>
      <c r="AO24" s="148">
        <v>630.45466447680781</v>
      </c>
      <c r="AP24" s="148">
        <v>39.041435721717406</v>
      </c>
      <c r="AQ24" s="148">
        <v>65.654548824972565</v>
      </c>
      <c r="AR24" s="148">
        <v>4.6910651016173119</v>
      </c>
      <c r="AS24" s="148">
        <v>19.243594225883911</v>
      </c>
      <c r="AT24" s="193">
        <v>13.468741432990491</v>
      </c>
      <c r="AU24" s="192"/>
      <c r="AV24" s="163">
        <v>1.8779495646472684</v>
      </c>
      <c r="AW24" s="194"/>
      <c r="AX24"/>
    </row>
    <row r="25" spans="1:50" s="142" customFormat="1" ht="18.75" x14ac:dyDescent="0.2">
      <c r="A25" s="278">
        <v>19</v>
      </c>
      <c r="B25" s="272">
        <v>148</v>
      </c>
      <c r="C25" s="144">
        <v>110</v>
      </c>
      <c r="D25" s="185">
        <v>2961.75</v>
      </c>
      <c r="E25" s="186" t="s">
        <v>216</v>
      </c>
      <c r="F25" s="284" t="s">
        <v>177</v>
      </c>
      <c r="G25" s="239"/>
      <c r="H25" s="145">
        <v>56.698769883152906</v>
      </c>
      <c r="I25" s="145">
        <v>0.87440852582124529</v>
      </c>
      <c r="J25" s="145">
        <v>15.960404621577947</v>
      </c>
      <c r="K25" s="145">
        <v>6.979509260902458</v>
      </c>
      <c r="L25" s="145">
        <v>3.2795643686427615E-2</v>
      </c>
      <c r="M25" s="145">
        <v>3.2323940110028668</v>
      </c>
      <c r="N25" s="145">
        <v>0.41388528249722117</v>
      </c>
      <c r="O25" s="145">
        <v>0.77453088368530665</v>
      </c>
      <c r="P25" s="145">
        <v>5.3276949086052126</v>
      </c>
      <c r="Q25" s="145">
        <v>0.11584954652867935</v>
      </c>
      <c r="R25" s="145">
        <v>6.1758030318597452E-2</v>
      </c>
      <c r="S25" s="145">
        <v>0.72799940222112203</v>
      </c>
      <c r="T25" s="145">
        <v>2.46</v>
      </c>
      <c r="U25" s="145">
        <v>5.94</v>
      </c>
      <c r="V25" s="146">
        <f t="shared" si="0"/>
        <v>99.599999999999966</v>
      </c>
      <c r="W25" s="146"/>
      <c r="X25" s="146">
        <f t="shared" si="1"/>
        <v>12.872395163365063</v>
      </c>
      <c r="Y25" s="146"/>
      <c r="Z25" s="147">
        <v>59703.066382382764</v>
      </c>
      <c r="AA25" s="148">
        <v>97.219344256177848</v>
      </c>
      <c r="AB25" s="148">
        <v>0</v>
      </c>
      <c r="AC25" s="148">
        <v>83.146247467191358</v>
      </c>
      <c r="AD25" s="148">
        <v>20.247056363068555</v>
      </c>
      <c r="AE25" s="148">
        <v>5.0126108513549115</v>
      </c>
      <c r="AF25" s="148">
        <v>34.122398962910701</v>
      </c>
      <c r="AG25" s="148">
        <v>171.3469169981355</v>
      </c>
      <c r="AH25" s="148">
        <v>125.23369387133533</v>
      </c>
      <c r="AI25" s="148">
        <v>24.36266888073234</v>
      </c>
      <c r="AJ25" s="148">
        <v>152.18370160630394</v>
      </c>
      <c r="AK25" s="148">
        <v>13.866333698955543</v>
      </c>
      <c r="AL25" s="148">
        <v>10.604394342006719</v>
      </c>
      <c r="AM25" s="148">
        <v>14.40805195248204</v>
      </c>
      <c r="AN25" s="148">
        <v>4.6237146305304568</v>
      </c>
      <c r="AO25" s="148">
        <v>411.89425685486117</v>
      </c>
      <c r="AP25" s="148">
        <v>29.507823365587473</v>
      </c>
      <c r="AQ25" s="148">
        <v>48.387396194667225</v>
      </c>
      <c r="AR25" s="148">
        <v>7.9226527200202064</v>
      </c>
      <c r="AS25" s="148">
        <v>19.394244965610856</v>
      </c>
      <c r="AT25" s="191"/>
      <c r="AU25" s="158"/>
      <c r="AV25" s="159"/>
      <c r="AW25" s="206"/>
      <c r="AX25"/>
    </row>
    <row r="26" spans="1:50" s="142" customFormat="1" ht="18.75" x14ac:dyDescent="0.2">
      <c r="A26" s="278">
        <v>20</v>
      </c>
      <c r="B26" s="272">
        <v>150</v>
      </c>
      <c r="C26" s="176">
        <v>110</v>
      </c>
      <c r="D26" s="185">
        <v>2963.5</v>
      </c>
      <c r="E26" s="186" t="s">
        <v>216</v>
      </c>
      <c r="F26" s="284" t="s">
        <v>231</v>
      </c>
      <c r="G26" s="239"/>
      <c r="H26" s="145">
        <v>20.420000000000002</v>
      </c>
      <c r="I26" s="145">
        <v>0.19</v>
      </c>
      <c r="J26" s="145">
        <v>7.74</v>
      </c>
      <c r="K26" s="145">
        <v>2.95</v>
      </c>
      <c r="L26" s="145">
        <v>0.64</v>
      </c>
      <c r="M26" s="145">
        <v>14.2</v>
      </c>
      <c r="N26" s="145">
        <v>16.8</v>
      </c>
      <c r="O26" s="145">
        <v>0.44</v>
      </c>
      <c r="P26" s="145">
        <v>2.0299999999999998</v>
      </c>
      <c r="Q26" s="145">
        <v>0.26</v>
      </c>
      <c r="R26" s="145">
        <v>0.03</v>
      </c>
      <c r="S26" s="145">
        <v>0.09</v>
      </c>
      <c r="T26" s="145">
        <v>0.8</v>
      </c>
      <c r="U26" s="145">
        <v>33.01</v>
      </c>
      <c r="V26" s="146">
        <f t="shared" si="0"/>
        <v>99.6</v>
      </c>
      <c r="W26" s="146"/>
      <c r="X26" s="146">
        <f t="shared" si="1"/>
        <v>0.12083333333333332</v>
      </c>
      <c r="Y26" s="146"/>
      <c r="Z26" s="195">
        <v>21791.906026859349</v>
      </c>
      <c r="AA26" s="196">
        <v>46.585247914647141</v>
      </c>
      <c r="AB26" s="196">
        <v>3.2844244280811981</v>
      </c>
      <c r="AC26" s="196">
        <v>70.005764700300418</v>
      </c>
      <c r="AD26" s="196">
        <v>7.9533807212167886</v>
      </c>
      <c r="AE26" s="196">
        <v>2.779755328917378</v>
      </c>
      <c r="AF26" s="196">
        <v>13.854798525091761</v>
      </c>
      <c r="AG26" s="196">
        <v>63.410379195098209</v>
      </c>
      <c r="AH26" s="196">
        <v>194.81727642702791</v>
      </c>
      <c r="AI26" s="196">
        <v>27.080529238276331</v>
      </c>
      <c r="AJ26" s="196">
        <v>55.271471515929711</v>
      </c>
      <c r="AK26" s="196">
        <v>3.75201651538887</v>
      </c>
      <c r="AL26" s="196">
        <v>23.62124574251207</v>
      </c>
      <c r="AM26" s="196">
        <v>5.0687338335974568</v>
      </c>
      <c r="AN26" s="196">
        <v>3.3573603742621145</v>
      </c>
      <c r="AO26" s="196">
        <v>288.80244876336127</v>
      </c>
      <c r="AP26" s="196">
        <v>12.212148998140615</v>
      </c>
      <c r="AQ26" s="196">
        <v>36.727836604253405</v>
      </c>
      <c r="AR26" s="196">
        <v>0.90152610200406225</v>
      </c>
      <c r="AS26" s="196">
        <v>9.5756159027454526</v>
      </c>
      <c r="AT26" s="198">
        <v>7.3588639489444994</v>
      </c>
      <c r="AU26" s="198">
        <v>5.1606363756555442</v>
      </c>
      <c r="AV26" s="199">
        <v>0.4795314382105999</v>
      </c>
      <c r="AW26" s="200"/>
      <c r="AX26"/>
    </row>
    <row r="27" spans="1:50" s="142" customFormat="1" ht="18.75" x14ac:dyDescent="0.2">
      <c r="A27" s="278">
        <v>21</v>
      </c>
      <c r="B27" s="272">
        <v>132</v>
      </c>
      <c r="C27" s="144">
        <v>110</v>
      </c>
      <c r="D27" s="185">
        <v>3145.8</v>
      </c>
      <c r="E27" s="202" t="s">
        <v>217</v>
      </c>
      <c r="F27" s="285" t="s">
        <v>179</v>
      </c>
      <c r="G27" s="239"/>
      <c r="H27" s="145">
        <v>66.758576514595433</v>
      </c>
      <c r="I27" s="145">
        <v>0.40613264927553339</v>
      </c>
      <c r="J27" s="145">
        <v>10.953151030114352</v>
      </c>
      <c r="K27" s="145">
        <v>2.069103785197985</v>
      </c>
      <c r="L27" s="145">
        <v>0.11051654910841419</v>
      </c>
      <c r="M27" s="145">
        <v>2.12519772363959</v>
      </c>
      <c r="N27" s="145">
        <v>4.1442661335796069</v>
      </c>
      <c r="O27" s="145">
        <v>1.3415539132319123</v>
      </c>
      <c r="P27" s="145">
        <v>2.3410079225601796</v>
      </c>
      <c r="Q27" s="145">
        <v>0.11114329702396283</v>
      </c>
      <c r="R27" s="145">
        <v>1.3288100389490896</v>
      </c>
      <c r="S27" s="145">
        <v>0.38054044272396303</v>
      </c>
      <c r="T27" s="145">
        <v>0.18</v>
      </c>
      <c r="U27" s="145">
        <v>7.35</v>
      </c>
      <c r="V27" s="146">
        <f t="shared" si="0"/>
        <v>99.600000000000009</v>
      </c>
      <c r="W27" s="146"/>
      <c r="X27" s="146">
        <f t="shared" si="1"/>
        <v>0.56487876190956288</v>
      </c>
      <c r="Y27" s="146"/>
      <c r="Z27" s="147">
        <v>14785.631894806311</v>
      </c>
      <c r="AA27" s="148">
        <v>25.527205727885825</v>
      </c>
      <c r="AB27" s="148">
        <v>19.859751120078464</v>
      </c>
      <c r="AC27" s="148">
        <v>41.230501324404003</v>
      </c>
      <c r="AD27" s="148">
        <v>10.522053308823097</v>
      </c>
      <c r="AE27" s="148">
        <v>23.254937920651219</v>
      </c>
      <c r="AF27" s="148">
        <v>6.9844205026850688</v>
      </c>
      <c r="AG27" s="148">
        <v>65.750218544428051</v>
      </c>
      <c r="AH27" s="148">
        <v>288.90727087077397</v>
      </c>
      <c r="AI27" s="148">
        <v>15.3168925307341</v>
      </c>
      <c r="AJ27" s="148">
        <v>108.20681132731391</v>
      </c>
      <c r="AK27" s="148">
        <v>6.4255305683186235</v>
      </c>
      <c r="AL27" s="148">
        <v>8.380915026746047</v>
      </c>
      <c r="AM27" s="148">
        <v>5.4679876995703838</v>
      </c>
      <c r="AN27" s="148">
        <v>5.8109480119221599</v>
      </c>
      <c r="AO27" s="148">
        <v>637.77068662358863</v>
      </c>
      <c r="AP27" s="148">
        <v>25.698889628802149</v>
      </c>
      <c r="AQ27" s="148">
        <v>45.000921308510222</v>
      </c>
      <c r="AR27" s="148">
        <v>6.7780857036832858</v>
      </c>
      <c r="AS27" s="148">
        <v>11.411052924116165</v>
      </c>
      <c r="AT27" s="198">
        <v>12.101778330423366</v>
      </c>
      <c r="AU27" s="198">
        <v>10.704438317175118</v>
      </c>
      <c r="AV27" s="199">
        <v>4.1907217679430691</v>
      </c>
      <c r="AW27" s="200"/>
      <c r="AX27"/>
    </row>
    <row r="28" spans="1:50" s="142" customFormat="1" ht="18.75" x14ac:dyDescent="0.2">
      <c r="A28" s="278">
        <v>22</v>
      </c>
      <c r="B28" s="272">
        <v>133</v>
      </c>
      <c r="C28" s="144">
        <v>110</v>
      </c>
      <c r="D28" s="185">
        <v>3146</v>
      </c>
      <c r="E28" s="202" t="s">
        <v>218</v>
      </c>
      <c r="F28" s="285" t="s">
        <v>180</v>
      </c>
      <c r="G28" s="239"/>
      <c r="H28" s="145">
        <v>65.812466847937856</v>
      </c>
      <c r="I28" s="145">
        <v>0.59680252965999203</v>
      </c>
      <c r="J28" s="145">
        <v>12.312368324100252</v>
      </c>
      <c r="K28" s="145">
        <v>2.2595775160420493</v>
      </c>
      <c r="L28" s="145">
        <v>0.12575258062839173</v>
      </c>
      <c r="M28" s="145">
        <v>2.7103650060687428</v>
      </c>
      <c r="N28" s="145">
        <v>3.7163856510958762</v>
      </c>
      <c r="O28" s="145">
        <v>1.4417679592976078</v>
      </c>
      <c r="P28" s="145">
        <v>2.4994892084867466</v>
      </c>
      <c r="Q28" s="145">
        <v>0.12261921067917933</v>
      </c>
      <c r="R28" s="145">
        <v>0.35793529386503198</v>
      </c>
      <c r="S28" s="145">
        <v>0.46446987213825425</v>
      </c>
      <c r="T28" s="145">
        <v>0.33</v>
      </c>
      <c r="U28" s="145">
        <v>6.85</v>
      </c>
      <c r="V28" s="146">
        <f t="shared" si="0"/>
        <v>99.599999999999952</v>
      </c>
      <c r="W28" s="146"/>
      <c r="X28" s="146">
        <f t="shared" si="1"/>
        <v>0.67255915912540054</v>
      </c>
      <c r="Y28" s="146"/>
      <c r="Z28" s="147">
        <v>19059.142422598918</v>
      </c>
      <c r="AA28" s="148">
        <v>22.472846757178974</v>
      </c>
      <c r="AB28" s="148">
        <v>9.8762712156702808</v>
      </c>
      <c r="AC28" s="148">
        <v>51.025533751608499</v>
      </c>
      <c r="AD28" s="148">
        <v>12.96908903859798</v>
      </c>
      <c r="AE28" s="148">
        <v>10.466129696496061</v>
      </c>
      <c r="AF28" s="148">
        <v>14.109921224405198</v>
      </c>
      <c r="AG28" s="148">
        <v>74.75132095201738</v>
      </c>
      <c r="AH28" s="148">
        <v>189.133538982472</v>
      </c>
      <c r="AI28" s="148">
        <v>17.796403458778574</v>
      </c>
      <c r="AJ28" s="148">
        <v>141.73765544627116</v>
      </c>
      <c r="AK28" s="148">
        <v>10.245313734539856</v>
      </c>
      <c r="AL28" s="148">
        <v>7.6729765894160282</v>
      </c>
      <c r="AM28" s="148">
        <v>9.379612151656973</v>
      </c>
      <c r="AN28" s="148">
        <v>3.6131016662436326</v>
      </c>
      <c r="AO28" s="148">
        <v>654.32539859104202</v>
      </c>
      <c r="AP28" s="148">
        <v>27.457985976376801</v>
      </c>
      <c r="AQ28" s="148">
        <v>53.011027450155645</v>
      </c>
      <c r="AR28" s="148">
        <v>7.4873919911033644</v>
      </c>
      <c r="AS28" s="148">
        <v>13.883353192884918</v>
      </c>
      <c r="AT28" s="198">
        <v>12.617472441949692</v>
      </c>
      <c r="AU28" s="198">
        <v>10.923691175810875</v>
      </c>
      <c r="AV28" s="198"/>
      <c r="AW28" s="200"/>
      <c r="AX28"/>
    </row>
    <row r="29" spans="1:50" s="142" customFormat="1" ht="18.75" x14ac:dyDescent="0.2">
      <c r="A29" s="278">
        <v>23</v>
      </c>
      <c r="B29" s="272">
        <v>135</v>
      </c>
      <c r="C29" s="144">
        <v>110</v>
      </c>
      <c r="D29" s="185">
        <v>3148</v>
      </c>
      <c r="E29" s="202" t="s">
        <v>218</v>
      </c>
      <c r="F29" s="285" t="s">
        <v>167</v>
      </c>
      <c r="G29" s="239"/>
      <c r="H29" s="145">
        <v>68.752430376359499</v>
      </c>
      <c r="I29" s="145">
        <v>0.38122513320942797</v>
      </c>
      <c r="J29" s="145">
        <v>10.185676548731768</v>
      </c>
      <c r="K29" s="145">
        <v>1.8270861006826034</v>
      </c>
      <c r="L29" s="145">
        <v>0.10104134411376799</v>
      </c>
      <c r="M29" s="145">
        <v>2.0410560058647</v>
      </c>
      <c r="N29" s="145">
        <v>3.831541991187208</v>
      </c>
      <c r="O29" s="145">
        <v>1.3962266229962366</v>
      </c>
      <c r="P29" s="145">
        <v>2.562216622872556</v>
      </c>
      <c r="Q29" s="145">
        <v>0.11084308440963403</v>
      </c>
      <c r="R29" s="145">
        <v>1.0679725969176592</v>
      </c>
      <c r="S29" s="145">
        <v>0.48268357265493494</v>
      </c>
      <c r="T29" s="145">
        <v>0.28000000000000003</v>
      </c>
      <c r="U29" s="145">
        <v>6.58</v>
      </c>
      <c r="V29" s="146">
        <f t="shared" si="0"/>
        <v>99.6</v>
      </c>
      <c r="W29" s="146"/>
      <c r="X29" s="146">
        <f t="shared" si="1"/>
        <v>0.66871683222207101</v>
      </c>
      <c r="Y29" s="146"/>
      <c r="Z29" s="147">
        <v>14391.572551778574</v>
      </c>
      <c r="AA29" s="148">
        <v>25.13123716060764</v>
      </c>
      <c r="AB29" s="148">
        <v>27.669592120115027</v>
      </c>
      <c r="AC29" s="148">
        <v>40.648270717969972</v>
      </c>
      <c r="AD29" s="148">
        <v>8.1170707386104812</v>
      </c>
      <c r="AE29" s="148">
        <v>22.730113163759995</v>
      </c>
      <c r="AF29" s="148">
        <v>9.4092849995473369</v>
      </c>
      <c r="AG29" s="148">
        <v>66.912972961844446</v>
      </c>
      <c r="AH29" s="148">
        <v>259.2509263250825</v>
      </c>
      <c r="AI29" s="148">
        <v>13.658306595417921</v>
      </c>
      <c r="AJ29" s="148">
        <v>111.65947753700486</v>
      </c>
      <c r="AK29" s="148">
        <v>4.9562647131830886</v>
      </c>
      <c r="AL29" s="148">
        <v>8.13788214683135</v>
      </c>
      <c r="AM29" s="148">
        <v>5.9534198482395624</v>
      </c>
      <c r="AN29" s="148">
        <v>3.8379426435790003</v>
      </c>
      <c r="AO29" s="148">
        <v>724.15293662953184</v>
      </c>
      <c r="AP29" s="148">
        <v>24.003478679706252</v>
      </c>
      <c r="AQ29" s="148">
        <v>43.996758688875765</v>
      </c>
      <c r="AR29" s="148">
        <v>0.8848982509805855</v>
      </c>
      <c r="AS29" s="148">
        <v>9.6731403417874642</v>
      </c>
      <c r="AT29" s="191"/>
      <c r="AU29" s="158"/>
      <c r="AV29" s="159"/>
      <c r="AW29" s="206"/>
      <c r="AX29"/>
    </row>
    <row r="30" spans="1:50" s="142" customFormat="1" ht="18.75" x14ac:dyDescent="0.2">
      <c r="A30" s="278">
        <v>24</v>
      </c>
      <c r="B30" s="272">
        <v>137</v>
      </c>
      <c r="C30" s="144">
        <v>110</v>
      </c>
      <c r="D30" s="185">
        <v>3148.1</v>
      </c>
      <c r="E30" s="202" t="s">
        <v>218</v>
      </c>
      <c r="F30" s="285" t="s">
        <v>167</v>
      </c>
      <c r="G30" s="239"/>
      <c r="H30" s="145">
        <v>67.122452066013693</v>
      </c>
      <c r="I30" s="145">
        <v>0.49141662459470675</v>
      </c>
      <c r="J30" s="145">
        <v>11.957735137378972</v>
      </c>
      <c r="K30" s="145">
        <v>2.2152782471138632</v>
      </c>
      <c r="L30" s="145">
        <v>9.7846140037920845E-2</v>
      </c>
      <c r="M30" s="145">
        <v>2.1321090280816302</v>
      </c>
      <c r="N30" s="145">
        <v>3.3508139297454362</v>
      </c>
      <c r="O30" s="145">
        <v>1.4331336766405258</v>
      </c>
      <c r="P30" s="145">
        <v>2.5983354761984896</v>
      </c>
      <c r="Q30" s="145">
        <v>0.11293942759696182</v>
      </c>
      <c r="R30" s="145">
        <v>0.81462116163486009</v>
      </c>
      <c r="S30" s="145">
        <v>0.4533190849629205</v>
      </c>
      <c r="T30" s="145">
        <v>0.28999999999999998</v>
      </c>
      <c r="U30" s="145">
        <v>6.53</v>
      </c>
      <c r="V30" s="146">
        <f t="shared" si="0"/>
        <v>99.599999999999966</v>
      </c>
      <c r="W30" s="146"/>
      <c r="X30" s="146">
        <f t="shared" si="1"/>
        <v>0.77543412755117891</v>
      </c>
      <c r="Y30" s="146"/>
      <c r="Z30" s="147">
        <v>17642.564758256816</v>
      </c>
      <c r="AA30" s="148">
        <v>36.837381329814292</v>
      </c>
      <c r="AB30" s="148">
        <v>16.832391327839982</v>
      </c>
      <c r="AC30" s="148">
        <v>46.087453914273503</v>
      </c>
      <c r="AD30" s="148">
        <v>10.380792415904661</v>
      </c>
      <c r="AE30" s="148">
        <v>15.965720782910244</v>
      </c>
      <c r="AF30" s="148">
        <v>7.4508334929894389</v>
      </c>
      <c r="AG30" s="148">
        <v>76.334207938568284</v>
      </c>
      <c r="AH30" s="148">
        <v>247.95564303389278</v>
      </c>
      <c r="AI30" s="148">
        <v>15.661864563613998</v>
      </c>
      <c r="AJ30" s="148">
        <v>136.69741718872544</v>
      </c>
      <c r="AK30" s="148">
        <v>7.0822399982525068</v>
      </c>
      <c r="AL30" s="148">
        <v>6.2018159284574432</v>
      </c>
      <c r="AM30" s="148">
        <v>7.9647135800378388</v>
      </c>
      <c r="AN30" s="148">
        <v>5.1715646119162075</v>
      </c>
      <c r="AO30" s="148">
        <v>697.40575770890257</v>
      </c>
      <c r="AP30" s="148">
        <v>26.510791034155858</v>
      </c>
      <c r="AQ30" s="148">
        <v>49.036496590256128</v>
      </c>
      <c r="AR30" s="148">
        <v>9.2141484670488314</v>
      </c>
      <c r="AS30" s="148">
        <v>11.232953315579246</v>
      </c>
      <c r="AT30" s="198">
        <v>14</v>
      </c>
      <c r="AU30" s="198">
        <v>12.3</v>
      </c>
      <c r="AV30" s="199">
        <v>5.6666540546933613</v>
      </c>
      <c r="AW30" s="200"/>
      <c r="AX30"/>
    </row>
    <row r="31" spans="1:50" s="142" customFormat="1" ht="18.75" x14ac:dyDescent="0.2">
      <c r="A31" s="278">
        <v>25</v>
      </c>
      <c r="B31" s="272">
        <v>140</v>
      </c>
      <c r="C31" s="144">
        <v>110</v>
      </c>
      <c r="D31" s="185">
        <v>3150.75</v>
      </c>
      <c r="E31" s="202" t="s">
        <v>218</v>
      </c>
      <c r="F31" s="285" t="s">
        <v>161</v>
      </c>
      <c r="G31" s="239"/>
      <c r="H31" s="145">
        <v>28.172630546419711</v>
      </c>
      <c r="I31" s="145">
        <v>1.4623869696744893</v>
      </c>
      <c r="J31" s="145">
        <v>27.334357592093443</v>
      </c>
      <c r="K31" s="204">
        <v>8.273769545900409</v>
      </c>
      <c r="L31" s="145">
        <v>0.36117197095213371</v>
      </c>
      <c r="M31" s="145">
        <v>7.1427979590659181</v>
      </c>
      <c r="N31" s="145">
        <v>7.4215585614547015</v>
      </c>
      <c r="O31" s="145">
        <v>4.6798595415316901</v>
      </c>
      <c r="P31" s="145">
        <v>7.2668021794142623</v>
      </c>
      <c r="Q31" s="145">
        <v>0.26780929300922379</v>
      </c>
      <c r="R31" s="145">
        <v>0.31261010410742107</v>
      </c>
      <c r="S31" s="145">
        <v>1.2442457363766002</v>
      </c>
      <c r="T31" s="145">
        <v>0.32</v>
      </c>
      <c r="U31" s="145">
        <v>5.34</v>
      </c>
      <c r="V31" s="146">
        <f t="shared" si="0"/>
        <v>99.59999999999998</v>
      </c>
      <c r="W31" s="146"/>
      <c r="X31" s="146">
        <f t="shared" si="1"/>
        <v>0.97914772473208034</v>
      </c>
      <c r="Y31" s="146"/>
      <c r="Z31" s="205">
        <v>17722.080642541277</v>
      </c>
      <c r="AA31" s="148">
        <v>20.235067801834123</v>
      </c>
      <c r="AB31" s="148">
        <v>34.260498816787852</v>
      </c>
      <c r="AC31" s="148">
        <v>47.280328548940908</v>
      </c>
      <c r="AD31" s="148">
        <v>11.260385998422386</v>
      </c>
      <c r="AE31" s="148">
        <v>8.7226912930414375</v>
      </c>
      <c r="AF31" s="148">
        <v>19.818866124721847</v>
      </c>
      <c r="AG31" s="148">
        <v>82.278011852285303</v>
      </c>
      <c r="AH31" s="148">
        <v>187.68000417258585</v>
      </c>
      <c r="AI31" s="148">
        <v>18.730790021032803</v>
      </c>
      <c r="AJ31" s="148">
        <v>115.32182629078397</v>
      </c>
      <c r="AK31" s="148">
        <v>7.526451195956203</v>
      </c>
      <c r="AL31" s="148">
        <v>8.4336257972844155</v>
      </c>
      <c r="AM31" s="148">
        <v>6.7091932942964307</v>
      </c>
      <c r="AN31" s="148">
        <v>5.7311889872820059</v>
      </c>
      <c r="AO31" s="148">
        <v>674.14366261788416</v>
      </c>
      <c r="AP31" s="148">
        <v>26.19230079125575</v>
      </c>
      <c r="AQ31" s="148">
        <v>49.244204276646805</v>
      </c>
      <c r="AR31" s="148">
        <v>7.3183494001718872</v>
      </c>
      <c r="AS31" s="148">
        <v>13.00777275675145</v>
      </c>
      <c r="AT31" s="198">
        <v>10.698802694457903</v>
      </c>
      <c r="AU31" s="198">
        <v>9.9114256024543526</v>
      </c>
      <c r="AV31" s="199">
        <v>0.38821950426602475</v>
      </c>
      <c r="AW31" s="200"/>
      <c r="AX31"/>
    </row>
    <row r="32" spans="1:50" s="142" customFormat="1" ht="18.75" x14ac:dyDescent="0.2">
      <c r="A32" s="278">
        <v>26</v>
      </c>
      <c r="B32" s="272">
        <v>106</v>
      </c>
      <c r="C32" s="144">
        <v>110</v>
      </c>
      <c r="D32" s="185">
        <v>3151</v>
      </c>
      <c r="E32" s="202" t="s">
        <v>218</v>
      </c>
      <c r="F32" s="285" t="s">
        <v>176</v>
      </c>
      <c r="G32" s="239"/>
      <c r="H32" s="145">
        <v>56.62266533809418</v>
      </c>
      <c r="I32" s="145">
        <v>2.2074427576328004</v>
      </c>
      <c r="J32" s="145">
        <v>8.7277194557193543</v>
      </c>
      <c r="K32" s="145">
        <v>2.1335288598266886</v>
      </c>
      <c r="L32" s="145">
        <v>0.16977098402341204</v>
      </c>
      <c r="M32" s="145">
        <v>3.2996675855830508</v>
      </c>
      <c r="N32" s="145">
        <v>3.7981664304458587</v>
      </c>
      <c r="O32" s="145">
        <v>5.0411588113074393</v>
      </c>
      <c r="P32" s="145">
        <v>4.9193688660587327</v>
      </c>
      <c r="Q32" s="145">
        <v>0.2251014160458846</v>
      </c>
      <c r="R32" s="145">
        <v>2.751822814628095</v>
      </c>
      <c r="S32" s="145">
        <v>0.40358668063450581</v>
      </c>
      <c r="T32" s="145">
        <v>0.34</v>
      </c>
      <c r="U32" s="145">
        <v>8.9600000000000009</v>
      </c>
      <c r="V32" s="146">
        <f t="shared" si="0"/>
        <v>99.600000000000023</v>
      </c>
      <c r="W32" s="146"/>
      <c r="X32" s="146">
        <f t="shared" si="1"/>
        <v>1.2951957098628926</v>
      </c>
      <c r="Y32" s="146"/>
      <c r="Z32" s="147">
        <v>18697.824691720783</v>
      </c>
      <c r="AA32" s="148">
        <v>46.560986078599392</v>
      </c>
      <c r="AB32" s="148">
        <v>181.9958974323475</v>
      </c>
      <c r="AC32" s="148">
        <v>40.209331151676061</v>
      </c>
      <c r="AD32" s="148">
        <v>10.680966996284477</v>
      </c>
      <c r="AE32" s="148">
        <v>42.310397334032281</v>
      </c>
      <c r="AF32" s="148">
        <v>9.4834019306748907</v>
      </c>
      <c r="AG32" s="148">
        <v>67.939446463322682</v>
      </c>
      <c r="AH32" s="148">
        <v>143.49798107457966</v>
      </c>
      <c r="AI32" s="148">
        <v>22.229399870918439</v>
      </c>
      <c r="AJ32" s="148">
        <v>243.51609139486891</v>
      </c>
      <c r="AK32" s="148">
        <v>6.1858566912244077</v>
      </c>
      <c r="AL32" s="148">
        <v>15.634054968381184</v>
      </c>
      <c r="AM32" s="148">
        <v>12.043483925195746</v>
      </c>
      <c r="AN32" s="148">
        <v>3.5137989221449719</v>
      </c>
      <c r="AO32" s="148">
        <v>570.32857203994433</v>
      </c>
      <c r="AP32" s="148">
        <v>24.135823563432695</v>
      </c>
      <c r="AQ32" s="148">
        <v>51.866831343104955</v>
      </c>
      <c r="AR32" s="148">
        <v>12.058096998106356</v>
      </c>
      <c r="AS32" s="148">
        <v>14.880330591959625</v>
      </c>
      <c r="AT32" s="198">
        <v>10.649467744902926</v>
      </c>
      <c r="AU32" s="198">
        <v>8.9417475728155278</v>
      </c>
      <c r="AV32" s="199">
        <v>6.3884400117890658</v>
      </c>
      <c r="AW32" s="200"/>
      <c r="AX32"/>
    </row>
    <row r="33" spans="1:50" s="142" customFormat="1" ht="18.75" x14ac:dyDescent="0.2">
      <c r="A33" s="278">
        <v>27</v>
      </c>
      <c r="B33" s="272">
        <v>107</v>
      </c>
      <c r="C33" s="144">
        <v>110</v>
      </c>
      <c r="D33" s="185">
        <v>3151.5</v>
      </c>
      <c r="E33" s="202" t="s">
        <v>218</v>
      </c>
      <c r="F33" s="284" t="s">
        <v>177</v>
      </c>
      <c r="G33" s="239"/>
      <c r="H33" s="145">
        <v>49.656691044096995</v>
      </c>
      <c r="I33" s="145">
        <v>2.6248785634681457</v>
      </c>
      <c r="J33" s="145">
        <v>16.393053157745495</v>
      </c>
      <c r="K33" s="145">
        <v>6.7335453664198157</v>
      </c>
      <c r="L33" s="145">
        <v>4.46012015061691E-2</v>
      </c>
      <c r="M33" s="145">
        <v>2.4035206372862583</v>
      </c>
      <c r="N33" s="145">
        <v>1.182910388214425</v>
      </c>
      <c r="O33" s="145">
        <v>5.1083311461788545</v>
      </c>
      <c r="P33" s="145">
        <v>6.2518935921869128</v>
      </c>
      <c r="Q33" s="145">
        <v>0.22135792618188777</v>
      </c>
      <c r="R33" s="145">
        <v>2.4805684403500328</v>
      </c>
      <c r="S33" s="145">
        <v>0.61864853636501527</v>
      </c>
      <c r="T33" s="145">
        <v>0.76</v>
      </c>
      <c r="U33" s="145">
        <v>5.12</v>
      </c>
      <c r="V33" s="146">
        <f t="shared" si="0"/>
        <v>99.600000000000009</v>
      </c>
      <c r="W33" s="146"/>
      <c r="X33" s="146">
        <f t="shared" si="1"/>
        <v>5.2851793800069649</v>
      </c>
      <c r="Y33" s="146"/>
      <c r="Z33" s="147">
        <v>84582.049222095971</v>
      </c>
      <c r="AA33" s="148">
        <v>151.13141813706537</v>
      </c>
      <c r="AB33" s="148">
        <v>14.881432287386545</v>
      </c>
      <c r="AC33" s="148">
        <v>117.82994371244256</v>
      </c>
      <c r="AD33" s="148">
        <v>24.774668064599478</v>
      </c>
      <c r="AE33" s="148">
        <v>11.890717592372132</v>
      </c>
      <c r="AF33" s="148">
        <v>18.882639125984824</v>
      </c>
      <c r="AG33" s="148">
        <v>173.26816956405028</v>
      </c>
      <c r="AH33" s="148">
        <v>127.91340343404079</v>
      </c>
      <c r="AI33" s="148">
        <v>37.914413654546053</v>
      </c>
      <c r="AJ33" s="148">
        <v>190.72895894086878</v>
      </c>
      <c r="AK33" s="148">
        <v>18.366663955758334</v>
      </c>
      <c r="AL33" s="148">
        <v>11.293011350741494</v>
      </c>
      <c r="AM33" s="148">
        <v>14.34856125623776</v>
      </c>
      <c r="AN33" s="148">
        <v>4.5267374742147322</v>
      </c>
      <c r="AO33" s="148">
        <v>567.65068067424966</v>
      </c>
      <c r="AP33" s="148">
        <v>36.448583565697582</v>
      </c>
      <c r="AQ33" s="148">
        <v>68.496970480909184</v>
      </c>
      <c r="AR33" s="148">
        <v>7.2991465427379367</v>
      </c>
      <c r="AS33" s="148">
        <v>18.412653421289395</v>
      </c>
      <c r="AT33" s="191"/>
      <c r="AU33" s="158"/>
      <c r="AV33" s="159"/>
      <c r="AW33" s="206"/>
      <c r="AX33"/>
    </row>
    <row r="34" spans="1:50" s="142" customFormat="1" ht="28.5" x14ac:dyDescent="0.2">
      <c r="A34" s="278">
        <v>28</v>
      </c>
      <c r="B34" s="272">
        <v>143</v>
      </c>
      <c r="C34" s="144">
        <v>110</v>
      </c>
      <c r="D34" s="185">
        <v>3151.5</v>
      </c>
      <c r="E34" s="202" t="s">
        <v>218</v>
      </c>
      <c r="F34" s="285" t="s">
        <v>181</v>
      </c>
      <c r="G34" s="239"/>
      <c r="H34" s="145">
        <v>74.099562122069969</v>
      </c>
      <c r="I34" s="145">
        <v>0.44343633516514747</v>
      </c>
      <c r="J34" s="145">
        <v>12.989120476678575</v>
      </c>
      <c r="K34" s="145">
        <v>2.0689295463681887</v>
      </c>
      <c r="L34" s="145">
        <v>3.9601596224961649E-2</v>
      </c>
      <c r="M34" s="145">
        <v>1.2413577278209131</v>
      </c>
      <c r="N34" s="145">
        <v>0.76106144540022458</v>
      </c>
      <c r="O34" s="145">
        <v>1.3514298568154222</v>
      </c>
      <c r="P34" s="145">
        <v>2.7623636505227096</v>
      </c>
      <c r="Q34" s="145">
        <v>0.12053101210007559</v>
      </c>
      <c r="R34" s="145">
        <v>0.25984739676840224</v>
      </c>
      <c r="S34" s="145">
        <v>0.35275883406542763</v>
      </c>
      <c r="T34" s="145">
        <v>0.03</v>
      </c>
      <c r="U34" s="145">
        <v>3.08</v>
      </c>
      <c r="V34" s="146">
        <f t="shared" si="0"/>
        <v>99.600000000000037</v>
      </c>
      <c r="W34" s="146"/>
      <c r="X34" s="146">
        <f t="shared" si="1"/>
        <v>3.6296197464976649</v>
      </c>
      <c r="Y34" s="146"/>
      <c r="Z34" s="147">
        <v>15136.116194416152</v>
      </c>
      <c r="AA34" s="148">
        <v>18.878646102023236</v>
      </c>
      <c r="AB34" s="148">
        <v>11.723296020267426</v>
      </c>
      <c r="AC34" s="148">
        <v>45.87215023303434</v>
      </c>
      <c r="AD34" s="148">
        <v>10.866824310848694</v>
      </c>
      <c r="AE34" s="148">
        <v>13.686082379719238</v>
      </c>
      <c r="AF34" s="148">
        <v>6.1549316657218762</v>
      </c>
      <c r="AG34" s="148">
        <v>78.187907038566394</v>
      </c>
      <c r="AH34" s="148">
        <v>219.67121382665104</v>
      </c>
      <c r="AI34" s="148">
        <v>15.332526824810929</v>
      </c>
      <c r="AJ34" s="148">
        <v>119.92091571881967</v>
      </c>
      <c r="AK34" s="148">
        <v>7.3703101754227314</v>
      </c>
      <c r="AL34" s="148">
        <v>7.2628562485542192</v>
      </c>
      <c r="AM34" s="148">
        <v>7.0790734748146811</v>
      </c>
      <c r="AN34" s="148">
        <v>5.9442441690637198</v>
      </c>
      <c r="AO34" s="148">
        <v>894.96530072202415</v>
      </c>
      <c r="AP34" s="148">
        <v>25.678781331975802</v>
      </c>
      <c r="AQ34" s="148">
        <v>50.532892792760151</v>
      </c>
      <c r="AR34" s="148">
        <v>1.1096801342392595</v>
      </c>
      <c r="AS34" s="148">
        <v>15.916454623700993</v>
      </c>
      <c r="AT34" s="191"/>
      <c r="AU34" s="158"/>
      <c r="AV34" s="159"/>
      <c r="AW34" s="206"/>
      <c r="AX34"/>
    </row>
    <row r="35" spans="1:50" s="142" customFormat="1" ht="18.75" x14ac:dyDescent="0.2">
      <c r="A35" s="278">
        <v>29</v>
      </c>
      <c r="B35" s="272">
        <v>109</v>
      </c>
      <c r="C35" s="144">
        <v>110</v>
      </c>
      <c r="D35" s="185">
        <v>3152.5</v>
      </c>
      <c r="E35" s="202" t="s">
        <v>218</v>
      </c>
      <c r="F35" s="285" t="s">
        <v>162</v>
      </c>
      <c r="G35" s="239"/>
      <c r="H35" s="145">
        <v>59.52423823375544</v>
      </c>
      <c r="I35" s="145">
        <v>2.2550251891189848</v>
      </c>
      <c r="J35" s="145">
        <v>12.870191039327974</v>
      </c>
      <c r="K35" s="145">
        <v>2.401014197697942</v>
      </c>
      <c r="L35" s="145">
        <v>6.4884003812869823E-2</v>
      </c>
      <c r="M35" s="145">
        <v>1.801653313420253</v>
      </c>
      <c r="N35" s="145">
        <v>1.6997364583745658</v>
      </c>
      <c r="O35" s="145">
        <v>5.3142651613462286</v>
      </c>
      <c r="P35" s="145">
        <v>5.7626381122228993</v>
      </c>
      <c r="Q35" s="145">
        <v>0.2218910507751444</v>
      </c>
      <c r="R35" s="145">
        <v>2.7827688239051098</v>
      </c>
      <c r="S35" s="145">
        <v>0.66169441624256853</v>
      </c>
      <c r="T35" s="145">
        <v>0.32</v>
      </c>
      <c r="U35" s="145">
        <v>3.92</v>
      </c>
      <c r="V35" s="146">
        <f t="shared" si="0"/>
        <v>99.599999999999966</v>
      </c>
      <c r="W35" s="146"/>
      <c r="X35" s="146">
        <f t="shared" si="1"/>
        <v>3.3903127063201488</v>
      </c>
      <c r="Y35" s="146"/>
      <c r="Z35" s="147">
        <v>21494.767504267533</v>
      </c>
      <c r="AA35" s="148">
        <v>45.796036343535427</v>
      </c>
      <c r="AB35" s="148">
        <v>5.2487650316445711</v>
      </c>
      <c r="AC35" s="148">
        <v>53.366396023818766</v>
      </c>
      <c r="AD35" s="148">
        <v>13.957481689113353</v>
      </c>
      <c r="AE35" s="148">
        <v>24.897744012790024</v>
      </c>
      <c r="AF35" s="148">
        <v>20.091507597536875</v>
      </c>
      <c r="AG35" s="148">
        <v>94.363333992899342</v>
      </c>
      <c r="AH35" s="148">
        <v>205.55932039937147</v>
      </c>
      <c r="AI35" s="148">
        <v>15.725033152405866</v>
      </c>
      <c r="AJ35" s="148">
        <v>143.64630673225483</v>
      </c>
      <c r="AK35" s="148">
        <v>10.198233959018296</v>
      </c>
      <c r="AL35" s="148">
        <v>13.457089568520379</v>
      </c>
      <c r="AM35" s="148">
        <v>8.0801631783831045</v>
      </c>
      <c r="AN35" s="148">
        <v>4.6710119439454765</v>
      </c>
      <c r="AO35" s="148">
        <v>979.21053808704403</v>
      </c>
      <c r="AP35" s="148">
        <v>31.837989205022083</v>
      </c>
      <c r="AQ35" s="148">
        <v>60.172786436603509</v>
      </c>
      <c r="AR35" s="148">
        <v>6.2466432617463896</v>
      </c>
      <c r="AS35" s="148">
        <v>16.175830401060214</v>
      </c>
      <c r="AT35" s="198">
        <v>13.37430762594648</v>
      </c>
      <c r="AU35" s="198">
        <v>11.647043375497883</v>
      </c>
      <c r="AV35" s="199">
        <v>0.96643223062691608</v>
      </c>
      <c r="AW35" s="200" t="s">
        <v>159</v>
      </c>
      <c r="AX35"/>
    </row>
    <row r="36" spans="1:50" s="142" customFormat="1" ht="18.75" x14ac:dyDescent="0.2">
      <c r="A36" s="278">
        <v>30</v>
      </c>
      <c r="B36" s="272">
        <v>114</v>
      </c>
      <c r="C36" s="144">
        <v>110</v>
      </c>
      <c r="D36" s="185">
        <v>3153.8</v>
      </c>
      <c r="E36" s="202" t="s">
        <v>218</v>
      </c>
      <c r="F36" s="285" t="s">
        <v>163</v>
      </c>
      <c r="G36" s="239"/>
      <c r="H36" s="145">
        <v>67.051474365289081</v>
      </c>
      <c r="I36" s="145">
        <v>0.76576726598806844</v>
      </c>
      <c r="J36" s="145">
        <v>15.739309122321972</v>
      </c>
      <c r="K36" s="145">
        <v>3.0930951203063111</v>
      </c>
      <c r="L36" s="145">
        <v>5.8715336226559292E-2</v>
      </c>
      <c r="M36" s="145">
        <v>2.1380197387436444</v>
      </c>
      <c r="N36" s="145">
        <v>0.62386330102720711</v>
      </c>
      <c r="O36" s="145">
        <v>1.5253647943691429</v>
      </c>
      <c r="P36" s="145">
        <v>3.1558207859774163</v>
      </c>
      <c r="Q36" s="145">
        <v>0.12668527886360956</v>
      </c>
      <c r="R36" s="145">
        <v>0.17110738963396613</v>
      </c>
      <c r="S36" s="145">
        <v>0.5407775012530216</v>
      </c>
      <c r="T36" s="145">
        <v>0.47</v>
      </c>
      <c r="U36" s="145">
        <v>4.1399999999999997</v>
      </c>
      <c r="V36" s="146">
        <f t="shared" si="0"/>
        <v>99.6</v>
      </c>
      <c r="W36" s="146"/>
      <c r="X36" s="146">
        <f t="shared" si="1"/>
        <v>5.0585132685017307</v>
      </c>
      <c r="Y36" s="146"/>
      <c r="Z36" s="147">
        <v>24585.101854826669</v>
      </c>
      <c r="AA36" s="148">
        <v>80.799850430156141</v>
      </c>
      <c r="AB36" s="148">
        <v>21.349341578122718</v>
      </c>
      <c r="AC36" s="148">
        <v>68.269384698281499</v>
      </c>
      <c r="AD36" s="148">
        <v>16.55471231065285</v>
      </c>
      <c r="AE36" s="148">
        <v>27.769954728923228</v>
      </c>
      <c r="AF36" s="148">
        <v>23.48739954973388</v>
      </c>
      <c r="AG36" s="148">
        <v>101.53999592056691</v>
      </c>
      <c r="AH36" s="148">
        <v>190.70104058964714</v>
      </c>
      <c r="AI36" s="148">
        <v>20.785731032479035</v>
      </c>
      <c r="AJ36" s="148">
        <v>182.41055706224543</v>
      </c>
      <c r="AK36" s="148">
        <v>10.990680343936381</v>
      </c>
      <c r="AL36" s="148">
        <v>13.928013132000032</v>
      </c>
      <c r="AM36" s="148">
        <v>9.8037856167334727</v>
      </c>
      <c r="AN36" s="148">
        <v>6.640721942391747</v>
      </c>
      <c r="AO36" s="148">
        <v>564.7209379638665</v>
      </c>
      <c r="AP36" s="148">
        <v>36.546270467421692</v>
      </c>
      <c r="AQ36" s="148">
        <v>57.967031636438215</v>
      </c>
      <c r="AR36" s="148">
        <v>3.6398725535445249</v>
      </c>
      <c r="AS36" s="148">
        <v>13.825159653946267</v>
      </c>
      <c r="AT36" s="198">
        <v>16.899999999999999</v>
      </c>
      <c r="AU36" s="198">
        <v>15.8</v>
      </c>
      <c r="AV36" s="199">
        <v>1.2802896119657281</v>
      </c>
      <c r="AW36" s="200"/>
      <c r="AX36"/>
    </row>
    <row r="37" spans="1:50" s="142" customFormat="1" ht="18.75" x14ac:dyDescent="0.2">
      <c r="A37" s="278">
        <v>31</v>
      </c>
      <c r="B37" s="272">
        <v>112</v>
      </c>
      <c r="C37" s="144">
        <v>110</v>
      </c>
      <c r="D37" s="185">
        <v>3154.3</v>
      </c>
      <c r="E37" s="202" t="s">
        <v>218</v>
      </c>
      <c r="F37" s="285" t="s">
        <v>162</v>
      </c>
      <c r="G37" s="239"/>
      <c r="H37" s="145">
        <v>48.790267710138856</v>
      </c>
      <c r="I37" s="145">
        <v>1.8150651616619768</v>
      </c>
      <c r="J37" s="145">
        <v>8.8957695692547816</v>
      </c>
      <c r="K37" s="145">
        <v>2.4352314921848159</v>
      </c>
      <c r="L37" s="145">
        <v>0.27979394532372626</v>
      </c>
      <c r="M37" s="145">
        <v>5.2743555682150571</v>
      </c>
      <c r="N37" s="145">
        <v>5.7833887896139853</v>
      </c>
      <c r="O37" s="145">
        <v>4.7428778169342412</v>
      </c>
      <c r="P37" s="145">
        <v>4.2192447557092292</v>
      </c>
      <c r="Q37" s="145">
        <v>0.18391440019721575</v>
      </c>
      <c r="R37" s="145">
        <v>2.4209585144443917</v>
      </c>
      <c r="S37" s="145">
        <v>0.45913227632172221</v>
      </c>
      <c r="T37" s="145">
        <v>0.33</v>
      </c>
      <c r="U37" s="145">
        <v>13.97</v>
      </c>
      <c r="V37" s="146">
        <f t="shared" si="0"/>
        <v>99.6</v>
      </c>
      <c r="W37" s="146"/>
      <c r="X37" s="146">
        <f t="shared" si="1"/>
        <v>0.72954541172924403</v>
      </c>
      <c r="Y37" s="146"/>
      <c r="Z37" s="147">
        <v>21164.006049101281</v>
      </c>
      <c r="AA37" s="148">
        <v>17.162067033534584</v>
      </c>
      <c r="AB37" s="148">
        <v>154.76063022197491</v>
      </c>
      <c r="AC37" s="148">
        <v>40.672985592652786</v>
      </c>
      <c r="AD37" s="148">
        <v>6.6032095977036063</v>
      </c>
      <c r="AE37" s="148">
        <v>21.235700887686821</v>
      </c>
      <c r="AF37" s="148">
        <v>11.231988856548661</v>
      </c>
      <c r="AG37" s="148">
        <v>61.845239923153031</v>
      </c>
      <c r="AH37" s="148">
        <v>139.0498792089065</v>
      </c>
      <c r="AI37" s="148">
        <v>16.842274400929469</v>
      </c>
      <c r="AJ37" s="148">
        <v>171.6188758993226</v>
      </c>
      <c r="AK37" s="148">
        <v>6.6497755861240853</v>
      </c>
      <c r="AL37" s="148">
        <v>11.313744211489023</v>
      </c>
      <c r="AM37" s="148">
        <v>9.7415773073198313</v>
      </c>
      <c r="AN37" s="148">
        <v>4.2802193436635969</v>
      </c>
      <c r="AO37" s="148">
        <v>552.56471503346631</v>
      </c>
      <c r="AP37" s="148">
        <v>16.630078298680861</v>
      </c>
      <c r="AQ37" s="148">
        <v>38.878675939802825</v>
      </c>
      <c r="AR37" s="148">
        <v>10.813952954871462</v>
      </c>
      <c r="AS37" s="148">
        <v>13.706667547106974</v>
      </c>
      <c r="AT37" s="198">
        <v>10.768873763842542</v>
      </c>
      <c r="AU37" s="198">
        <v>9.4172965371770108</v>
      </c>
      <c r="AV37" s="199">
        <v>0.87150005067979663</v>
      </c>
      <c r="AW37" s="200"/>
      <c r="AX37"/>
    </row>
    <row r="38" spans="1:50" s="142" customFormat="1" ht="18.75" x14ac:dyDescent="0.2">
      <c r="A38" s="278">
        <v>32</v>
      </c>
      <c r="B38" s="272">
        <v>116</v>
      </c>
      <c r="C38" s="144">
        <v>110</v>
      </c>
      <c r="D38" s="185">
        <v>3155.15</v>
      </c>
      <c r="E38" s="202" t="s">
        <v>218</v>
      </c>
      <c r="F38" s="285" t="s">
        <v>162</v>
      </c>
      <c r="G38" s="239"/>
      <c r="H38" s="145">
        <v>68.243419146186596</v>
      </c>
      <c r="I38" s="145">
        <v>0.49424168420391357</v>
      </c>
      <c r="J38" s="145">
        <v>12.331011929067255</v>
      </c>
      <c r="K38" s="145">
        <v>2.213397607904549</v>
      </c>
      <c r="L38" s="145">
        <v>0.10596107852947377</v>
      </c>
      <c r="M38" s="145">
        <v>2.3354197160536478</v>
      </c>
      <c r="N38" s="145">
        <v>1.8744473074903858</v>
      </c>
      <c r="O38" s="145">
        <v>1.4756331694030753</v>
      </c>
      <c r="P38" s="145">
        <v>2.7765765685926973</v>
      </c>
      <c r="Q38" s="145">
        <v>0.11513880974068803</v>
      </c>
      <c r="R38" s="145">
        <v>0.55859009508254087</v>
      </c>
      <c r="S38" s="145">
        <v>0.44616288774516616</v>
      </c>
      <c r="T38" s="145">
        <v>0.41</v>
      </c>
      <c r="U38" s="145">
        <v>6.22</v>
      </c>
      <c r="V38" s="146">
        <f t="shared" si="0"/>
        <v>99.6</v>
      </c>
      <c r="W38" s="146"/>
      <c r="X38" s="146">
        <f t="shared" si="1"/>
        <v>1.4812774717632007</v>
      </c>
      <c r="Y38" s="146"/>
      <c r="Z38" s="147">
        <v>18161.425900587888</v>
      </c>
      <c r="AA38" s="148">
        <v>35.808472382957994</v>
      </c>
      <c r="AB38" s="148">
        <v>14.982089779305019</v>
      </c>
      <c r="AC38" s="148">
        <v>46.779762548373348</v>
      </c>
      <c r="AD38" s="148">
        <v>11.381860249415789</v>
      </c>
      <c r="AE38" s="148">
        <v>23.292684903672434</v>
      </c>
      <c r="AF38" s="148">
        <v>14.312867939733481</v>
      </c>
      <c r="AG38" s="148">
        <v>78.295052977970144</v>
      </c>
      <c r="AH38" s="148">
        <v>217.48163236044047</v>
      </c>
      <c r="AI38" s="148">
        <v>17.372565574445272</v>
      </c>
      <c r="AJ38" s="148">
        <v>128.31836839577227</v>
      </c>
      <c r="AK38" s="148">
        <v>6.729255525321034</v>
      </c>
      <c r="AL38" s="148">
        <v>9.418475556296908</v>
      </c>
      <c r="AM38" s="148">
        <v>7.5532801597439923</v>
      </c>
      <c r="AN38" s="148">
        <v>3.5433938648285745</v>
      </c>
      <c r="AO38" s="148">
        <v>564.20449897865535</v>
      </c>
      <c r="AP38" s="148">
        <v>22.173612811925086</v>
      </c>
      <c r="AQ38" s="148">
        <v>47.202115742113484</v>
      </c>
      <c r="AR38" s="148">
        <v>8.7572322762277981</v>
      </c>
      <c r="AS38" s="148">
        <v>12.58431418551177</v>
      </c>
      <c r="AT38" s="198">
        <v>13.401907222048917</v>
      </c>
      <c r="AU38" s="198">
        <v>11.661690655496626</v>
      </c>
      <c r="AV38" s="199">
        <v>4.1172271886195428</v>
      </c>
      <c r="AW38" s="200"/>
      <c r="AX38"/>
    </row>
    <row r="39" spans="1:50" s="142" customFormat="1" ht="18.75" x14ac:dyDescent="0.2">
      <c r="A39" s="278">
        <v>33</v>
      </c>
      <c r="B39" s="272">
        <v>119</v>
      </c>
      <c r="C39" s="144">
        <v>110</v>
      </c>
      <c r="D39" s="185">
        <v>3156</v>
      </c>
      <c r="E39" s="202" t="s">
        <v>218</v>
      </c>
      <c r="F39" s="285" t="s">
        <v>162</v>
      </c>
      <c r="G39" s="239"/>
      <c r="H39" s="145">
        <v>57.016798765368208</v>
      </c>
      <c r="I39" s="145">
        <v>0.44336290779506415</v>
      </c>
      <c r="J39" s="145">
        <v>11.255389437740309</v>
      </c>
      <c r="K39" s="145">
        <v>2.5437741320414955</v>
      </c>
      <c r="L39" s="145">
        <v>0.27029244267555702</v>
      </c>
      <c r="M39" s="145">
        <v>5.7480439086745996</v>
      </c>
      <c r="N39" s="145">
        <v>5.222146447215831</v>
      </c>
      <c r="O39" s="145">
        <v>1.3431320326627234</v>
      </c>
      <c r="P39" s="145">
        <v>2.3528376214410005</v>
      </c>
      <c r="Q39" s="145">
        <v>0.1043464742202475</v>
      </c>
      <c r="R39" s="145">
        <v>0.17975653121975407</v>
      </c>
      <c r="S39" s="145">
        <v>0.38011929894518726</v>
      </c>
      <c r="T39" s="145">
        <v>0.23</v>
      </c>
      <c r="U39" s="145">
        <v>12.51</v>
      </c>
      <c r="V39" s="146">
        <f t="shared" ref="V39:V70" si="2">SUM(H39:U39)</f>
        <v>99.59999999999998</v>
      </c>
      <c r="W39" s="146"/>
      <c r="X39" s="146">
        <f t="shared" si="1"/>
        <v>0.45054991184619259</v>
      </c>
      <c r="Y39" s="146"/>
      <c r="Z39" s="147">
        <v>19836.1088106016</v>
      </c>
      <c r="AA39" s="148">
        <v>19.478214113290544</v>
      </c>
      <c r="AB39" s="148">
        <v>13.864221576942592</v>
      </c>
      <c r="AC39" s="148">
        <v>44.611011791771546</v>
      </c>
      <c r="AD39" s="148">
        <v>9.4864144247681637</v>
      </c>
      <c r="AE39" s="148">
        <v>15.675293375664573</v>
      </c>
      <c r="AF39" s="148">
        <v>14.651957637780379</v>
      </c>
      <c r="AG39" s="148">
        <v>65.554726354756042</v>
      </c>
      <c r="AH39" s="148">
        <v>139.11736764352676</v>
      </c>
      <c r="AI39" s="148">
        <v>17.409290013068503</v>
      </c>
      <c r="AJ39" s="148">
        <v>110.92932207087561</v>
      </c>
      <c r="AK39" s="148">
        <v>5.9969769034217988</v>
      </c>
      <c r="AL39" s="148">
        <v>7.5359324075588034</v>
      </c>
      <c r="AM39" s="148">
        <v>6.4274834182588139</v>
      </c>
      <c r="AN39" s="148">
        <v>2.734156818172131</v>
      </c>
      <c r="AO39" s="148">
        <v>483.91975077029844</v>
      </c>
      <c r="AP39" s="148">
        <v>18.845274769760014</v>
      </c>
      <c r="AQ39" s="148">
        <v>37.058477336938317</v>
      </c>
      <c r="AR39" s="148">
        <v>5.9224875270276875</v>
      </c>
      <c r="AS39" s="148">
        <v>11.402604118802779</v>
      </c>
      <c r="AT39" s="198">
        <v>6.6252319511363549</v>
      </c>
      <c r="AU39" s="198">
        <v>5.8</v>
      </c>
      <c r="AV39" s="198"/>
      <c r="AW39" s="200"/>
      <c r="AX39"/>
    </row>
    <row r="40" spans="1:50" s="142" customFormat="1" ht="18.75" x14ac:dyDescent="0.2">
      <c r="A40" s="278">
        <v>34</v>
      </c>
      <c r="B40" s="272">
        <v>122</v>
      </c>
      <c r="C40" s="144">
        <v>110</v>
      </c>
      <c r="D40" s="185">
        <v>3157</v>
      </c>
      <c r="E40" s="202" t="s">
        <v>218</v>
      </c>
      <c r="F40" s="285" t="s">
        <v>162</v>
      </c>
      <c r="G40" s="239"/>
      <c r="H40" s="145">
        <v>58.979734692857505</v>
      </c>
      <c r="I40" s="145">
        <v>0.41517044034587897</v>
      </c>
      <c r="J40" s="145">
        <v>10.944896636177338</v>
      </c>
      <c r="K40" s="145">
        <v>2.539795621532464</v>
      </c>
      <c r="L40" s="145">
        <v>0.26601459489178786</v>
      </c>
      <c r="M40" s="145">
        <v>4.9778990353376313</v>
      </c>
      <c r="N40" s="145">
        <v>4.6373610736242314</v>
      </c>
      <c r="O40" s="145">
        <v>1.40808791922827</v>
      </c>
      <c r="P40" s="145">
        <v>2.5345582546108867</v>
      </c>
      <c r="Q40" s="145">
        <v>9.5800169940520818E-2</v>
      </c>
      <c r="R40" s="145">
        <v>0.15373854151047134</v>
      </c>
      <c r="S40" s="145">
        <v>0.36694301994301992</v>
      </c>
      <c r="T40" s="145">
        <v>0.3</v>
      </c>
      <c r="U40" s="145">
        <v>11.98</v>
      </c>
      <c r="V40" s="146">
        <f t="shared" si="2"/>
        <v>99.600000000000009</v>
      </c>
      <c r="W40" s="146"/>
      <c r="X40" s="146">
        <f t="shared" si="1"/>
        <v>0.54655184583892158</v>
      </c>
      <c r="Y40" s="146"/>
      <c r="Z40" s="147">
        <v>20012.560524412984</v>
      </c>
      <c r="AA40" s="148">
        <v>26.333406875280065</v>
      </c>
      <c r="AB40" s="148">
        <v>2.61589383166526</v>
      </c>
      <c r="AC40" s="148">
        <v>44.225324957396815</v>
      </c>
      <c r="AD40" s="148">
        <v>10.188844645426059</v>
      </c>
      <c r="AE40" s="148">
        <v>22.394364171746926</v>
      </c>
      <c r="AF40" s="148">
        <v>13.859494415860004</v>
      </c>
      <c r="AG40" s="148">
        <v>67.286985513681813</v>
      </c>
      <c r="AH40" s="148">
        <v>147.43508266392249</v>
      </c>
      <c r="AI40" s="148">
        <v>16.572706960185698</v>
      </c>
      <c r="AJ40" s="148">
        <v>96.629902739605939</v>
      </c>
      <c r="AK40" s="148">
        <v>5.6246329215960698</v>
      </c>
      <c r="AL40" s="148">
        <v>8.7500056716699532</v>
      </c>
      <c r="AM40" s="148">
        <v>6.2223163065960598</v>
      </c>
      <c r="AN40" s="148">
        <v>6.3764584960575803</v>
      </c>
      <c r="AO40" s="148">
        <v>584.08075971254414</v>
      </c>
      <c r="AP40" s="148">
        <v>22.226285670776107</v>
      </c>
      <c r="AQ40" s="148">
        <v>42.152518383997005</v>
      </c>
      <c r="AR40" s="148">
        <v>14.794967993546225</v>
      </c>
      <c r="AS40" s="148">
        <v>10.433643186144229</v>
      </c>
      <c r="AT40" s="198">
        <v>8.3033019635007204</v>
      </c>
      <c r="AU40" s="198">
        <v>7.0733981617157475</v>
      </c>
      <c r="AV40" s="199">
        <v>0.25996549164124422</v>
      </c>
      <c r="AW40" s="200" t="s">
        <v>159</v>
      </c>
      <c r="AX40"/>
    </row>
    <row r="41" spans="1:50" s="142" customFormat="1" ht="18.75" x14ac:dyDescent="0.2">
      <c r="A41" s="278">
        <v>35</v>
      </c>
      <c r="B41" s="272">
        <v>124</v>
      </c>
      <c r="C41" s="144">
        <v>110</v>
      </c>
      <c r="D41" s="185">
        <v>3157.8</v>
      </c>
      <c r="E41" s="202" t="s">
        <v>218</v>
      </c>
      <c r="F41" s="285" t="s">
        <v>168</v>
      </c>
      <c r="G41" s="239"/>
      <c r="H41" s="145">
        <v>72.655306879392256</v>
      </c>
      <c r="I41" s="145">
        <v>0.36527435513969214</v>
      </c>
      <c r="J41" s="145">
        <v>10.261142980981749</v>
      </c>
      <c r="K41" s="145">
        <v>1.9036533040405508</v>
      </c>
      <c r="L41" s="145">
        <v>6.2571103376169612E-2</v>
      </c>
      <c r="M41" s="145">
        <v>1.4941440794610832</v>
      </c>
      <c r="N41" s="145">
        <v>1.6775064188250239</v>
      </c>
      <c r="O41" s="145">
        <v>1.3000079077277358</v>
      </c>
      <c r="P41" s="145">
        <v>2.5099921584457174</v>
      </c>
      <c r="Q41" s="145">
        <v>0.13208304106724547</v>
      </c>
      <c r="R41" s="145">
        <v>1.1815993462062759</v>
      </c>
      <c r="S41" s="145">
        <v>0.38671842533649203</v>
      </c>
      <c r="T41" s="145">
        <v>0.41</v>
      </c>
      <c r="U41" s="145">
        <v>5.26</v>
      </c>
      <c r="V41" s="146">
        <f t="shared" si="2"/>
        <v>99.599999999999966</v>
      </c>
      <c r="W41" s="146"/>
      <c r="X41" s="146">
        <f t="shared" si="1"/>
        <v>1.4962638176990057</v>
      </c>
      <c r="Y41" s="146"/>
      <c r="Z41" s="147">
        <v>13413.895458936366</v>
      </c>
      <c r="AA41" s="148">
        <v>26.195193494324929</v>
      </c>
      <c r="AB41" s="148">
        <v>21.494436556660947</v>
      </c>
      <c r="AC41" s="148">
        <v>41.067359186781069</v>
      </c>
      <c r="AD41" s="148">
        <v>8.8429463350360091</v>
      </c>
      <c r="AE41" s="148">
        <v>17.986725650861086</v>
      </c>
      <c r="AF41" s="148">
        <v>11.03516748327678</v>
      </c>
      <c r="AG41" s="148">
        <v>69.40486779921234</v>
      </c>
      <c r="AH41" s="148">
        <v>306.74404153153591</v>
      </c>
      <c r="AI41" s="148">
        <v>14.475337339265714</v>
      </c>
      <c r="AJ41" s="148">
        <v>111.89542537158678</v>
      </c>
      <c r="AK41" s="148">
        <v>4.7161107375306939</v>
      </c>
      <c r="AL41" s="148">
        <v>6.2609346210818844</v>
      </c>
      <c r="AM41" s="148">
        <v>5.3901027127320305</v>
      </c>
      <c r="AN41" s="148">
        <v>4.5875147206338971</v>
      </c>
      <c r="AO41" s="148">
        <v>839.39343794906847</v>
      </c>
      <c r="AP41" s="148">
        <v>20.062854398656636</v>
      </c>
      <c r="AQ41" s="148">
        <v>43.334017197509787</v>
      </c>
      <c r="AR41" s="148">
        <v>10.527814098431692</v>
      </c>
      <c r="AS41" s="148">
        <v>14.452989248993854</v>
      </c>
      <c r="AT41" s="198">
        <v>10.655597788206688</v>
      </c>
      <c r="AU41" s="198">
        <v>8.7985865724381522</v>
      </c>
      <c r="AV41" s="199">
        <v>2.0089206960850059</v>
      </c>
      <c r="AW41" s="200"/>
      <c r="AX41"/>
    </row>
    <row r="42" spans="1:50" s="142" customFormat="1" ht="18.75" x14ac:dyDescent="0.2">
      <c r="A42" s="278">
        <v>36</v>
      </c>
      <c r="B42" s="272">
        <v>101</v>
      </c>
      <c r="C42" s="144">
        <v>110</v>
      </c>
      <c r="D42" s="185">
        <v>3217.2</v>
      </c>
      <c r="E42" s="202" t="s">
        <v>218</v>
      </c>
      <c r="F42" s="285" t="s">
        <v>168</v>
      </c>
      <c r="G42" s="239"/>
      <c r="H42" s="145">
        <v>68.38094600360661</v>
      </c>
      <c r="I42" s="145">
        <v>1.2745478498927048</v>
      </c>
      <c r="J42" s="145">
        <v>10.187296193747917</v>
      </c>
      <c r="K42" s="145">
        <v>0.95288201895495472</v>
      </c>
      <c r="L42" s="145">
        <v>2.1605928380627283E-2</v>
      </c>
      <c r="M42" s="145">
        <v>0.71067350407119367</v>
      </c>
      <c r="N42" s="145">
        <v>1.2868652483153054</v>
      </c>
      <c r="O42" s="145">
        <v>5.6057287919512557</v>
      </c>
      <c r="P42" s="145">
        <v>4.8272086342736058</v>
      </c>
      <c r="Q42" s="145">
        <v>0.14276066696358403</v>
      </c>
      <c r="R42" s="145">
        <v>3.3559862587479015</v>
      </c>
      <c r="S42" s="145">
        <v>0.5034989010943377</v>
      </c>
      <c r="T42" s="145">
        <v>0.25</v>
      </c>
      <c r="U42" s="145">
        <v>2.1</v>
      </c>
      <c r="V42" s="146">
        <f t="shared" si="2"/>
        <v>99.599999999999966</v>
      </c>
      <c r="W42" s="146"/>
      <c r="X42" s="146">
        <f t="shared" si="1"/>
        <v>3.7511376117997801</v>
      </c>
      <c r="Y42" s="146"/>
      <c r="Z42" s="147">
        <v>7906.5016513633627</v>
      </c>
      <c r="AA42" s="148">
        <v>28.446905857764886</v>
      </c>
      <c r="AB42" s="148">
        <v>0.77914974840601003</v>
      </c>
      <c r="AC42" s="148">
        <v>33.886527443881825</v>
      </c>
      <c r="AD42" s="196">
        <v>0</v>
      </c>
      <c r="AE42" s="148">
        <v>0</v>
      </c>
      <c r="AF42" s="148">
        <v>1.0238634049682991</v>
      </c>
      <c r="AG42" s="148">
        <v>65.236683874314778</v>
      </c>
      <c r="AH42" s="148">
        <v>127.64722391416946</v>
      </c>
      <c r="AI42" s="148">
        <v>21.721580825404036</v>
      </c>
      <c r="AJ42" s="148">
        <v>85.887818765546797</v>
      </c>
      <c r="AK42" s="148">
        <v>3.6450281032166933</v>
      </c>
      <c r="AL42" s="148">
        <v>1191.0101100415561</v>
      </c>
      <c r="AM42" s="148">
        <v>10.477814581772293</v>
      </c>
      <c r="AN42" s="148">
        <v>0</v>
      </c>
      <c r="AO42" s="148">
        <v>809.68372858526345</v>
      </c>
      <c r="AP42" s="148">
        <v>16.446449713249482</v>
      </c>
      <c r="AQ42" s="148">
        <v>36.381683377589937</v>
      </c>
      <c r="AR42" s="148">
        <v>5.6410503636991365</v>
      </c>
      <c r="AS42" s="148">
        <v>5.2785155409472715</v>
      </c>
      <c r="AT42" s="198">
        <v>13.602021634776065</v>
      </c>
      <c r="AU42" s="198">
        <v>12.848170398689243</v>
      </c>
      <c r="AV42" s="199">
        <v>12.702468074345639</v>
      </c>
      <c r="AW42" s="200"/>
      <c r="AX42"/>
    </row>
    <row r="43" spans="1:50" s="142" customFormat="1" ht="18.75" x14ac:dyDescent="0.2">
      <c r="A43" s="278">
        <v>37</v>
      </c>
      <c r="B43" s="272">
        <v>88</v>
      </c>
      <c r="C43" s="144">
        <v>110</v>
      </c>
      <c r="D43" s="208">
        <v>3219.2</v>
      </c>
      <c r="E43" s="202" t="s">
        <v>218</v>
      </c>
      <c r="F43" s="285" t="s">
        <v>168</v>
      </c>
      <c r="G43" s="239"/>
      <c r="H43" s="145">
        <v>83.203737911792416</v>
      </c>
      <c r="I43" s="145">
        <v>0.18632249576024085</v>
      </c>
      <c r="J43" s="145">
        <v>7.5434886778339418</v>
      </c>
      <c r="K43" s="145">
        <v>0.88541014904582249</v>
      </c>
      <c r="L43" s="145">
        <v>2.2495894182205583E-2</v>
      </c>
      <c r="M43" s="145">
        <v>0.50257643415133724</v>
      </c>
      <c r="N43" s="145">
        <v>0.33108307043048751</v>
      </c>
      <c r="O43" s="145">
        <v>1.1930894192508765</v>
      </c>
      <c r="P43" s="145">
        <v>3.2868216333839566</v>
      </c>
      <c r="Q43" s="145">
        <v>6.7285925648121622E-2</v>
      </c>
      <c r="R43" s="145">
        <v>0.34621483781762136</v>
      </c>
      <c r="S43" s="145">
        <v>0.34147355070298613</v>
      </c>
      <c r="T43" s="145">
        <v>0.2</v>
      </c>
      <c r="U43" s="145">
        <v>1.49</v>
      </c>
      <c r="V43" s="146">
        <f t="shared" si="2"/>
        <v>99.600000000000009</v>
      </c>
      <c r="W43" s="146"/>
      <c r="X43" s="146">
        <f t="shared" si="1"/>
        <v>9.9274832419256569</v>
      </c>
      <c r="Y43" s="146"/>
      <c r="Z43" s="147">
        <v>4696.8871024503087</v>
      </c>
      <c r="AA43" s="148">
        <v>15.468432939611043</v>
      </c>
      <c r="AB43" s="148">
        <v>0</v>
      </c>
      <c r="AC43" s="148">
        <v>30.417598200684083</v>
      </c>
      <c r="AD43" s="196">
        <v>0</v>
      </c>
      <c r="AE43" s="148">
        <v>0</v>
      </c>
      <c r="AF43" s="148">
        <v>0</v>
      </c>
      <c r="AG43" s="148">
        <v>51.601339808543976</v>
      </c>
      <c r="AH43" s="148">
        <v>148.46375752150706</v>
      </c>
      <c r="AI43" s="148">
        <v>23.440217291069569</v>
      </c>
      <c r="AJ43" s="148">
        <v>71.260811891101739</v>
      </c>
      <c r="AK43" s="148">
        <v>0.77812511969463072</v>
      </c>
      <c r="AL43" s="148">
        <v>1554.1213025041725</v>
      </c>
      <c r="AM43" s="148">
        <v>10.758859172749441</v>
      </c>
      <c r="AN43" s="148">
        <v>0</v>
      </c>
      <c r="AO43" s="148">
        <v>1562.6345112441788</v>
      </c>
      <c r="AP43" s="148">
        <v>13.468255462033445</v>
      </c>
      <c r="AQ43" s="148">
        <v>30.681221283581706</v>
      </c>
      <c r="AR43" s="148">
        <v>34.727290621394104</v>
      </c>
      <c r="AS43" s="148">
        <v>12.606629776034543</v>
      </c>
      <c r="AT43" s="158"/>
      <c r="AU43" s="158"/>
      <c r="AV43" s="158"/>
      <c r="AW43" s="192"/>
      <c r="AX43"/>
    </row>
    <row r="44" spans="1:50" s="142" customFormat="1" ht="18.75" x14ac:dyDescent="0.2">
      <c r="A44" s="278">
        <v>38</v>
      </c>
      <c r="B44" s="272">
        <v>89</v>
      </c>
      <c r="C44" s="144">
        <v>110</v>
      </c>
      <c r="D44" s="208">
        <v>3219.8999999999996</v>
      </c>
      <c r="E44" s="202" t="s">
        <v>218</v>
      </c>
      <c r="F44" s="285" t="s">
        <v>160</v>
      </c>
      <c r="G44" s="239"/>
      <c r="H44" s="145">
        <v>70.85172922143903</v>
      </c>
      <c r="I44" s="145">
        <v>0.64080334629053137</v>
      </c>
      <c r="J44" s="145">
        <v>12.621262708538305</v>
      </c>
      <c r="K44" s="145">
        <v>2.2349170147905606</v>
      </c>
      <c r="L44" s="145">
        <v>5.5262880584095425E-2</v>
      </c>
      <c r="M44" s="145">
        <v>1.6342023258439646</v>
      </c>
      <c r="N44" s="145">
        <v>0.82884068022602486</v>
      </c>
      <c r="O44" s="145">
        <v>2.228457717059952</v>
      </c>
      <c r="P44" s="145">
        <v>3.3935919934192471</v>
      </c>
      <c r="Q44" s="145">
        <v>0.10898783313709358</v>
      </c>
      <c r="R44" s="145">
        <v>0.11534460233229564</v>
      </c>
      <c r="S44" s="145">
        <v>0.63659967633886549</v>
      </c>
      <c r="T44" s="145">
        <v>0.32</v>
      </c>
      <c r="U44" s="145">
        <v>3.93</v>
      </c>
      <c r="V44" s="146">
        <f t="shared" si="2"/>
        <v>99.599999999999952</v>
      </c>
      <c r="W44" s="146"/>
      <c r="X44" s="146">
        <f t="shared" si="1"/>
        <v>4.0943839683325081</v>
      </c>
      <c r="Y44" s="146"/>
      <c r="Z44" s="147">
        <v>13801.437330217706</v>
      </c>
      <c r="AA44" s="148">
        <v>21.046174478432665</v>
      </c>
      <c r="AB44" s="148">
        <v>0.98095260289144726</v>
      </c>
      <c r="AC44" s="148">
        <v>43.009760858533667</v>
      </c>
      <c r="AD44" s="148">
        <v>11.340666618352889</v>
      </c>
      <c r="AE44" s="148">
        <v>1.7153573284278487</v>
      </c>
      <c r="AF44" s="148">
        <v>19.683909895714685</v>
      </c>
      <c r="AG44" s="148">
        <v>82.244561473533096</v>
      </c>
      <c r="AH44" s="148">
        <v>135.82076392099623</v>
      </c>
      <c r="AI44" s="148">
        <v>17.766447008448232</v>
      </c>
      <c r="AJ44" s="148">
        <v>211.24797413369492</v>
      </c>
      <c r="AK44" s="148">
        <v>7.0887275645383028</v>
      </c>
      <c r="AL44" s="148">
        <v>18.310953610968433</v>
      </c>
      <c r="AM44" s="148">
        <v>6.4765875804977044</v>
      </c>
      <c r="AN44" s="148">
        <v>0.93421324967884134</v>
      </c>
      <c r="AO44" s="148">
        <v>731.0936471999654</v>
      </c>
      <c r="AP44" s="148">
        <v>25.849349221623694</v>
      </c>
      <c r="AQ44" s="148">
        <v>52.799038157480368</v>
      </c>
      <c r="AR44" s="148">
        <v>5.2254173757914089</v>
      </c>
      <c r="AS44" s="148">
        <v>10.905256704753969</v>
      </c>
      <c r="AT44" s="198">
        <v>17.683782386196111</v>
      </c>
      <c r="AU44" s="198">
        <v>15.555022776312633</v>
      </c>
      <c r="AV44" s="199">
        <v>3.5195289016261868</v>
      </c>
      <c r="AW44" s="200" t="s">
        <v>159</v>
      </c>
      <c r="AX44"/>
    </row>
    <row r="45" spans="1:50" s="142" customFormat="1" ht="18.75" x14ac:dyDescent="0.2">
      <c r="A45" s="278">
        <v>39</v>
      </c>
      <c r="B45" s="272">
        <v>104</v>
      </c>
      <c r="C45" s="144">
        <v>110</v>
      </c>
      <c r="D45" s="185">
        <v>3220.0499999999997</v>
      </c>
      <c r="E45" s="202" t="s">
        <v>218</v>
      </c>
      <c r="F45" s="285" t="s">
        <v>168</v>
      </c>
      <c r="G45" s="239"/>
      <c r="H45" s="145">
        <v>73.35823398390761</v>
      </c>
      <c r="I45" s="145">
        <v>1.9629683931894311</v>
      </c>
      <c r="J45" s="145">
        <v>5.6432055197634963</v>
      </c>
      <c r="K45" s="145">
        <v>0.64630132735483892</v>
      </c>
      <c r="L45" s="145">
        <v>2.3255523356009535E-2</v>
      </c>
      <c r="M45" s="145">
        <v>0.32122955522627084</v>
      </c>
      <c r="N45" s="145">
        <v>1.311914850192277</v>
      </c>
      <c r="O45" s="145">
        <v>4.7609111858307172</v>
      </c>
      <c r="P45" s="145">
        <v>5.5754611691177294</v>
      </c>
      <c r="Q45" s="145">
        <v>0.18068530537908278</v>
      </c>
      <c r="R45" s="145">
        <v>2.8330282996175264</v>
      </c>
      <c r="S45" s="145">
        <v>0.48280488706498054</v>
      </c>
      <c r="T45" s="145">
        <v>0.26</v>
      </c>
      <c r="U45" s="145">
        <v>2.2400000000000002</v>
      </c>
      <c r="V45" s="146">
        <f t="shared" si="2"/>
        <v>99.59999999999998</v>
      </c>
      <c r="W45" s="146"/>
      <c r="X45" s="146">
        <f t="shared" si="1"/>
        <v>4.2498651252408477</v>
      </c>
      <c r="Y45" s="146"/>
      <c r="Z45" s="147">
        <v>3805.9963834858281</v>
      </c>
      <c r="AA45" s="148">
        <v>15.015120056365427</v>
      </c>
      <c r="AB45" s="148">
        <v>3.7889028869521422</v>
      </c>
      <c r="AC45" s="148">
        <v>25.530545709967924</v>
      </c>
      <c r="AD45" s="196">
        <v>0</v>
      </c>
      <c r="AE45" s="148">
        <v>0</v>
      </c>
      <c r="AF45" s="148">
        <v>0</v>
      </c>
      <c r="AG45" s="148">
        <v>39.569600400985699</v>
      </c>
      <c r="AH45" s="148">
        <v>124.88821010347677</v>
      </c>
      <c r="AI45" s="148">
        <v>24.044621196053793</v>
      </c>
      <c r="AJ45" s="148">
        <v>55.899436665179557</v>
      </c>
      <c r="AK45" s="148">
        <v>7.1063701601345397E-2</v>
      </c>
      <c r="AL45" s="148">
        <v>1967.4585444798606</v>
      </c>
      <c r="AM45" s="148">
        <v>16.192423728131882</v>
      </c>
      <c r="AN45" s="148">
        <v>0</v>
      </c>
      <c r="AO45" s="148">
        <v>1073.6178193431331</v>
      </c>
      <c r="AP45" s="148">
        <v>17.965726240909536</v>
      </c>
      <c r="AQ45" s="148">
        <v>32.250219793826851</v>
      </c>
      <c r="AR45" s="148">
        <v>16.413395045514118</v>
      </c>
      <c r="AS45" s="148">
        <v>8.0223521532032738</v>
      </c>
      <c r="AT45" s="198">
        <v>15.5286522603582</v>
      </c>
      <c r="AU45" s="198">
        <v>14.4</v>
      </c>
      <c r="AV45" s="210">
        <v>54.877000000000002</v>
      </c>
      <c r="AW45" s="200" t="s">
        <v>159</v>
      </c>
      <c r="AX45"/>
    </row>
    <row r="46" spans="1:50" s="142" customFormat="1" ht="18.75" x14ac:dyDescent="0.2">
      <c r="A46" s="278">
        <v>40</v>
      </c>
      <c r="B46" s="272">
        <v>91</v>
      </c>
      <c r="C46" s="144">
        <v>110</v>
      </c>
      <c r="D46" s="185">
        <v>3220.8999999999996</v>
      </c>
      <c r="E46" s="202" t="s">
        <v>218</v>
      </c>
      <c r="F46" s="285" t="s">
        <v>162</v>
      </c>
      <c r="G46" s="239"/>
      <c r="H46" s="145">
        <v>78.781703177266238</v>
      </c>
      <c r="I46" s="145">
        <v>0.35134266331815395</v>
      </c>
      <c r="J46" s="145">
        <v>10.255295207527903</v>
      </c>
      <c r="K46" s="145">
        <v>1.1637465898314978</v>
      </c>
      <c r="L46" s="145">
        <v>2.6847118160124219E-2</v>
      </c>
      <c r="M46" s="145">
        <v>0.82932267644821456</v>
      </c>
      <c r="N46" s="145">
        <v>0.23068259641736924</v>
      </c>
      <c r="O46" s="145">
        <v>1.4223907130873359</v>
      </c>
      <c r="P46" s="145">
        <v>3.4458529433219058</v>
      </c>
      <c r="Q46" s="145">
        <v>7.4868001208799231E-2</v>
      </c>
      <c r="R46" s="145">
        <v>0.17577264153892647</v>
      </c>
      <c r="S46" s="145">
        <v>0.46217567187353464</v>
      </c>
      <c r="T46" s="145">
        <v>0.25</v>
      </c>
      <c r="U46" s="145">
        <v>2.13</v>
      </c>
      <c r="V46" s="146">
        <f t="shared" si="2"/>
        <v>99.600000000000009</v>
      </c>
      <c r="W46" s="146"/>
      <c r="X46" s="146">
        <f t="shared" si="1"/>
        <v>14.937637241985067</v>
      </c>
      <c r="Y46" s="146"/>
      <c r="Z46" s="147">
        <v>8001.5094087534826</v>
      </c>
      <c r="AA46" s="148">
        <v>16.602244492533362</v>
      </c>
      <c r="AB46" s="148">
        <v>0.94249547579182114</v>
      </c>
      <c r="AC46" s="148">
        <v>31.886739695245183</v>
      </c>
      <c r="AD46" s="148">
        <v>13.160427966284821</v>
      </c>
      <c r="AE46" s="148">
        <v>11.435098979809849</v>
      </c>
      <c r="AF46" s="148">
        <v>12.888505451198137</v>
      </c>
      <c r="AG46" s="148">
        <v>75.773781705595198</v>
      </c>
      <c r="AH46" s="148">
        <v>124.48087700227865</v>
      </c>
      <c r="AI46" s="148">
        <v>15.746403022785037</v>
      </c>
      <c r="AJ46" s="148">
        <v>110.51557913485658</v>
      </c>
      <c r="AK46" s="148">
        <v>4.2873216634252165</v>
      </c>
      <c r="AL46" s="148">
        <v>209.76072317133912</v>
      </c>
      <c r="AM46" s="148">
        <v>4.5012945669388982</v>
      </c>
      <c r="AN46" s="148">
        <v>0</v>
      </c>
      <c r="AO46" s="148">
        <v>789.3419501770644</v>
      </c>
      <c r="AP46" s="148">
        <v>19.439248026844652</v>
      </c>
      <c r="AQ46" s="148">
        <v>37.763482936088167</v>
      </c>
      <c r="AR46" s="148">
        <v>11.554677448410914</v>
      </c>
      <c r="AS46" s="148">
        <v>11.480830754121582</v>
      </c>
      <c r="AT46" s="198">
        <v>14.846331019064172</v>
      </c>
      <c r="AU46" s="198">
        <v>12.847175932097965</v>
      </c>
      <c r="AV46" s="199">
        <v>5.3881187674376676</v>
      </c>
      <c r="AW46" s="200" t="s">
        <v>159</v>
      </c>
      <c r="AX46"/>
    </row>
    <row r="47" spans="1:50" s="142" customFormat="1" ht="18.75" x14ac:dyDescent="0.2">
      <c r="A47" s="278">
        <v>41</v>
      </c>
      <c r="B47" s="272">
        <v>92</v>
      </c>
      <c r="C47" s="144">
        <v>110</v>
      </c>
      <c r="D47" s="185">
        <v>3221.2</v>
      </c>
      <c r="E47" s="202" t="s">
        <v>218</v>
      </c>
      <c r="F47" s="285" t="s">
        <v>168</v>
      </c>
      <c r="G47" s="239"/>
      <c r="H47" s="145">
        <v>74.306932653502614</v>
      </c>
      <c r="I47" s="145">
        <v>0.94405293699777648</v>
      </c>
      <c r="J47" s="145">
        <v>8.8758274160795523</v>
      </c>
      <c r="K47" s="145">
        <v>0.68981134493104812</v>
      </c>
      <c r="L47" s="145">
        <v>2.0013479755252746E-2</v>
      </c>
      <c r="M47" s="145">
        <v>0.45648836486981009</v>
      </c>
      <c r="N47" s="145">
        <v>1.1128098165420686</v>
      </c>
      <c r="O47" s="145">
        <v>4.14108061508687</v>
      </c>
      <c r="P47" s="145">
        <v>4.5888193682043834</v>
      </c>
      <c r="Q47" s="145">
        <v>0.13184759778460475</v>
      </c>
      <c r="R47" s="145">
        <v>2.457936910645111</v>
      </c>
      <c r="S47" s="145">
        <v>0.38437949560088436</v>
      </c>
      <c r="T47" s="145">
        <v>0.18</v>
      </c>
      <c r="U47" s="145">
        <v>1.31</v>
      </c>
      <c r="V47" s="146">
        <f t="shared" si="2"/>
        <v>99.599999999999966</v>
      </c>
      <c r="W47" s="146"/>
      <c r="X47" s="146">
        <f t="shared" si="1"/>
        <v>4.1236330772706733</v>
      </c>
      <c r="Y47" s="146"/>
      <c r="Z47" s="147">
        <v>4358.1481014696228</v>
      </c>
      <c r="AA47" s="148">
        <v>8.7872806397380057</v>
      </c>
      <c r="AB47" s="148">
        <v>1.5597887846145613</v>
      </c>
      <c r="AC47" s="148">
        <v>25.615982989579944</v>
      </c>
      <c r="AD47" s="148">
        <v>16.149767904940436</v>
      </c>
      <c r="AE47" s="148">
        <v>8.460526158974961</v>
      </c>
      <c r="AF47" s="148">
        <v>-0.25404434882306276</v>
      </c>
      <c r="AG47" s="148">
        <v>61.847361543592541</v>
      </c>
      <c r="AH47" s="148">
        <v>117.20159846817415</v>
      </c>
      <c r="AI47" s="148">
        <v>14.221228424488302</v>
      </c>
      <c r="AJ47" s="148">
        <v>59.586341110372445</v>
      </c>
      <c r="AK47" s="148">
        <v>-0.31893397545539665</v>
      </c>
      <c r="AL47" s="148">
        <v>495.54081016411345</v>
      </c>
      <c r="AM47" s="148">
        <v>3.5244587305228081</v>
      </c>
      <c r="AN47" s="148">
        <v>0</v>
      </c>
      <c r="AO47" s="148">
        <v>1000.9603610381359</v>
      </c>
      <c r="AP47" s="148">
        <v>12.325340000704387</v>
      </c>
      <c r="AQ47" s="148">
        <v>25.256163900068291</v>
      </c>
      <c r="AR47" s="148">
        <v>17.53303444801373</v>
      </c>
      <c r="AS47" s="148">
        <v>11.721053541511187</v>
      </c>
      <c r="AT47" s="198">
        <v>14.718362673195648</v>
      </c>
      <c r="AU47" s="198">
        <v>13.791253018513563</v>
      </c>
      <c r="AV47" s="199">
        <v>18.013867056497155</v>
      </c>
      <c r="AW47" s="200"/>
      <c r="AX47"/>
    </row>
    <row r="48" spans="1:50" s="142" customFormat="1" ht="18.75" x14ac:dyDescent="0.2">
      <c r="A48" s="278">
        <v>42</v>
      </c>
      <c r="B48" s="272">
        <v>95</v>
      </c>
      <c r="C48" s="144">
        <v>110</v>
      </c>
      <c r="D48" s="185">
        <v>3221.5</v>
      </c>
      <c r="E48" s="202" t="s">
        <v>218</v>
      </c>
      <c r="F48" s="285" t="s">
        <v>168</v>
      </c>
      <c r="G48" s="239"/>
      <c r="H48" s="145">
        <v>70.161077080638307</v>
      </c>
      <c r="I48" s="145">
        <v>1.2505428712721025</v>
      </c>
      <c r="J48" s="145">
        <v>9.5595196720245195</v>
      </c>
      <c r="K48" s="145">
        <v>0.83241904628183294</v>
      </c>
      <c r="L48" s="145">
        <v>2.3475385836803083E-2</v>
      </c>
      <c r="M48" s="145">
        <v>0.46577986576626884</v>
      </c>
      <c r="N48" s="145">
        <v>1.2874183700543769</v>
      </c>
      <c r="O48" s="145">
        <v>5.4025628297899342</v>
      </c>
      <c r="P48" s="145">
        <v>4.5425375357858533</v>
      </c>
      <c r="Q48" s="145">
        <v>0.13964328227385867</v>
      </c>
      <c r="R48" s="145">
        <v>3.4574306453894188</v>
      </c>
      <c r="S48" s="145">
        <v>0.46759341488670858</v>
      </c>
      <c r="T48" s="145">
        <v>0.15</v>
      </c>
      <c r="U48" s="145">
        <v>1.86</v>
      </c>
      <c r="V48" s="146">
        <f t="shared" si="2"/>
        <v>99.59999999999998</v>
      </c>
      <c r="W48" s="146"/>
      <c r="X48" s="146">
        <f t="shared" si="1"/>
        <v>3.5284082015964939</v>
      </c>
      <c r="Y48" s="146"/>
      <c r="Z48" s="147">
        <v>6213.3665833652813</v>
      </c>
      <c r="AA48" s="148">
        <v>5.5124100667694904</v>
      </c>
      <c r="AB48" s="148">
        <v>5.4224444837529608</v>
      </c>
      <c r="AC48" s="148">
        <v>25.963465568777803</v>
      </c>
      <c r="AD48" s="148">
        <v>9.8739070602762737</v>
      </c>
      <c r="AE48" s="148">
        <v>5.5395237081576303</v>
      </c>
      <c r="AF48" s="148">
        <v>5.456828339844761</v>
      </c>
      <c r="AG48" s="148">
        <v>64.291860350189069</v>
      </c>
      <c r="AH48" s="148">
        <v>115.58209663545166</v>
      </c>
      <c r="AI48" s="148">
        <v>11.220806343643796</v>
      </c>
      <c r="AJ48" s="148">
        <v>65.548812478580203</v>
      </c>
      <c r="AK48" s="148">
        <v>1.71071616845457</v>
      </c>
      <c r="AL48" s="148">
        <v>204.75104098398864</v>
      </c>
      <c r="AM48" s="148">
        <v>4.1636337164149309</v>
      </c>
      <c r="AN48" s="148">
        <v>0</v>
      </c>
      <c r="AO48" s="148">
        <v>867.30802727010769</v>
      </c>
      <c r="AP48" s="148">
        <v>7.1266990268096393</v>
      </c>
      <c r="AQ48" s="148">
        <v>22.307832636567014</v>
      </c>
      <c r="AR48" s="148">
        <v>0</v>
      </c>
      <c r="AS48" s="148">
        <v>10.452588769586555</v>
      </c>
      <c r="AT48" s="198">
        <v>17.877762545540815</v>
      </c>
      <c r="AU48" s="198">
        <v>16.29167796150719</v>
      </c>
      <c r="AV48" s="199">
        <v>37.993145155009202</v>
      </c>
      <c r="AW48" s="200"/>
      <c r="AX48"/>
    </row>
    <row r="49" spans="1:50" s="142" customFormat="1" ht="18.75" x14ac:dyDescent="0.2">
      <c r="A49" s="278">
        <v>43</v>
      </c>
      <c r="B49" s="272">
        <v>94</v>
      </c>
      <c r="C49" s="144">
        <v>110</v>
      </c>
      <c r="D49" s="185">
        <v>3221.7</v>
      </c>
      <c r="E49" s="202" t="s">
        <v>218</v>
      </c>
      <c r="F49" s="285" t="s">
        <v>162</v>
      </c>
      <c r="G49" s="239"/>
      <c r="H49" s="145">
        <v>59.383825757167152</v>
      </c>
      <c r="I49" s="145">
        <v>1.4742143561355401</v>
      </c>
      <c r="J49" s="145">
        <v>12.835826611467905</v>
      </c>
      <c r="K49" s="145">
        <v>1.2939588425519426</v>
      </c>
      <c r="L49" s="145">
        <v>6.9651138959780964E-2</v>
      </c>
      <c r="M49" s="145">
        <v>1.596359168739496</v>
      </c>
      <c r="N49" s="145">
        <v>2.5349133726110313</v>
      </c>
      <c r="O49" s="145">
        <v>6.0407554520998312</v>
      </c>
      <c r="P49" s="145">
        <v>4.9878181461242557</v>
      </c>
      <c r="Q49" s="145">
        <v>0.15533633776807457</v>
      </c>
      <c r="R49" s="145">
        <v>3.751152982394069</v>
      </c>
      <c r="S49" s="145">
        <v>0.55618783398089022</v>
      </c>
      <c r="T49" s="145">
        <v>0.35</v>
      </c>
      <c r="U49" s="145">
        <v>4.57</v>
      </c>
      <c r="V49" s="146">
        <f t="shared" si="2"/>
        <v>99.599999999999966</v>
      </c>
      <c r="W49" s="146"/>
      <c r="X49" s="146">
        <f t="shared" si="1"/>
        <v>1.9676483622738807</v>
      </c>
      <c r="Y49" s="146"/>
      <c r="Z49" s="147">
        <v>11533.011014800053</v>
      </c>
      <c r="AA49" s="148">
        <v>6.9164572677942617</v>
      </c>
      <c r="AB49" s="148">
        <v>-0.35427906625267447</v>
      </c>
      <c r="AC49" s="148">
        <v>37.878452792570414</v>
      </c>
      <c r="AD49" s="148">
        <v>10.205952942422508</v>
      </c>
      <c r="AE49" s="148">
        <v>6.8238112245945501</v>
      </c>
      <c r="AF49" s="148">
        <v>17.282359423997693</v>
      </c>
      <c r="AG49" s="148">
        <v>86.136690962943192</v>
      </c>
      <c r="AH49" s="148">
        <v>131.35176662904448</v>
      </c>
      <c r="AI49" s="148">
        <v>13.54837095275297</v>
      </c>
      <c r="AJ49" s="148">
        <v>103.57230335325794</v>
      </c>
      <c r="AK49" s="148">
        <v>4.9655107807640997</v>
      </c>
      <c r="AL49" s="148">
        <v>23.557872856049041</v>
      </c>
      <c r="AM49" s="148">
        <v>5.3912694652172704</v>
      </c>
      <c r="AN49" s="148">
        <v>0.76086460600453398</v>
      </c>
      <c r="AO49" s="148">
        <v>649.06410155327433</v>
      </c>
      <c r="AP49" s="148">
        <v>19.221409421331906</v>
      </c>
      <c r="AQ49" s="148">
        <v>40.607999675515593</v>
      </c>
      <c r="AR49" s="148">
        <v>6.2242527437732136</v>
      </c>
      <c r="AS49" s="148">
        <v>12.260439336861976</v>
      </c>
      <c r="AT49" s="191"/>
      <c r="AU49" s="158"/>
      <c r="AV49" s="159"/>
      <c r="AW49" s="206"/>
      <c r="AX49"/>
    </row>
    <row r="50" spans="1:50" s="142" customFormat="1" ht="18.75" x14ac:dyDescent="0.2">
      <c r="A50" s="278">
        <v>44</v>
      </c>
      <c r="B50" s="272">
        <v>96</v>
      </c>
      <c r="C50" s="144">
        <v>110</v>
      </c>
      <c r="D50" s="212">
        <v>3222.2</v>
      </c>
      <c r="E50" s="213" t="s">
        <v>218</v>
      </c>
      <c r="F50" s="286" t="s">
        <v>168</v>
      </c>
      <c r="G50" s="240"/>
      <c r="H50" s="145">
        <v>74.312237382283513</v>
      </c>
      <c r="I50" s="145">
        <v>1.1338335433500146</v>
      </c>
      <c r="J50" s="145">
        <v>7.0353631711318787</v>
      </c>
      <c r="K50" s="145">
        <v>0.56626265629098538</v>
      </c>
      <c r="L50" s="145">
        <v>2.0227260336678168E-2</v>
      </c>
      <c r="M50" s="145">
        <v>0.31347221865050995</v>
      </c>
      <c r="N50" s="145">
        <v>1.2452344249057496</v>
      </c>
      <c r="O50" s="145">
        <v>5.1471836403005717</v>
      </c>
      <c r="P50" s="145">
        <v>4.0968755998333588</v>
      </c>
      <c r="Q50" s="145">
        <v>0.13243320698044014</v>
      </c>
      <c r="R50" s="145">
        <v>3.4587608844359634</v>
      </c>
      <c r="S50" s="145">
        <v>0.36811601150034201</v>
      </c>
      <c r="T50" s="145">
        <v>0.13</v>
      </c>
      <c r="U50" s="145">
        <v>1.64</v>
      </c>
      <c r="V50" s="146">
        <f t="shared" si="2"/>
        <v>99.59999999999998</v>
      </c>
      <c r="W50" s="146"/>
      <c r="X50" s="146">
        <f t="shared" si="1"/>
        <v>3.2900436398900927</v>
      </c>
      <c r="Y50" s="146"/>
      <c r="Z50" s="147">
        <v>3069.493904257331</v>
      </c>
      <c r="AA50" s="148">
        <v>-8.5760267267952859E-3</v>
      </c>
      <c r="AB50" s="148">
        <v>3.3829703753580262</v>
      </c>
      <c r="AC50" s="148">
        <v>24.618385498670289</v>
      </c>
      <c r="AD50" s="148">
        <v>4.598416550719902</v>
      </c>
      <c r="AE50" s="148">
        <v>5.3803391967776575</v>
      </c>
      <c r="AF50" s="148">
        <v>2.4796208752632531</v>
      </c>
      <c r="AG50" s="148">
        <v>54.134536592250605</v>
      </c>
      <c r="AH50" s="148">
        <v>103.66845841128675</v>
      </c>
      <c r="AI50" s="148">
        <v>6.5241548379702268</v>
      </c>
      <c r="AJ50" s="148">
        <v>50.537720548944009</v>
      </c>
      <c r="AK50" s="148">
        <v>0.71795971863192243</v>
      </c>
      <c r="AL50" s="148">
        <v>22.828828883314383</v>
      </c>
      <c r="AM50" s="148">
        <v>2.1331543404296771</v>
      </c>
      <c r="AN50" s="148">
        <v>1.8670970719504734</v>
      </c>
      <c r="AO50" s="148">
        <v>973.35267829669681</v>
      </c>
      <c r="AP50" s="148">
        <v>5.2027309677540003</v>
      </c>
      <c r="AQ50" s="148">
        <v>18.626515759036877</v>
      </c>
      <c r="AR50" s="148">
        <v>3.6821097503283284</v>
      </c>
      <c r="AS50" s="148">
        <v>7.7618708227198177</v>
      </c>
      <c r="AT50" s="222">
        <v>16.9971818203379</v>
      </c>
      <c r="AU50" s="222">
        <v>15.457167712101086</v>
      </c>
      <c r="AV50" s="222">
        <v>310.14942905158176</v>
      </c>
      <c r="AW50" s="223"/>
      <c r="AX50"/>
    </row>
    <row r="51" spans="1:50" s="142" customFormat="1" ht="18.75" x14ac:dyDescent="0.2">
      <c r="A51" s="278">
        <v>45</v>
      </c>
      <c r="B51" s="272">
        <v>98</v>
      </c>
      <c r="C51" s="144">
        <v>110</v>
      </c>
      <c r="D51" s="185">
        <v>3223</v>
      </c>
      <c r="E51" s="202" t="s">
        <v>218</v>
      </c>
      <c r="F51" s="285" t="s">
        <v>162</v>
      </c>
      <c r="G51" s="239"/>
      <c r="H51" s="145">
        <v>57.993641853828251</v>
      </c>
      <c r="I51" s="145">
        <v>1.2594645979384416</v>
      </c>
      <c r="J51" s="145">
        <v>12.236051285064732</v>
      </c>
      <c r="K51" s="145">
        <v>1.5468972735406719</v>
      </c>
      <c r="L51" s="145">
        <v>0.10272082701823515</v>
      </c>
      <c r="M51" s="145">
        <v>2.1810643070096756</v>
      </c>
      <c r="N51" s="145">
        <v>3.109161417789895</v>
      </c>
      <c r="O51" s="145">
        <v>5.9933889764163659</v>
      </c>
      <c r="P51" s="145">
        <v>4.7074191048396843</v>
      </c>
      <c r="Q51" s="145">
        <v>0.13902376990018173</v>
      </c>
      <c r="R51" s="145">
        <v>3.2026002423667235</v>
      </c>
      <c r="S51" s="145">
        <v>0.54856634428714146</v>
      </c>
      <c r="T51" s="145">
        <v>0.3</v>
      </c>
      <c r="U51" s="145">
        <v>6.28</v>
      </c>
      <c r="V51" s="146">
        <f t="shared" si="2"/>
        <v>99.6</v>
      </c>
      <c r="W51" s="146"/>
      <c r="X51" s="146">
        <f t="shared" si="1"/>
        <v>1.5140478322884532</v>
      </c>
      <c r="Y51" s="146"/>
      <c r="Z51" s="147">
        <v>13107.791914582131</v>
      </c>
      <c r="AA51" s="148">
        <v>14.831843965293928</v>
      </c>
      <c r="AB51" s="148">
        <v>-0.45237512287356085</v>
      </c>
      <c r="AC51" s="148">
        <v>39.289541572505634</v>
      </c>
      <c r="AD51" s="148">
        <v>8.2005040006938881</v>
      </c>
      <c r="AE51" s="148">
        <v>7.7214062723161492</v>
      </c>
      <c r="AF51" s="148">
        <v>16.558753019879742</v>
      </c>
      <c r="AG51" s="148">
        <v>83.235695388840313</v>
      </c>
      <c r="AH51" s="148">
        <v>130.77405967824041</v>
      </c>
      <c r="AI51" s="148">
        <v>15.187085663161051</v>
      </c>
      <c r="AJ51" s="148">
        <v>110.49044469087617</v>
      </c>
      <c r="AK51" s="148">
        <v>3.8049620876440322</v>
      </c>
      <c r="AL51" s="148">
        <v>16.25271604432773</v>
      </c>
      <c r="AM51" s="148">
        <v>4.5798371702950149</v>
      </c>
      <c r="AN51" s="148">
        <v>1.4888515036670835</v>
      </c>
      <c r="AO51" s="148">
        <v>643.26257179857089</v>
      </c>
      <c r="AP51" s="148">
        <v>21.691499555820357</v>
      </c>
      <c r="AQ51" s="148">
        <v>44.120791148655314</v>
      </c>
      <c r="AR51" s="148">
        <v>3.315301668921272</v>
      </c>
      <c r="AS51" s="148">
        <v>9.5422728529676117</v>
      </c>
      <c r="AT51" s="198">
        <v>13.282227616492156</v>
      </c>
      <c r="AU51" s="198">
        <v>10.767888307155339</v>
      </c>
      <c r="AV51" s="199">
        <v>1.3515396457924465</v>
      </c>
      <c r="AW51" s="200" t="s">
        <v>159</v>
      </c>
      <c r="AX51"/>
    </row>
    <row r="52" spans="1:50" s="142" customFormat="1" ht="18.75" x14ac:dyDescent="0.2">
      <c r="A52" s="278">
        <v>46</v>
      </c>
      <c r="B52" s="272">
        <v>69</v>
      </c>
      <c r="C52" s="144">
        <v>110</v>
      </c>
      <c r="D52" s="185">
        <v>3223.7</v>
      </c>
      <c r="E52" s="202" t="s">
        <v>218</v>
      </c>
      <c r="F52" s="285" t="s">
        <v>168</v>
      </c>
      <c r="G52" s="239"/>
      <c r="H52" s="145">
        <v>86.942387629578988</v>
      </c>
      <c r="I52" s="145">
        <v>0.20347761648730761</v>
      </c>
      <c r="J52" s="145">
        <v>4.8634073000633995</v>
      </c>
      <c r="K52" s="145">
        <v>0.50965146437657982</v>
      </c>
      <c r="L52" s="145">
        <v>1.8644556240788462E-2</v>
      </c>
      <c r="M52" s="145">
        <v>0.23471984586376396</v>
      </c>
      <c r="N52" s="145">
        <v>0.37006924603337971</v>
      </c>
      <c r="O52" s="145">
        <v>1.2457587010399254</v>
      </c>
      <c r="P52" s="145">
        <v>2.7913420227087462</v>
      </c>
      <c r="Q52" s="145">
        <v>7.0345406789569451E-2</v>
      </c>
      <c r="R52" s="145">
        <v>0.43638339741953536</v>
      </c>
      <c r="S52" s="145">
        <v>0.23381281339799587</v>
      </c>
      <c r="T52" s="145">
        <v>0.12</v>
      </c>
      <c r="U52" s="145">
        <v>1.56</v>
      </c>
      <c r="V52" s="146">
        <f t="shared" si="2"/>
        <v>99.59999999999998</v>
      </c>
      <c r="W52" s="146"/>
      <c r="X52" s="146">
        <f t="shared" si="1"/>
        <v>7.5427559912854019</v>
      </c>
      <c r="Y52" s="146"/>
      <c r="Z52" s="147">
        <v>2463.3993412645777</v>
      </c>
      <c r="AA52" s="148">
        <v>1.448988368121358</v>
      </c>
      <c r="AB52" s="148">
        <v>0.60490886041956748</v>
      </c>
      <c r="AC52" s="148">
        <v>19.370066602609732</v>
      </c>
      <c r="AD52" s="148">
        <v>2.8822940802640367</v>
      </c>
      <c r="AE52" s="148">
        <v>5.9676936469045296</v>
      </c>
      <c r="AF52" s="148">
        <v>2.1605002474516586</v>
      </c>
      <c r="AG52" s="148">
        <v>51.416573330223514</v>
      </c>
      <c r="AH52" s="148">
        <v>100.03652162938363</v>
      </c>
      <c r="AI52" s="148">
        <v>6.8048636156947779</v>
      </c>
      <c r="AJ52" s="148">
        <v>51.966058022021137</v>
      </c>
      <c r="AK52" s="148">
        <v>1.4225592898378119</v>
      </c>
      <c r="AL52" s="148">
        <v>27.037967717816858</v>
      </c>
      <c r="AM52" s="148">
        <v>2.8062882918655938</v>
      </c>
      <c r="AN52" s="148">
        <v>-0.13820952108779436</v>
      </c>
      <c r="AO52" s="148">
        <v>1039.4592297302142</v>
      </c>
      <c r="AP52" s="148">
        <v>1.0059518975580528</v>
      </c>
      <c r="AQ52" s="148">
        <v>15.723805284880845</v>
      </c>
      <c r="AR52" s="148">
        <v>8.6948561202081525</v>
      </c>
      <c r="AS52" s="148">
        <v>7.8363985680704147</v>
      </c>
      <c r="AT52" s="200"/>
      <c r="AU52" s="200"/>
      <c r="AV52" s="200"/>
      <c r="AW52" s="200" t="s">
        <v>171</v>
      </c>
      <c r="AX52"/>
    </row>
    <row r="53" spans="1:50" s="142" customFormat="1" ht="18.75" x14ac:dyDescent="0.2">
      <c r="A53" s="278">
        <v>47</v>
      </c>
      <c r="B53" s="272">
        <v>71</v>
      </c>
      <c r="C53" s="144">
        <v>110</v>
      </c>
      <c r="D53" s="185">
        <v>3223.8999999999996</v>
      </c>
      <c r="E53" s="202" t="s">
        <v>218</v>
      </c>
      <c r="F53" s="285" t="s">
        <v>163</v>
      </c>
      <c r="G53" s="239"/>
      <c r="H53" s="145">
        <v>54.71894453602777</v>
      </c>
      <c r="I53" s="145">
        <v>1.5661368776804434</v>
      </c>
      <c r="J53" s="145">
        <v>17.350926835315306</v>
      </c>
      <c r="K53" s="145">
        <v>2.3789330095778278</v>
      </c>
      <c r="L53" s="145">
        <v>5.9352876827920981E-2</v>
      </c>
      <c r="M53" s="145">
        <v>2.2884173096830884</v>
      </c>
      <c r="N53" s="145">
        <v>2.6276205383939524</v>
      </c>
      <c r="O53" s="145">
        <v>5.2231556701434503</v>
      </c>
      <c r="P53" s="145">
        <v>5.2456052038659289</v>
      </c>
      <c r="Q53" s="145">
        <v>0.19968808991500875</v>
      </c>
      <c r="R53" s="145">
        <v>2.0561312666916045</v>
      </c>
      <c r="S53" s="145">
        <v>0.55508778587770657</v>
      </c>
      <c r="T53" s="145">
        <v>0.52</v>
      </c>
      <c r="U53" s="145">
        <v>4.8099999999999996</v>
      </c>
      <c r="V53" s="146">
        <f t="shared" si="2"/>
        <v>99.600000000000009</v>
      </c>
      <c r="W53" s="146"/>
      <c r="X53" s="146">
        <f t="shared" si="1"/>
        <v>1.9963328521827335</v>
      </c>
      <c r="Y53" s="146"/>
      <c r="Z53" s="147">
        <v>21120.013152082494</v>
      </c>
      <c r="AA53" s="148">
        <v>24.316571096216553</v>
      </c>
      <c r="AB53" s="148">
        <v>20.041093667063141</v>
      </c>
      <c r="AC53" s="148">
        <v>51.721319364792095</v>
      </c>
      <c r="AD53" s="148">
        <v>14.130571577695129</v>
      </c>
      <c r="AE53" s="148">
        <v>5.2545315258392078</v>
      </c>
      <c r="AF53" s="148">
        <v>21.250640189008642</v>
      </c>
      <c r="AG53" s="148">
        <v>97.911781768982621</v>
      </c>
      <c r="AH53" s="148">
        <v>131.48922361734972</v>
      </c>
      <c r="AI53" s="148">
        <v>24.938874647010419</v>
      </c>
      <c r="AJ53" s="148">
        <v>180.44878139775187</v>
      </c>
      <c r="AK53" s="148">
        <v>8.3313746152056183</v>
      </c>
      <c r="AL53" s="148">
        <v>10.41859048641269</v>
      </c>
      <c r="AM53" s="148">
        <v>8.5471510498705197</v>
      </c>
      <c r="AN53" s="148">
        <v>2.2330726747034877</v>
      </c>
      <c r="AO53" s="148">
        <v>552.62194208151107</v>
      </c>
      <c r="AP53" s="148">
        <v>35.193636235324007</v>
      </c>
      <c r="AQ53" s="148">
        <v>58.131823926484394</v>
      </c>
      <c r="AR53" s="148">
        <v>10.570864896128585</v>
      </c>
      <c r="AS53" s="148">
        <v>14.676780410125568</v>
      </c>
      <c r="AT53" s="158"/>
      <c r="AU53" s="158"/>
      <c r="AV53" s="158"/>
      <c r="AW53" s="192"/>
      <c r="AX53"/>
    </row>
    <row r="54" spans="1:50" s="142" customFormat="1" ht="18.75" x14ac:dyDescent="0.2">
      <c r="A54" s="278">
        <v>48</v>
      </c>
      <c r="B54" s="272">
        <v>74</v>
      </c>
      <c r="C54" s="176">
        <v>110</v>
      </c>
      <c r="D54" s="185">
        <v>3226.3999999999996</v>
      </c>
      <c r="E54" s="202" t="s">
        <v>218</v>
      </c>
      <c r="F54" s="239" t="s">
        <v>172</v>
      </c>
      <c r="G54" s="239"/>
      <c r="H54" s="145">
        <v>40.17</v>
      </c>
      <c r="I54" s="145">
        <v>0.19</v>
      </c>
      <c r="J54" s="145">
        <v>7.69</v>
      </c>
      <c r="K54" s="145">
        <v>3.85</v>
      </c>
      <c r="L54" s="145">
        <v>0.51</v>
      </c>
      <c r="M54" s="145">
        <v>9.6999999999999993</v>
      </c>
      <c r="N54" s="145">
        <v>12.11</v>
      </c>
      <c r="O54" s="145">
        <v>0.64</v>
      </c>
      <c r="P54" s="145">
        <v>2.02</v>
      </c>
      <c r="Q54" s="145">
        <v>0.2</v>
      </c>
      <c r="R54" s="145">
        <v>0.04</v>
      </c>
      <c r="S54" s="145">
        <v>0.1</v>
      </c>
      <c r="T54" s="145">
        <v>0.42</v>
      </c>
      <c r="U54" s="145">
        <v>21.96</v>
      </c>
      <c r="V54" s="146">
        <f t="shared" si="2"/>
        <v>99.6</v>
      </c>
      <c r="W54" s="146"/>
      <c r="X54" s="146">
        <f t="shared" si="1"/>
        <v>0.16680429397192403</v>
      </c>
      <c r="Y54" s="146"/>
      <c r="Z54" s="147">
        <v>24938.163708095915</v>
      </c>
      <c r="AA54" s="148">
        <v>0</v>
      </c>
      <c r="AB54" s="148">
        <v>2.8971455691414403</v>
      </c>
      <c r="AC54" s="148">
        <v>35.598160459489371</v>
      </c>
      <c r="AD54" s="148">
        <v>8.9160619849054914</v>
      </c>
      <c r="AE54" s="148">
        <v>25.53283821483512</v>
      </c>
      <c r="AF54" s="148">
        <v>13.863068121282089</v>
      </c>
      <c r="AG54" s="148">
        <v>52.521718486553141</v>
      </c>
      <c r="AH54" s="148">
        <v>108.37626999893369</v>
      </c>
      <c r="AI54" s="148">
        <v>44.521266751399857</v>
      </c>
      <c r="AJ54" s="148">
        <v>112.67498705001977</v>
      </c>
      <c r="AK54" s="148">
        <v>2.9327766274009388</v>
      </c>
      <c r="AL54" s="148">
        <v>20.688844846741141</v>
      </c>
      <c r="AM54" s="148">
        <v>7.2453232791961542</v>
      </c>
      <c r="AN54" s="148">
        <v>5.142422781010155</v>
      </c>
      <c r="AO54" s="148">
        <v>547.72320136328744</v>
      </c>
      <c r="AP54" s="148">
        <v>25.988933624258085</v>
      </c>
      <c r="AQ54" s="148">
        <v>62.710937165512036</v>
      </c>
      <c r="AR54" s="148">
        <v>6.228470012264272</v>
      </c>
      <c r="AS54" s="148">
        <v>18.590155432196457</v>
      </c>
      <c r="AT54" s="158"/>
      <c r="AU54" s="158"/>
      <c r="AV54" s="158"/>
      <c r="AW54" s="192"/>
      <c r="AX54"/>
    </row>
    <row r="55" spans="1:50" s="142" customFormat="1" ht="18.75" x14ac:dyDescent="0.2">
      <c r="A55" s="278">
        <v>49</v>
      </c>
      <c r="B55" s="272">
        <v>78</v>
      </c>
      <c r="C55" s="144">
        <v>110</v>
      </c>
      <c r="D55" s="185">
        <v>3227.6</v>
      </c>
      <c r="E55" s="202" t="s">
        <v>218</v>
      </c>
      <c r="F55" s="239" t="s">
        <v>173</v>
      </c>
      <c r="G55" s="239"/>
      <c r="H55" s="145">
        <v>61.749554502307127</v>
      </c>
      <c r="I55" s="145">
        <v>0.6501510718836544</v>
      </c>
      <c r="J55" s="145">
        <v>17.104881773415258</v>
      </c>
      <c r="K55" s="145">
        <v>4.605176397120827</v>
      </c>
      <c r="L55" s="145">
        <v>5.9189306560154434E-2</v>
      </c>
      <c r="M55" s="145">
        <v>2.719603767506956</v>
      </c>
      <c r="N55" s="145">
        <v>1.0186355485632173</v>
      </c>
      <c r="O55" s="145">
        <v>1.598525188358856</v>
      </c>
      <c r="P55" s="145">
        <v>3.9575087926452905</v>
      </c>
      <c r="Q55" s="145">
        <v>0.1008908634548087</v>
      </c>
      <c r="R55" s="145">
        <v>8.5679625580083685E-2</v>
      </c>
      <c r="S55" s="145">
        <v>0.47020316260374434</v>
      </c>
      <c r="T55" s="145">
        <v>0.92</v>
      </c>
      <c r="U55" s="145">
        <v>4.5599999999999996</v>
      </c>
      <c r="V55" s="146">
        <f t="shared" si="2"/>
        <v>99.599999999999966</v>
      </c>
      <c r="W55" s="146"/>
      <c r="X55" s="146">
        <f t="shared" si="1"/>
        <v>3.8851076798049569</v>
      </c>
      <c r="Y55" s="146"/>
      <c r="Z55" s="147">
        <v>33789.610092852083</v>
      </c>
      <c r="AA55" s="148">
        <v>39.280331239937972</v>
      </c>
      <c r="AB55" s="148">
        <v>357.2872371455216</v>
      </c>
      <c r="AC55" s="148">
        <v>64.359598860327665</v>
      </c>
      <c r="AD55" s="148">
        <v>12.660548269664972</v>
      </c>
      <c r="AE55" s="148">
        <v>3.5514319023534782</v>
      </c>
      <c r="AF55" s="148">
        <v>22.255874540232004</v>
      </c>
      <c r="AG55" s="148">
        <v>132.31623566701981</v>
      </c>
      <c r="AH55" s="148">
        <v>128.56831094610621</v>
      </c>
      <c r="AI55" s="148">
        <v>20.180641581795548</v>
      </c>
      <c r="AJ55" s="148">
        <v>157.97718729844294</v>
      </c>
      <c r="AK55" s="148">
        <v>11.857201079213018</v>
      </c>
      <c r="AL55" s="148">
        <v>11.437730365385434</v>
      </c>
      <c r="AM55" s="148">
        <v>9.1508797635922985</v>
      </c>
      <c r="AN55" s="148">
        <v>2.0085622635239582</v>
      </c>
      <c r="AO55" s="148">
        <v>519.22390673174357</v>
      </c>
      <c r="AP55" s="148">
        <v>33.165772058831799</v>
      </c>
      <c r="AQ55" s="148">
        <v>56.810658352401681</v>
      </c>
      <c r="AR55" s="148">
        <v>12.972684917987833</v>
      </c>
      <c r="AS55" s="148">
        <v>17.256963206586587</v>
      </c>
      <c r="AT55" s="198">
        <v>14.347560680785406</v>
      </c>
      <c r="AU55" s="198">
        <v>10.752688172042998</v>
      </c>
      <c r="AV55" s="199">
        <v>0.1130668550176769</v>
      </c>
      <c r="AW55" s="200"/>
      <c r="AX55"/>
    </row>
    <row r="56" spans="1:50" s="142" customFormat="1" ht="18.75" x14ac:dyDescent="0.2">
      <c r="A56" s="278">
        <v>50</v>
      </c>
      <c r="B56" s="272">
        <v>82</v>
      </c>
      <c r="C56" s="144">
        <v>110</v>
      </c>
      <c r="D56" s="185">
        <v>3228.25</v>
      </c>
      <c r="E56" s="202" t="s">
        <v>218</v>
      </c>
      <c r="F56" s="284" t="s">
        <v>174</v>
      </c>
      <c r="G56" s="239"/>
      <c r="H56" s="145">
        <v>62.130409555416811</v>
      </c>
      <c r="I56" s="145">
        <v>0.74789366805770052</v>
      </c>
      <c r="J56" s="145">
        <v>16.183886241908453</v>
      </c>
      <c r="K56" s="145">
        <v>4.2873799493970361</v>
      </c>
      <c r="L56" s="145">
        <v>6.4836723293792906E-2</v>
      </c>
      <c r="M56" s="145">
        <v>2.6962991489501529</v>
      </c>
      <c r="N56" s="145">
        <v>1.4264079124634441</v>
      </c>
      <c r="O56" s="145">
        <v>2.089642164755364</v>
      </c>
      <c r="P56" s="145">
        <v>3.7197488910064731</v>
      </c>
      <c r="Q56" s="145">
        <v>0.12306588243025662</v>
      </c>
      <c r="R56" s="145">
        <v>0.2538750041073834</v>
      </c>
      <c r="S56" s="145">
        <v>0.53655485821312388</v>
      </c>
      <c r="T56" s="145">
        <v>0.71</v>
      </c>
      <c r="U56" s="145">
        <v>4.63</v>
      </c>
      <c r="V56" s="146">
        <f t="shared" si="2"/>
        <v>99.59999999999998</v>
      </c>
      <c r="W56" s="146"/>
      <c r="X56" s="146">
        <f t="shared" si="1"/>
        <v>2.6077735958309209</v>
      </c>
      <c r="Y56" s="146"/>
      <c r="Z56" s="147">
        <v>29685.028272676795</v>
      </c>
      <c r="AA56" s="148">
        <v>10.079271484770791</v>
      </c>
      <c r="AB56" s="148">
        <v>22.635678421316324</v>
      </c>
      <c r="AC56" s="148">
        <v>54.466622775991887</v>
      </c>
      <c r="AD56" s="148">
        <v>14.388934072995236</v>
      </c>
      <c r="AE56" s="148">
        <v>1.0271693692555071</v>
      </c>
      <c r="AF56" s="148">
        <v>22.510748318805653</v>
      </c>
      <c r="AG56" s="148">
        <v>111.56645784928044</v>
      </c>
      <c r="AH56" s="148">
        <v>127.80262189190877</v>
      </c>
      <c r="AI56" s="148">
        <v>25.387249595607887</v>
      </c>
      <c r="AJ56" s="148">
        <v>251.16543713885505</v>
      </c>
      <c r="AK56" s="148">
        <v>11.2478022185035</v>
      </c>
      <c r="AL56" s="148">
        <v>11.925745084692394</v>
      </c>
      <c r="AM56" s="148">
        <v>10.082951319746527</v>
      </c>
      <c r="AN56" s="148">
        <v>3.7323359918529619</v>
      </c>
      <c r="AO56" s="148">
        <v>540.97846176027326</v>
      </c>
      <c r="AP56" s="148">
        <v>29.982319080178641</v>
      </c>
      <c r="AQ56" s="148">
        <v>58.764714667998426</v>
      </c>
      <c r="AR56" s="148">
        <v>11.982420018229009</v>
      </c>
      <c r="AS56" s="148">
        <v>14.351141157871572</v>
      </c>
      <c r="AT56" s="198">
        <v>13.134754459060094</v>
      </c>
      <c r="AU56" s="198">
        <v>10.267205086347627</v>
      </c>
      <c r="AV56" s="199">
        <v>8.8357984970118875E-2</v>
      </c>
      <c r="AW56" s="200"/>
      <c r="AX56"/>
    </row>
    <row r="57" spans="1:50" s="142" customFormat="1" ht="18.75" x14ac:dyDescent="0.2">
      <c r="A57" s="278">
        <v>51</v>
      </c>
      <c r="B57" s="272">
        <v>86</v>
      </c>
      <c r="C57" s="144">
        <v>110</v>
      </c>
      <c r="D57" s="185">
        <v>3229.7</v>
      </c>
      <c r="E57" s="202" t="s">
        <v>218</v>
      </c>
      <c r="F57" s="284" t="s">
        <v>175</v>
      </c>
      <c r="G57" s="239"/>
      <c r="H57" s="145">
        <v>49.978820233571845</v>
      </c>
      <c r="I57" s="145">
        <v>1.5591788586850375</v>
      </c>
      <c r="J57" s="145">
        <v>17.663817226256636</v>
      </c>
      <c r="K57" s="145">
        <v>3.9498303807638355</v>
      </c>
      <c r="L57" s="145">
        <v>5.5287104277267803E-2</v>
      </c>
      <c r="M57" s="145">
        <v>2.5842595346318422</v>
      </c>
      <c r="N57" s="145">
        <v>2.3375305170362739</v>
      </c>
      <c r="O57" s="145">
        <v>6.245586126844338</v>
      </c>
      <c r="P57" s="145">
        <v>5.4880702801796835</v>
      </c>
      <c r="Q57" s="145">
        <v>0.19721817794428367</v>
      </c>
      <c r="R57" s="145">
        <v>2.4354175729301679</v>
      </c>
      <c r="S57" s="145">
        <v>0.45498398687878411</v>
      </c>
      <c r="T57" s="145">
        <v>1.01</v>
      </c>
      <c r="U57" s="145">
        <v>5.64</v>
      </c>
      <c r="V57" s="146">
        <f t="shared" si="2"/>
        <v>99.600000000000009</v>
      </c>
      <c r="W57" s="146"/>
      <c r="X57" s="146">
        <f t="shared" si="1"/>
        <v>2.3478069014208809</v>
      </c>
      <c r="Y57" s="146"/>
      <c r="Z57" s="147">
        <v>36427.774340187221</v>
      </c>
      <c r="AA57" s="148">
        <v>54.968111248095418</v>
      </c>
      <c r="AB57" s="148">
        <v>7.2280842981210256</v>
      </c>
      <c r="AC57" s="148">
        <v>78.718062431463423</v>
      </c>
      <c r="AD57" s="148">
        <v>17.728867916141382</v>
      </c>
      <c r="AE57" s="148">
        <v>0.74670813700356231</v>
      </c>
      <c r="AF57" s="148">
        <v>21.416539877272267</v>
      </c>
      <c r="AG57" s="148">
        <v>146.14586039428426</v>
      </c>
      <c r="AH57" s="148">
        <v>116.80962087474579</v>
      </c>
      <c r="AI57" s="148">
        <v>33.021850195890586</v>
      </c>
      <c r="AJ57" s="148">
        <v>206.46305067879985</v>
      </c>
      <c r="AK57" s="148">
        <v>13.646322317340781</v>
      </c>
      <c r="AL57" s="148">
        <v>14.120024910145913</v>
      </c>
      <c r="AM57" s="148">
        <v>12.405055680111515</v>
      </c>
      <c r="AN57" s="148">
        <v>5.9745657528951304</v>
      </c>
      <c r="AO57" s="148">
        <v>787.25386446085849</v>
      </c>
      <c r="AP57" s="148">
        <v>28.808710657849019</v>
      </c>
      <c r="AQ57" s="148">
        <v>55.580970896416119</v>
      </c>
      <c r="AR57" s="148">
        <v>11.465230104270347</v>
      </c>
      <c r="AS57" s="148">
        <v>19.416504966282375</v>
      </c>
      <c r="AT57" s="193">
        <v>13.4</v>
      </c>
      <c r="AU57" s="193">
        <v>11.2</v>
      </c>
      <c r="AV57" s="199"/>
      <c r="AW57" s="200"/>
      <c r="AX57"/>
    </row>
    <row r="58" spans="1:50" s="142" customFormat="1" ht="18.75" x14ac:dyDescent="0.2">
      <c r="A58" s="278">
        <v>52</v>
      </c>
      <c r="B58" s="272">
        <v>68</v>
      </c>
      <c r="C58" s="144">
        <v>110</v>
      </c>
      <c r="D58" s="185">
        <v>3261</v>
      </c>
      <c r="E58" s="225" t="s">
        <v>219</v>
      </c>
      <c r="F58" s="285" t="s">
        <v>161</v>
      </c>
      <c r="G58" s="239"/>
      <c r="H58" s="145">
        <v>77.099780637782473</v>
      </c>
      <c r="I58" s="145">
        <v>0.25071752134830017</v>
      </c>
      <c r="J58" s="145">
        <v>9.5112059781665828</v>
      </c>
      <c r="K58" s="145">
        <v>1.1374862657662579</v>
      </c>
      <c r="L58" s="145">
        <v>5.2271176421453028E-2</v>
      </c>
      <c r="M58" s="145">
        <v>1.1199943456721904</v>
      </c>
      <c r="N58" s="145">
        <v>1.1071055624449828</v>
      </c>
      <c r="O58" s="145">
        <v>1.5862409643199062</v>
      </c>
      <c r="P58" s="145">
        <v>3.0370474128237581</v>
      </c>
      <c r="Q58" s="145">
        <v>7.2013518983763083E-2</v>
      </c>
      <c r="R58" s="145">
        <v>0.21716576818541053</v>
      </c>
      <c r="S58" s="145">
        <v>0.32897084808491772</v>
      </c>
      <c r="T58" s="145">
        <v>0.22</v>
      </c>
      <c r="U58" s="145">
        <v>3.86</v>
      </c>
      <c r="V58" s="146">
        <f t="shared" si="2"/>
        <v>99.600000000000023</v>
      </c>
      <c r="W58" s="146"/>
      <c r="X58" s="146">
        <f t="shared" si="1"/>
        <v>2.7432320059133324</v>
      </c>
      <c r="Y58" s="146"/>
      <c r="Z58" s="147">
        <v>8203.2703671808122</v>
      </c>
      <c r="AA58" s="148">
        <v>11.43236253848888</v>
      </c>
      <c r="AB58" s="148">
        <v>0.40153436355863414</v>
      </c>
      <c r="AC58" s="148">
        <v>32.186890311828563</v>
      </c>
      <c r="AD58" s="148">
        <v>9.3771640591367742</v>
      </c>
      <c r="AE58" s="148">
        <v>8.9475554319272366</v>
      </c>
      <c r="AF58" s="148">
        <v>3.097801834511829</v>
      </c>
      <c r="AG58" s="148">
        <v>75.288644877058587</v>
      </c>
      <c r="AH58" s="148">
        <v>124.7592039940143</v>
      </c>
      <c r="AI58" s="148">
        <v>10.726388940326899</v>
      </c>
      <c r="AJ58" s="148">
        <v>117.15941828080611</v>
      </c>
      <c r="AK58" s="148">
        <v>3.234493665117558</v>
      </c>
      <c r="AL58" s="148">
        <v>28.073829102520349</v>
      </c>
      <c r="AM58" s="148">
        <v>5.2894702977687515</v>
      </c>
      <c r="AN58" s="148">
        <v>0.73394586369263637</v>
      </c>
      <c r="AO58" s="148">
        <v>629.43893943665319</v>
      </c>
      <c r="AP58" s="148">
        <v>17.403459635717045</v>
      </c>
      <c r="AQ58" s="148">
        <v>35.159780761510937</v>
      </c>
      <c r="AR58" s="148">
        <v>8.0570888387329695</v>
      </c>
      <c r="AS58" s="148">
        <v>10.915316249734397</v>
      </c>
      <c r="AT58" s="198">
        <v>17.10417886211992</v>
      </c>
      <c r="AU58" s="198">
        <v>15.256817876494575</v>
      </c>
      <c r="AV58" s="199">
        <v>26.690304982183743</v>
      </c>
      <c r="AW58" s="200" t="s">
        <v>164</v>
      </c>
      <c r="AX58"/>
    </row>
    <row r="59" spans="1:50" s="142" customFormat="1" ht="18.75" x14ac:dyDescent="0.2">
      <c r="A59" s="278">
        <v>53</v>
      </c>
      <c r="B59" s="272">
        <v>51</v>
      </c>
      <c r="C59" s="144">
        <v>110</v>
      </c>
      <c r="D59" s="185">
        <v>3261.5</v>
      </c>
      <c r="E59" s="225" t="s">
        <v>219</v>
      </c>
      <c r="F59" s="285" t="s">
        <v>162</v>
      </c>
      <c r="G59" s="239"/>
      <c r="H59" s="145">
        <v>74.601301994968708</v>
      </c>
      <c r="I59" s="145">
        <v>0.45485648229402986</v>
      </c>
      <c r="J59" s="145">
        <v>9.2662851914688922</v>
      </c>
      <c r="K59" s="145">
        <v>1.7947166589745425</v>
      </c>
      <c r="L59" s="145">
        <v>5.3639707395923393E-2</v>
      </c>
      <c r="M59" s="145">
        <v>1.5686268366301128</v>
      </c>
      <c r="N59" s="145">
        <v>1.3612748775218793</v>
      </c>
      <c r="O59" s="145">
        <v>2.1827551564318077</v>
      </c>
      <c r="P59" s="145">
        <v>2.9732458922972582</v>
      </c>
      <c r="Q59" s="145">
        <v>8.6379490413012905E-2</v>
      </c>
      <c r="R59" s="145">
        <v>0.12962071326577265</v>
      </c>
      <c r="S59" s="145">
        <v>0.55729699833806778</v>
      </c>
      <c r="T59" s="145">
        <v>0.64</v>
      </c>
      <c r="U59" s="145">
        <v>3.93</v>
      </c>
      <c r="V59" s="146">
        <f t="shared" si="2"/>
        <v>99.600000000000009</v>
      </c>
      <c r="W59" s="146"/>
      <c r="X59" s="146">
        <f t="shared" si="1"/>
        <v>2.1841627590379669</v>
      </c>
      <c r="Y59" s="146"/>
      <c r="Z59" s="147">
        <v>10313.380092830526</v>
      </c>
      <c r="AA59" s="148">
        <v>0</v>
      </c>
      <c r="AB59" s="148">
        <v>0</v>
      </c>
      <c r="AC59" s="148">
        <v>34.632224134333271</v>
      </c>
      <c r="AD59" s="148">
        <v>10.524502630019215</v>
      </c>
      <c r="AE59" s="148">
        <v>7.6623574377861567</v>
      </c>
      <c r="AF59" s="148">
        <v>22.49372816930288</v>
      </c>
      <c r="AG59" s="148">
        <v>77.499790455042827</v>
      </c>
      <c r="AH59" s="148">
        <v>122.28317940035744</v>
      </c>
      <c r="AI59" s="148">
        <v>14.673032161269214</v>
      </c>
      <c r="AJ59" s="148">
        <v>144.56759288601032</v>
      </c>
      <c r="AK59" s="148">
        <v>5.8448344275039839</v>
      </c>
      <c r="AL59" s="148">
        <v>30.398117152251569</v>
      </c>
      <c r="AM59" s="148">
        <v>6.9027422398182869</v>
      </c>
      <c r="AN59" s="148">
        <v>1.216526232193557</v>
      </c>
      <c r="AO59" s="148">
        <v>544.84394075987723</v>
      </c>
      <c r="AP59" s="148">
        <v>23.685865679092529</v>
      </c>
      <c r="AQ59" s="148">
        <v>46.488920083055781</v>
      </c>
      <c r="AR59" s="148">
        <v>10.902800461139831</v>
      </c>
      <c r="AS59" s="148">
        <v>11.816332069220813</v>
      </c>
      <c r="AT59" s="198">
        <v>16.260331648685909</v>
      </c>
      <c r="AU59" s="198">
        <v>14.289652637382833</v>
      </c>
      <c r="AV59" s="199">
        <v>7.9575542886081889</v>
      </c>
      <c r="AW59" s="200"/>
      <c r="AX59"/>
    </row>
    <row r="60" spans="1:50" s="142" customFormat="1" ht="18.75" x14ac:dyDescent="0.2">
      <c r="A60" s="278">
        <v>54</v>
      </c>
      <c r="B60" s="272">
        <v>53</v>
      </c>
      <c r="C60" s="144">
        <v>110</v>
      </c>
      <c r="D60" s="185">
        <v>3262.2</v>
      </c>
      <c r="E60" s="225" t="s">
        <v>220</v>
      </c>
      <c r="F60" s="285" t="s">
        <v>161</v>
      </c>
      <c r="G60" s="239"/>
      <c r="H60" s="145">
        <v>75.028520466775475</v>
      </c>
      <c r="I60" s="145">
        <v>0.35182307383649658</v>
      </c>
      <c r="J60" s="145">
        <v>6.8034989473915637</v>
      </c>
      <c r="K60" s="145">
        <v>1.853458986747577</v>
      </c>
      <c r="L60" s="145">
        <v>8.7102331129176744E-2</v>
      </c>
      <c r="M60" s="145">
        <v>1.3852580951909808</v>
      </c>
      <c r="N60" s="145">
        <v>2.4070036112989128</v>
      </c>
      <c r="O60" s="145">
        <v>1.9003204546828705</v>
      </c>
      <c r="P60" s="145">
        <v>2.6332420889467865</v>
      </c>
      <c r="Q60" s="145">
        <v>7.8723128253329583E-2</v>
      </c>
      <c r="R60" s="145">
        <v>0.99422862765144626</v>
      </c>
      <c r="S60" s="145">
        <v>0.57682018809535573</v>
      </c>
      <c r="T60" s="145">
        <v>0.35</v>
      </c>
      <c r="U60" s="145">
        <v>5.15</v>
      </c>
      <c r="V60" s="146">
        <f t="shared" si="2"/>
        <v>99.59999999999998</v>
      </c>
      <c r="W60" s="146"/>
      <c r="X60" s="146">
        <f t="shared" si="1"/>
        <v>1.0939917483238784</v>
      </c>
      <c r="Y60" s="146"/>
      <c r="Z60" s="147">
        <v>11411.40388440057</v>
      </c>
      <c r="AA60" s="148">
        <v>0.96237981384631632</v>
      </c>
      <c r="AB60" s="148">
        <v>2.4900770602395603</v>
      </c>
      <c r="AC60" s="148">
        <v>31.177378015666168</v>
      </c>
      <c r="AD60" s="148">
        <v>11.88639406851604</v>
      </c>
      <c r="AE60" s="148">
        <v>36.195608383688473</v>
      </c>
      <c r="AF60" s="148">
        <v>25.505717560457963</v>
      </c>
      <c r="AG60" s="148">
        <v>64.651480552220747</v>
      </c>
      <c r="AH60" s="148">
        <v>132.25005253669244</v>
      </c>
      <c r="AI60" s="148">
        <v>17.481331347893811</v>
      </c>
      <c r="AJ60" s="148">
        <v>120.95873319034455</v>
      </c>
      <c r="AK60" s="148">
        <v>3.7178359277190176</v>
      </c>
      <c r="AL60" s="148">
        <v>115.03882503325143</v>
      </c>
      <c r="AM60" s="148">
        <v>5.6361284755807546</v>
      </c>
      <c r="AN60" s="148">
        <v>-0.2395485301409418</v>
      </c>
      <c r="AO60" s="148">
        <v>544.4794154665866</v>
      </c>
      <c r="AP60" s="148">
        <v>21.414130145039746</v>
      </c>
      <c r="AQ60" s="148">
        <v>45.466172732069644</v>
      </c>
      <c r="AR60" s="148">
        <v>7.3466665263414415</v>
      </c>
      <c r="AS60" s="148">
        <v>9.6001127492607612</v>
      </c>
      <c r="AT60" s="158"/>
      <c r="AU60" s="158"/>
      <c r="AV60" s="158"/>
      <c r="AW60" s="192"/>
      <c r="AX60"/>
    </row>
    <row r="61" spans="1:50" s="142" customFormat="1" ht="18.75" x14ac:dyDescent="0.2">
      <c r="A61" s="278">
        <v>55</v>
      </c>
      <c r="B61" s="272">
        <v>57</v>
      </c>
      <c r="C61" s="144">
        <v>110</v>
      </c>
      <c r="D61" s="185">
        <v>3262.6</v>
      </c>
      <c r="E61" s="225" t="s">
        <v>220</v>
      </c>
      <c r="F61" s="285" t="s">
        <v>167</v>
      </c>
      <c r="G61" s="239"/>
      <c r="H61" s="145">
        <v>63.537691761863151</v>
      </c>
      <c r="I61" s="145">
        <v>0.22180554299665434</v>
      </c>
      <c r="J61" s="145">
        <v>5.0641237026655022</v>
      </c>
      <c r="K61" s="145">
        <v>3.1553310651957687</v>
      </c>
      <c r="L61" s="145">
        <v>0.16739012217299135</v>
      </c>
      <c r="M61" s="145">
        <v>2.1756353924907823</v>
      </c>
      <c r="N61" s="145">
        <v>5.5518996091669939</v>
      </c>
      <c r="O61" s="145">
        <v>1.3657289186283672</v>
      </c>
      <c r="P61" s="145">
        <v>2.2909001215701643</v>
      </c>
      <c r="Q61" s="145">
        <v>6.2048846590509493E-2</v>
      </c>
      <c r="R61" s="145">
        <v>2.7588291210778557</v>
      </c>
      <c r="S61" s="145">
        <v>0.47861579558127626</v>
      </c>
      <c r="T61" s="145">
        <v>0.44</v>
      </c>
      <c r="U61" s="145">
        <v>12.33</v>
      </c>
      <c r="V61" s="146">
        <f t="shared" si="2"/>
        <v>99.6</v>
      </c>
      <c r="W61" s="146"/>
      <c r="X61" s="146">
        <f t="shared" si="1"/>
        <v>0.41263356379635446</v>
      </c>
      <c r="Y61" s="146"/>
      <c r="Z61" s="147">
        <v>21993.437630722201</v>
      </c>
      <c r="AA61" s="148">
        <v>9.2503208816741562</v>
      </c>
      <c r="AB61" s="148">
        <v>10.010282801100294</v>
      </c>
      <c r="AC61" s="148">
        <v>27.69414501987518</v>
      </c>
      <c r="AD61" s="148">
        <v>8.7640926353461506</v>
      </c>
      <c r="AE61" s="148">
        <v>80.17455711797848</v>
      </c>
      <c r="AF61" s="148">
        <v>11.767470124450037</v>
      </c>
      <c r="AG61" s="148">
        <v>54.153021916090232</v>
      </c>
      <c r="AH61" s="148">
        <v>158.51468922976065</v>
      </c>
      <c r="AI61" s="148">
        <v>14.093865359276499</v>
      </c>
      <c r="AJ61" s="148">
        <v>79.026136990058234</v>
      </c>
      <c r="AK61" s="148">
        <v>2.8175973726128789</v>
      </c>
      <c r="AL61" s="148">
        <v>101.56228902528831</v>
      </c>
      <c r="AM61" s="148">
        <v>3.7026921996145918</v>
      </c>
      <c r="AN61" s="148">
        <v>0</v>
      </c>
      <c r="AO61" s="148">
        <v>527.2598258619131</v>
      </c>
      <c r="AP61" s="148">
        <v>21.137869236834604</v>
      </c>
      <c r="AQ61" s="148">
        <v>32.336283646353934</v>
      </c>
      <c r="AR61" s="148">
        <v>3.9685496259771509</v>
      </c>
      <c r="AS61" s="148">
        <v>12.329953627176371</v>
      </c>
      <c r="AT61" s="158"/>
      <c r="AU61" s="158"/>
      <c r="AV61" s="158"/>
      <c r="AW61" s="192"/>
      <c r="AX61"/>
    </row>
    <row r="62" spans="1:50" s="142" customFormat="1" ht="18.75" x14ac:dyDescent="0.2">
      <c r="A62" s="278">
        <v>56</v>
      </c>
      <c r="B62" s="272">
        <v>55</v>
      </c>
      <c r="C62" s="144">
        <v>110</v>
      </c>
      <c r="D62" s="185">
        <v>3263.4</v>
      </c>
      <c r="E62" s="225" t="s">
        <v>220</v>
      </c>
      <c r="F62" s="239" t="s">
        <v>166</v>
      </c>
      <c r="G62" s="239"/>
      <c r="H62" s="145">
        <v>85.599207625963814</v>
      </c>
      <c r="I62" s="145">
        <v>0.1637357381687379</v>
      </c>
      <c r="J62" s="145">
        <v>2.8550207902743296</v>
      </c>
      <c r="K62" s="145">
        <v>0.83642948114983307</v>
      </c>
      <c r="L62" s="145">
        <v>2.5095944915582258E-2</v>
      </c>
      <c r="M62" s="145">
        <v>0.24891912843097849</v>
      </c>
      <c r="N62" s="145">
        <v>1.6877533035910279</v>
      </c>
      <c r="O62" s="145">
        <v>0.86989074103727604</v>
      </c>
      <c r="P62" s="145">
        <v>2.0336896824883426</v>
      </c>
      <c r="Q62" s="145">
        <v>6.5596311303737359E-2</v>
      </c>
      <c r="R62" s="145">
        <v>1.5642118837017187</v>
      </c>
      <c r="S62" s="145">
        <v>0.25044936897461156</v>
      </c>
      <c r="T62" s="145">
        <v>0.3</v>
      </c>
      <c r="U62" s="145">
        <v>3.1</v>
      </c>
      <c r="V62" s="146">
        <f t="shared" si="2"/>
        <v>99.59999999999998</v>
      </c>
      <c r="W62" s="146"/>
      <c r="X62" s="146">
        <f t="shared" si="1"/>
        <v>1.204968568665377</v>
      </c>
      <c r="Y62" s="146"/>
      <c r="Z62" s="147">
        <v>4528.1624938571831</v>
      </c>
      <c r="AA62" s="148">
        <v>7.4130552918659118</v>
      </c>
      <c r="AB62" s="148">
        <v>7.9725158505997804</v>
      </c>
      <c r="AC62" s="148">
        <v>23.490842577907241</v>
      </c>
      <c r="AD62" s="148">
        <v>10.004792073503756</v>
      </c>
      <c r="AE62" s="148">
        <v>13.544069698681149</v>
      </c>
      <c r="AF62" s="148">
        <v>2.6955400370562104</v>
      </c>
      <c r="AG62" s="148">
        <v>44.897866917336557</v>
      </c>
      <c r="AH62" s="148">
        <v>145.5376579193256</v>
      </c>
      <c r="AI62" s="148">
        <v>15.645407319692794</v>
      </c>
      <c r="AJ62" s="148">
        <v>69.316171852483208</v>
      </c>
      <c r="AK62" s="148">
        <v>1.6837492327022019</v>
      </c>
      <c r="AL62" s="148">
        <v>203.32768665078916</v>
      </c>
      <c r="AM62" s="148">
        <v>2.0837782156232785</v>
      </c>
      <c r="AN62" s="148">
        <v>0</v>
      </c>
      <c r="AO62" s="148">
        <v>576.17037415923858</v>
      </c>
      <c r="AP62" s="148">
        <v>16.901786459123461</v>
      </c>
      <c r="AQ62" s="148">
        <v>25.976256576949897</v>
      </c>
      <c r="AR62" s="148">
        <v>1.1322086392545834</v>
      </c>
      <c r="AS62" s="148">
        <v>6.523338041576678</v>
      </c>
      <c r="AT62" s="198">
        <v>15.178454875499339</v>
      </c>
      <c r="AU62" s="198">
        <v>13.510557352101962</v>
      </c>
      <c r="AV62" s="199">
        <v>192.07996039574181</v>
      </c>
      <c r="AW62" s="200"/>
      <c r="AX62"/>
    </row>
    <row r="63" spans="1:50" s="142" customFormat="1" ht="18.75" x14ac:dyDescent="0.2">
      <c r="A63" s="278">
        <v>57</v>
      </c>
      <c r="B63" s="272">
        <v>59</v>
      </c>
      <c r="C63" s="144">
        <v>110</v>
      </c>
      <c r="D63" s="185">
        <v>3264.1</v>
      </c>
      <c r="E63" s="225" t="s">
        <v>220</v>
      </c>
      <c r="F63" s="285" t="s">
        <v>162</v>
      </c>
      <c r="G63" s="239"/>
      <c r="H63" s="145">
        <v>80.320937404043448</v>
      </c>
      <c r="I63" s="145">
        <v>0.49035172239998803</v>
      </c>
      <c r="J63" s="145">
        <v>6.6687834246398374</v>
      </c>
      <c r="K63" s="145">
        <v>1.3651351173925654</v>
      </c>
      <c r="L63" s="145">
        <v>4.0166024662285922E-2</v>
      </c>
      <c r="M63" s="145">
        <v>0.85643343448696452</v>
      </c>
      <c r="N63" s="145">
        <v>1.1067065069385176</v>
      </c>
      <c r="O63" s="145">
        <v>1.9141047691854833</v>
      </c>
      <c r="P63" s="145">
        <v>2.7138572145551105</v>
      </c>
      <c r="Q63" s="145">
        <v>8.5123427901037427E-2</v>
      </c>
      <c r="R63" s="145">
        <v>0.26260832368032622</v>
      </c>
      <c r="S63" s="145">
        <v>0.45579263011441717</v>
      </c>
      <c r="T63" s="145">
        <v>0.22</v>
      </c>
      <c r="U63" s="145">
        <v>3.1</v>
      </c>
      <c r="V63" s="146">
        <f t="shared" si="2"/>
        <v>99.59999999999998</v>
      </c>
      <c r="W63" s="146"/>
      <c r="X63" s="146">
        <f t="shared" si="1"/>
        <v>2.4521923360353726</v>
      </c>
      <c r="Y63" s="146"/>
      <c r="Z63" s="147">
        <v>7820.3070371352705</v>
      </c>
      <c r="AA63" s="148">
        <v>2.2560659442260467</v>
      </c>
      <c r="AB63" s="148">
        <v>0</v>
      </c>
      <c r="AC63" s="148">
        <v>30.220476434008873</v>
      </c>
      <c r="AD63" s="148">
        <v>8.4857166999310216</v>
      </c>
      <c r="AE63" s="148">
        <v>6.5182666363415924</v>
      </c>
      <c r="AF63" s="148">
        <v>17.693956432617568</v>
      </c>
      <c r="AG63" s="148">
        <v>67.530539148917413</v>
      </c>
      <c r="AH63" s="148">
        <v>115.04939636461648</v>
      </c>
      <c r="AI63" s="148">
        <v>17.407866870911434</v>
      </c>
      <c r="AJ63" s="148">
        <v>190.58107360518659</v>
      </c>
      <c r="AK63" s="148">
        <v>5.7183832829465713</v>
      </c>
      <c r="AL63" s="148">
        <v>68.000711089914191</v>
      </c>
      <c r="AM63" s="148">
        <v>9.3642344413568228</v>
      </c>
      <c r="AN63" s="148">
        <v>-5.074214035523409E-2</v>
      </c>
      <c r="AO63" s="148">
        <v>574.0767668907223</v>
      </c>
      <c r="AP63" s="148">
        <v>15.161493067539395</v>
      </c>
      <c r="AQ63" s="148">
        <v>43.754409587964034</v>
      </c>
      <c r="AR63" s="148">
        <v>9.7530070650925254</v>
      </c>
      <c r="AS63" s="148">
        <v>11.837371196043273</v>
      </c>
      <c r="AT63" s="198">
        <v>15.492049605537952</v>
      </c>
      <c r="AU63" s="198">
        <v>13.770277829573004</v>
      </c>
      <c r="AV63" s="199">
        <v>8.7955675876704706</v>
      </c>
      <c r="AW63" s="200" t="s">
        <v>159</v>
      </c>
      <c r="AX63"/>
    </row>
    <row r="64" spans="1:50" s="142" customFormat="1" ht="18.75" x14ac:dyDescent="0.2">
      <c r="A64" s="278">
        <v>58</v>
      </c>
      <c r="B64" s="272">
        <v>61</v>
      </c>
      <c r="C64" s="144">
        <v>110</v>
      </c>
      <c r="D64" s="185">
        <v>3265.2</v>
      </c>
      <c r="E64" s="225" t="s">
        <v>220</v>
      </c>
      <c r="F64" s="285" t="s">
        <v>162</v>
      </c>
      <c r="G64" s="239"/>
      <c r="H64" s="145">
        <v>74.719991868183271</v>
      </c>
      <c r="I64" s="145">
        <v>0.43876965612579927</v>
      </c>
      <c r="J64" s="145">
        <v>10.615333353662876</v>
      </c>
      <c r="K64" s="145">
        <v>1.9078295164618468</v>
      </c>
      <c r="L64" s="145">
        <v>9.7515526687606116E-2</v>
      </c>
      <c r="M64" s="145">
        <v>2.1812947885219414</v>
      </c>
      <c r="N64" s="145">
        <v>2.3750202787180195</v>
      </c>
      <c r="O64" s="145">
        <v>2.2314083290133064</v>
      </c>
      <c r="P64" s="145">
        <v>3.1375696032689908</v>
      </c>
      <c r="Q64" s="145">
        <v>8.25517640959961E-2</v>
      </c>
      <c r="R64" s="145">
        <v>0.20497341912400008</v>
      </c>
      <c r="S64" s="145">
        <v>0.80774189613637071</v>
      </c>
      <c r="T64" s="145">
        <v>0.32</v>
      </c>
      <c r="U64" s="145">
        <v>0.48</v>
      </c>
      <c r="V64" s="146">
        <f t="shared" si="2"/>
        <v>99.600000000000023</v>
      </c>
      <c r="W64" s="146"/>
      <c r="X64" s="146">
        <f t="shared" si="1"/>
        <v>1.3210706583787899</v>
      </c>
      <c r="Y64" s="146"/>
      <c r="Z64" s="147">
        <v>12520.396156856581</v>
      </c>
      <c r="AA64" s="148">
        <v>19.027503744883536</v>
      </c>
      <c r="AB64" s="148">
        <v>1.7180987018495486</v>
      </c>
      <c r="AC64" s="148">
        <v>34.537019706201846</v>
      </c>
      <c r="AD64" s="148">
        <v>9.7079652381237782</v>
      </c>
      <c r="AE64" s="148">
        <v>13.926350564702332</v>
      </c>
      <c r="AF64" s="148">
        <v>27.110579310797508</v>
      </c>
      <c r="AG64" s="148">
        <v>75.035311582744569</v>
      </c>
      <c r="AH64" s="148">
        <v>127.67988095551247</v>
      </c>
      <c r="AI64" s="148">
        <v>13.15963994076831</v>
      </c>
      <c r="AJ64" s="148">
        <v>107.42657567049451</v>
      </c>
      <c r="AK64" s="148">
        <v>5.0876319828074523</v>
      </c>
      <c r="AL64" s="148">
        <v>23.819575639581572</v>
      </c>
      <c r="AM64" s="148">
        <v>5.9106612484877656</v>
      </c>
      <c r="AN64" s="148">
        <v>2.8798825057960395</v>
      </c>
      <c r="AO64" s="148">
        <v>550.87056322925491</v>
      </c>
      <c r="AP64" s="148">
        <v>15.510262043346254</v>
      </c>
      <c r="AQ64" s="148">
        <v>37.4116052433208</v>
      </c>
      <c r="AR64" s="148">
        <v>8.6660002297784455</v>
      </c>
      <c r="AS64" s="148">
        <v>11.050457561316511</v>
      </c>
      <c r="AT64" s="198">
        <v>13.988907563701906</v>
      </c>
      <c r="AU64" s="198">
        <v>12.426035502958591</v>
      </c>
      <c r="AV64" s="199">
        <v>3.991687370214672</v>
      </c>
      <c r="AW64" s="200" t="s">
        <v>159</v>
      </c>
      <c r="AX64"/>
    </row>
    <row r="65" spans="1:50" s="142" customFormat="1" ht="18.75" x14ac:dyDescent="0.2">
      <c r="A65" s="278">
        <v>59</v>
      </c>
      <c r="B65" s="272">
        <v>63</v>
      </c>
      <c r="C65" s="144">
        <v>110</v>
      </c>
      <c r="D65" s="185">
        <v>3266.4</v>
      </c>
      <c r="E65" s="225" t="s">
        <v>220</v>
      </c>
      <c r="F65" s="285" t="s">
        <v>162</v>
      </c>
      <c r="G65" s="239"/>
      <c r="H65" s="145">
        <v>69.233634863886181</v>
      </c>
      <c r="I65" s="145">
        <v>0.23283699887873829</v>
      </c>
      <c r="J65" s="145">
        <v>7.6628075427825664</v>
      </c>
      <c r="K65" s="145">
        <v>2.133585808687021</v>
      </c>
      <c r="L65" s="145">
        <v>0.15473411392754075</v>
      </c>
      <c r="M65" s="145">
        <v>2.8908579260334908</v>
      </c>
      <c r="N65" s="145">
        <v>3.7352731007481199</v>
      </c>
      <c r="O65" s="145">
        <v>1.9019051109313823</v>
      </c>
      <c r="P65" s="145">
        <v>2.6582311637225886</v>
      </c>
      <c r="Q65" s="145">
        <v>6.2860733783063422E-2</v>
      </c>
      <c r="R65" s="145">
        <v>0.21086727753984152</v>
      </c>
      <c r="S65" s="145">
        <v>0.62240535907946237</v>
      </c>
      <c r="T65" s="145">
        <v>0.26</v>
      </c>
      <c r="U65" s="145">
        <v>7.84</v>
      </c>
      <c r="V65" s="146">
        <f t="shared" si="2"/>
        <v>99.600000000000023</v>
      </c>
      <c r="W65" s="146"/>
      <c r="X65" s="146">
        <f t="shared" si="1"/>
        <v>0.71165644171779141</v>
      </c>
      <c r="Y65" s="146"/>
      <c r="Z65" s="147">
        <v>12853.442187214214</v>
      </c>
      <c r="AA65" s="148">
        <v>6.4232078255873644</v>
      </c>
      <c r="AB65" s="148">
        <v>-0.13425020101126695</v>
      </c>
      <c r="AC65" s="148">
        <v>27.372084362931947</v>
      </c>
      <c r="AD65" s="148">
        <v>6.9530040404160287</v>
      </c>
      <c r="AE65" s="148">
        <v>13.716767963961059</v>
      </c>
      <c r="AF65" s="148">
        <v>21.861580937537408</v>
      </c>
      <c r="AG65" s="148">
        <v>66.265564907222767</v>
      </c>
      <c r="AH65" s="148">
        <v>109.68781583648492</v>
      </c>
      <c r="AI65" s="148">
        <v>13.042473355506807</v>
      </c>
      <c r="AJ65" s="148">
        <v>75.244697821270776</v>
      </c>
      <c r="AK65" s="148">
        <v>2.8715094911465591</v>
      </c>
      <c r="AL65" s="148">
        <v>16.69504612359712</v>
      </c>
      <c r="AM65" s="148">
        <v>4.3710429438291092</v>
      </c>
      <c r="AN65" s="148">
        <v>0.53814796716966329</v>
      </c>
      <c r="AO65" s="148">
        <v>465.42292493624967</v>
      </c>
      <c r="AP65" s="148">
        <v>16.515362230307513</v>
      </c>
      <c r="AQ65" s="148">
        <v>30.368258630357943</v>
      </c>
      <c r="AR65" s="148">
        <v>5.5557345735241404E-2</v>
      </c>
      <c r="AS65" s="148">
        <v>8.9587001235195896</v>
      </c>
      <c r="AT65" s="198">
        <v>10.476897002076466</v>
      </c>
      <c r="AU65" s="198">
        <v>9.4479303028935302</v>
      </c>
      <c r="AV65" s="199">
        <v>2.0176343037112674</v>
      </c>
      <c r="AW65" s="200" t="s">
        <v>159</v>
      </c>
      <c r="AX65"/>
    </row>
    <row r="66" spans="1:50" s="142" customFormat="1" ht="18.75" x14ac:dyDescent="0.2">
      <c r="A66" s="278">
        <v>60</v>
      </c>
      <c r="B66" s="272">
        <v>67</v>
      </c>
      <c r="C66" s="144">
        <v>110</v>
      </c>
      <c r="D66" s="185">
        <v>3266.6</v>
      </c>
      <c r="E66" s="225" t="s">
        <v>220</v>
      </c>
      <c r="F66" s="285" t="s">
        <v>169</v>
      </c>
      <c r="G66" s="239"/>
      <c r="H66" s="145">
        <v>69.663278519306189</v>
      </c>
      <c r="I66" s="145">
        <v>0.16098486482371893</v>
      </c>
      <c r="J66" s="145">
        <v>7.1442956197602667</v>
      </c>
      <c r="K66" s="145">
        <v>1.9484538315420161</v>
      </c>
      <c r="L66" s="145">
        <v>0.16772327643177518</v>
      </c>
      <c r="M66" s="145">
        <v>2.9636376553682409</v>
      </c>
      <c r="N66" s="145">
        <v>4.1684445933524241</v>
      </c>
      <c r="O66" s="145">
        <v>1.7332458108097195</v>
      </c>
      <c r="P66" s="145">
        <v>2.5344850660801583</v>
      </c>
      <c r="Q66" s="145">
        <v>6.5699513178548469E-2</v>
      </c>
      <c r="R66" s="145">
        <v>0.19699325185426952</v>
      </c>
      <c r="S66" s="145">
        <v>0.54275799749265596</v>
      </c>
      <c r="T66" s="145">
        <v>0.23</v>
      </c>
      <c r="U66" s="145">
        <v>8.08</v>
      </c>
      <c r="V66" s="146">
        <f t="shared" si="2"/>
        <v>99.59999999999998</v>
      </c>
      <c r="W66" s="146"/>
      <c r="X66" s="146">
        <f t="shared" si="1"/>
        <v>0.60801697355459572</v>
      </c>
      <c r="Y66" s="146"/>
      <c r="Z66" s="147">
        <v>12217.238094752871</v>
      </c>
      <c r="AA66" s="148">
        <v>3.7338360920104869</v>
      </c>
      <c r="AB66" s="148">
        <v>0</v>
      </c>
      <c r="AC66" s="148">
        <v>25.787803654385669</v>
      </c>
      <c r="AD66" s="148">
        <v>5.9828453560863259</v>
      </c>
      <c r="AE66" s="148">
        <v>13.352325825777271</v>
      </c>
      <c r="AF66" s="148">
        <v>19.896989023735141</v>
      </c>
      <c r="AG66" s="148">
        <v>60.900616845545755</v>
      </c>
      <c r="AH66" s="148">
        <v>106.48070404991961</v>
      </c>
      <c r="AI66" s="148">
        <v>12.716246406933685</v>
      </c>
      <c r="AJ66" s="148">
        <v>55.731084972178508</v>
      </c>
      <c r="AK66" s="148">
        <v>1.9100805319687291</v>
      </c>
      <c r="AL66" s="148">
        <v>17.411511513138379</v>
      </c>
      <c r="AM66" s="148">
        <v>3.7558280928510457</v>
      </c>
      <c r="AN66" s="148">
        <v>-0.46347998983512401</v>
      </c>
      <c r="AO66" s="148">
        <v>525.90224258239368</v>
      </c>
      <c r="AP66" s="148">
        <v>11.380270672697172</v>
      </c>
      <c r="AQ66" s="148">
        <v>29.090407068233649</v>
      </c>
      <c r="AR66" s="148">
        <v>0.46643023224172958</v>
      </c>
      <c r="AS66" s="148">
        <v>6.0373360204504189</v>
      </c>
      <c r="AT66" s="198">
        <v>11.387339110875953</v>
      </c>
      <c r="AU66" s="198">
        <v>10.249654457498263</v>
      </c>
      <c r="AV66" s="199">
        <v>4.8788241320153283</v>
      </c>
      <c r="AW66" s="200"/>
      <c r="AX66"/>
    </row>
    <row r="67" spans="1:50" s="142" customFormat="1" ht="18.75" x14ac:dyDescent="0.2">
      <c r="A67" s="278">
        <v>61</v>
      </c>
      <c r="B67" s="272">
        <v>65</v>
      </c>
      <c r="C67" s="144">
        <v>110</v>
      </c>
      <c r="D67" s="185">
        <v>3267.4</v>
      </c>
      <c r="E67" s="225" t="s">
        <v>220</v>
      </c>
      <c r="F67" s="285" t="s">
        <v>168</v>
      </c>
      <c r="G67" s="239"/>
      <c r="H67" s="145">
        <v>81.363461692765185</v>
      </c>
      <c r="I67" s="145">
        <v>0.32523036559194551</v>
      </c>
      <c r="J67" s="145">
        <v>6.1588843746218922</v>
      </c>
      <c r="K67" s="145">
        <v>1.495447963166977</v>
      </c>
      <c r="L67" s="145">
        <v>5.8826934466003934E-2</v>
      </c>
      <c r="M67" s="145">
        <v>1.0085199926130173</v>
      </c>
      <c r="N67" s="145">
        <v>1.1078223048658558</v>
      </c>
      <c r="O67" s="145">
        <v>1.3878874504085121</v>
      </c>
      <c r="P67" s="145">
        <v>2.3206562951736247</v>
      </c>
      <c r="Q67" s="145">
        <v>7.5241382384594296E-2</v>
      </c>
      <c r="R67" s="145">
        <v>0.35367527844465796</v>
      </c>
      <c r="S67" s="145">
        <v>0.40434596549769775</v>
      </c>
      <c r="T67" s="145">
        <v>0.18</v>
      </c>
      <c r="U67" s="145">
        <v>3.36</v>
      </c>
      <c r="V67" s="146">
        <f t="shared" si="2"/>
        <v>99.599999999999952</v>
      </c>
      <c r="W67" s="146"/>
      <c r="X67" s="146">
        <f t="shared" si="1"/>
        <v>2.0947910914780046</v>
      </c>
      <c r="Y67" s="146"/>
      <c r="Z67" s="147">
        <v>8529.4606795692071</v>
      </c>
      <c r="AA67" s="148">
        <v>0.3266330447041999</v>
      </c>
      <c r="AB67" s="148">
        <v>2.002200644887925</v>
      </c>
      <c r="AC67" s="148">
        <v>28.11869757343759</v>
      </c>
      <c r="AD67" s="148">
        <v>5.7667419219935638</v>
      </c>
      <c r="AE67" s="148">
        <v>15.865785059964514</v>
      </c>
      <c r="AF67" s="148">
        <v>8.5435096864473152</v>
      </c>
      <c r="AG67" s="148">
        <v>54.472659750448372</v>
      </c>
      <c r="AH67" s="148">
        <v>100.03502039652723</v>
      </c>
      <c r="AI67" s="148">
        <v>14.427559812765333</v>
      </c>
      <c r="AJ67" s="148">
        <v>114.12939942615257</v>
      </c>
      <c r="AK67" s="148">
        <v>3.4694040569421691</v>
      </c>
      <c r="AL67" s="148">
        <v>31.039918094105417</v>
      </c>
      <c r="AM67" s="148">
        <v>6.0382537281563584</v>
      </c>
      <c r="AN67" s="148">
        <v>2.2433936509659897</v>
      </c>
      <c r="AO67" s="148">
        <v>633.48594097717023</v>
      </c>
      <c r="AP67" s="148">
        <v>26.815267741257259</v>
      </c>
      <c r="AQ67" s="148">
        <v>50.419302705727709</v>
      </c>
      <c r="AR67" s="148">
        <v>16.74975791126332</v>
      </c>
      <c r="AS67" s="148">
        <v>14.016924188953178</v>
      </c>
      <c r="AT67" s="198">
        <v>15.761028796024974</v>
      </c>
      <c r="AU67" s="198">
        <v>14.263924196903192</v>
      </c>
      <c r="AV67" s="199">
        <v>82.094027337239794</v>
      </c>
      <c r="AW67" s="200" t="s">
        <v>164</v>
      </c>
      <c r="AX67"/>
    </row>
    <row r="68" spans="1:50" s="142" customFormat="1" ht="18.75" x14ac:dyDescent="0.2">
      <c r="A68" s="278">
        <v>62</v>
      </c>
      <c r="B68" s="272">
        <v>35</v>
      </c>
      <c r="C68" s="144">
        <v>110</v>
      </c>
      <c r="D68" s="185">
        <v>3267.85</v>
      </c>
      <c r="E68" s="225" t="s">
        <v>220</v>
      </c>
      <c r="F68" s="285" t="s">
        <v>163</v>
      </c>
      <c r="G68" s="239"/>
      <c r="H68" s="145">
        <v>68.209260950246403</v>
      </c>
      <c r="I68" s="145">
        <v>0.69976219339416623</v>
      </c>
      <c r="J68" s="145">
        <v>13.50406955662128</v>
      </c>
      <c r="K68" s="145">
        <v>3.1999509984596473</v>
      </c>
      <c r="L68" s="145">
        <v>2.8862503808271885E-2</v>
      </c>
      <c r="M68" s="145">
        <v>2.449628248748863</v>
      </c>
      <c r="N68" s="145">
        <v>0.42024624339278144</v>
      </c>
      <c r="O68" s="145">
        <v>2.5714239208475989</v>
      </c>
      <c r="P68" s="145">
        <v>3.994795695534255</v>
      </c>
      <c r="Q68" s="145">
        <v>0.10808086532459259</v>
      </c>
      <c r="R68" s="145">
        <v>6.0795486745083338E-2</v>
      </c>
      <c r="S68" s="145">
        <v>0.83312333687706785</v>
      </c>
      <c r="T68" s="145">
        <v>0.71</v>
      </c>
      <c r="U68" s="145">
        <v>2.81</v>
      </c>
      <c r="V68" s="146">
        <f t="shared" si="2"/>
        <v>99.59999999999998</v>
      </c>
      <c r="W68" s="146"/>
      <c r="X68" s="146">
        <f t="shared" si="1"/>
        <v>9.5058451047247914</v>
      </c>
      <c r="Y68" s="146"/>
      <c r="Z68" s="147">
        <v>18847.139665766663</v>
      </c>
      <c r="AA68" s="148">
        <v>8.5856321878722497</v>
      </c>
      <c r="AB68" s="148">
        <v>226.01734701529895</v>
      </c>
      <c r="AC68" s="148">
        <v>47.406753720721611</v>
      </c>
      <c r="AD68" s="148">
        <v>11.452757608848891</v>
      </c>
      <c r="AE68" s="148">
        <v>1.736901616959674</v>
      </c>
      <c r="AF68" s="148">
        <v>33.917481305009879</v>
      </c>
      <c r="AG68" s="148">
        <v>104.38294702542628</v>
      </c>
      <c r="AH68" s="148">
        <v>135.27738779867516</v>
      </c>
      <c r="AI68" s="148">
        <v>22.417351562398796</v>
      </c>
      <c r="AJ68" s="148">
        <v>142.84616714943252</v>
      </c>
      <c r="AK68" s="148">
        <v>8.555075263961351</v>
      </c>
      <c r="AL68" s="148">
        <v>13.432839194171519</v>
      </c>
      <c r="AM68" s="148">
        <v>8.0424086360019675</v>
      </c>
      <c r="AN68" s="148">
        <v>2.1280187655558191</v>
      </c>
      <c r="AO68" s="148">
        <v>558.69779718204461</v>
      </c>
      <c r="AP68" s="148">
        <v>30.60198012901439</v>
      </c>
      <c r="AQ68" s="148">
        <v>62.972093017819866</v>
      </c>
      <c r="AR68" s="148">
        <v>10.298357968961957</v>
      </c>
      <c r="AS68" s="148">
        <v>13.507002582002327</v>
      </c>
      <c r="AT68" s="198">
        <v>16.975423452258578</v>
      </c>
      <c r="AU68" s="198">
        <v>13.907672887927122</v>
      </c>
      <c r="AV68" s="199">
        <v>2.2511590331171822</v>
      </c>
      <c r="AW68" s="200"/>
      <c r="AX68"/>
    </row>
    <row r="69" spans="1:50" s="142" customFormat="1" ht="18.75" x14ac:dyDescent="0.2">
      <c r="A69" s="278">
        <v>63</v>
      </c>
      <c r="B69" s="272">
        <v>37</v>
      </c>
      <c r="C69" s="144">
        <v>110</v>
      </c>
      <c r="D69" s="185">
        <v>3268.3</v>
      </c>
      <c r="E69" s="225" t="s">
        <v>220</v>
      </c>
      <c r="F69" s="285" t="s">
        <v>162</v>
      </c>
      <c r="G69" s="239"/>
      <c r="H69" s="145">
        <v>69.462576913373852</v>
      </c>
      <c r="I69" s="145">
        <v>0.68726412875694309</v>
      </c>
      <c r="J69" s="145">
        <v>12.472757272295794</v>
      </c>
      <c r="K69" s="145">
        <v>3.0606012177861781</v>
      </c>
      <c r="L69" s="145">
        <v>3.0549628635078915E-2</v>
      </c>
      <c r="M69" s="145">
        <v>2.4469432412439551</v>
      </c>
      <c r="N69" s="145">
        <v>0.46203750422248546</v>
      </c>
      <c r="O69" s="145">
        <v>2.2355562135743821</v>
      </c>
      <c r="P69" s="145">
        <v>4.1510589352067635</v>
      </c>
      <c r="Q69" s="145">
        <v>0.10743627788443862</v>
      </c>
      <c r="R69" s="145">
        <v>4.0391119738996957E-2</v>
      </c>
      <c r="S69" s="145">
        <v>0.74282754728114708</v>
      </c>
      <c r="T69" s="145">
        <v>0.82</v>
      </c>
      <c r="U69" s="145">
        <v>2.88</v>
      </c>
      <c r="V69" s="146">
        <f t="shared" si="2"/>
        <v>99.6</v>
      </c>
      <c r="W69" s="146"/>
      <c r="X69" s="146">
        <f t="shared" si="1"/>
        <v>8.9842467273130691</v>
      </c>
      <c r="Y69" s="146"/>
      <c r="Z69" s="147">
        <v>18316.553772152129</v>
      </c>
      <c r="AA69" s="148">
        <v>2.2870754608807715</v>
      </c>
      <c r="AB69" s="148">
        <v>0</v>
      </c>
      <c r="AC69" s="148">
        <v>47.920039907103245</v>
      </c>
      <c r="AD69" s="148">
        <v>14.523522468094242</v>
      </c>
      <c r="AE69" s="148">
        <v>1.8781611325727878</v>
      </c>
      <c r="AF69" s="148">
        <v>31.710075121218704</v>
      </c>
      <c r="AG69" s="148">
        <v>112.76363283772743</v>
      </c>
      <c r="AH69" s="148">
        <v>133.35831777420034</v>
      </c>
      <c r="AI69" s="148">
        <v>23.041489268983057</v>
      </c>
      <c r="AJ69" s="148">
        <v>163.1116147620757</v>
      </c>
      <c r="AK69" s="148">
        <v>8.6912800779779626</v>
      </c>
      <c r="AL69" s="148">
        <v>13.24216131227079</v>
      </c>
      <c r="AM69" s="148">
        <v>8.5012187188093566</v>
      </c>
      <c r="AN69" s="148">
        <v>1.9606125920098061</v>
      </c>
      <c r="AO69" s="148">
        <v>594.66525730015644</v>
      </c>
      <c r="AP69" s="148">
        <v>40.83913521439414</v>
      </c>
      <c r="AQ69" s="148">
        <v>80.248336968487649</v>
      </c>
      <c r="AR69" s="148">
        <v>14.047606788213777</v>
      </c>
      <c r="AS69" s="148">
        <v>18.115722775443658</v>
      </c>
      <c r="AT69" s="198">
        <v>15.894718022018326</v>
      </c>
      <c r="AU69" s="198">
        <v>13.475050346833726</v>
      </c>
      <c r="AV69" s="199">
        <v>2.9635339130001457</v>
      </c>
      <c r="AW69" s="200"/>
      <c r="AX69"/>
    </row>
    <row r="70" spans="1:50" s="256" customFormat="1" ht="18.75" x14ac:dyDescent="0.2">
      <c r="A70" s="279">
        <v>64</v>
      </c>
      <c r="B70" s="272">
        <v>40</v>
      </c>
      <c r="C70" s="235">
        <v>110</v>
      </c>
      <c r="D70" s="185">
        <v>3269.75</v>
      </c>
      <c r="E70" s="225" t="s">
        <v>220</v>
      </c>
      <c r="F70" s="285" t="s">
        <v>162</v>
      </c>
      <c r="G70" s="276"/>
      <c r="H70" s="248">
        <v>66.951620685188772</v>
      </c>
      <c r="I70" s="248">
        <v>0.80548876368110867</v>
      </c>
      <c r="J70" s="248">
        <v>14.011839431815728</v>
      </c>
      <c r="K70" s="248">
        <v>3.7183848628111305</v>
      </c>
      <c r="L70" s="248">
        <v>3.0473501284459123E-2</v>
      </c>
      <c r="M70" s="248">
        <v>2.7033907777993651</v>
      </c>
      <c r="N70" s="248">
        <v>0.33170817952205162</v>
      </c>
      <c r="O70" s="248">
        <v>1.9295079765990977</v>
      </c>
      <c r="P70" s="248">
        <v>4.1636480150249326</v>
      </c>
      <c r="Q70" s="248">
        <v>6.1873561729594365E-2</v>
      </c>
      <c r="R70" s="248">
        <v>2.7076117695313342E-2</v>
      </c>
      <c r="S70" s="248">
        <v>0.64498812684843376</v>
      </c>
      <c r="T70" s="248">
        <v>1.02</v>
      </c>
      <c r="U70" s="248">
        <v>3.2</v>
      </c>
      <c r="V70" s="249">
        <f t="shared" si="2"/>
        <v>99.600000000000009</v>
      </c>
      <c r="W70" s="249"/>
      <c r="X70" s="146">
        <f t="shared" si="1"/>
        <v>12.552141527001861</v>
      </c>
      <c r="Y70" s="249"/>
      <c r="Z70" s="250">
        <v>23442.837258383137</v>
      </c>
      <c r="AA70" s="251">
        <v>4.6423247705029764</v>
      </c>
      <c r="AB70" s="251">
        <v>102.92615787254938</v>
      </c>
      <c r="AC70" s="251">
        <v>55.451469969147041</v>
      </c>
      <c r="AD70" s="251">
        <v>13.268172118636445</v>
      </c>
      <c r="AE70" s="251">
        <v>2.0003563255572065</v>
      </c>
      <c r="AF70" s="251">
        <v>27.158048312637181</v>
      </c>
      <c r="AG70" s="251">
        <v>127.38012568519544</v>
      </c>
      <c r="AH70" s="251">
        <v>105.44042987768648</v>
      </c>
      <c r="AI70" s="251">
        <v>18.494131885418454</v>
      </c>
      <c r="AJ70" s="251">
        <v>161.24205610659817</v>
      </c>
      <c r="AK70" s="251">
        <v>12.118473210942168</v>
      </c>
      <c r="AL70" s="251">
        <v>13.336241870701009</v>
      </c>
      <c r="AM70" s="251">
        <v>9.8648775444463848</v>
      </c>
      <c r="AN70" s="251">
        <v>4.2771238217391412</v>
      </c>
      <c r="AO70" s="251">
        <v>565.41839895602482</v>
      </c>
      <c r="AP70" s="251">
        <v>28.651713416910884</v>
      </c>
      <c r="AQ70" s="251">
        <v>59.169981365557504</v>
      </c>
      <c r="AR70" s="251">
        <v>4.8045537683308135</v>
      </c>
      <c r="AS70" s="251">
        <v>13.746612680135044</v>
      </c>
      <c r="AT70" s="252">
        <v>17.393572868322835</v>
      </c>
      <c r="AU70" s="252">
        <v>12.584202171021582</v>
      </c>
      <c r="AV70" s="253">
        <v>3.379849510681038</v>
      </c>
      <c r="AW70" s="254"/>
      <c r="AX70" s="255"/>
    </row>
    <row r="71" spans="1:50" s="142" customFormat="1" ht="18.75" x14ac:dyDescent="0.2">
      <c r="A71" s="278">
        <v>65</v>
      </c>
      <c r="B71" s="272">
        <v>42</v>
      </c>
      <c r="C71" s="144">
        <v>110</v>
      </c>
      <c r="D71" s="185">
        <v>3270.2</v>
      </c>
      <c r="E71" s="225" t="s">
        <v>220</v>
      </c>
      <c r="F71" s="285" t="s">
        <v>162</v>
      </c>
      <c r="G71" s="239"/>
      <c r="H71" s="145">
        <v>52.61153839406817</v>
      </c>
      <c r="I71" s="145">
        <v>0.56513098868523182</v>
      </c>
      <c r="J71" s="145">
        <v>9.448338733727315</v>
      </c>
      <c r="K71" s="145">
        <v>4.2528967764160619</v>
      </c>
      <c r="L71" s="145">
        <v>0.31810624771982193</v>
      </c>
      <c r="M71" s="145">
        <v>5.5904614762715292</v>
      </c>
      <c r="N71" s="145">
        <v>8.746216296266164</v>
      </c>
      <c r="O71" s="145">
        <v>1.6041753668306065</v>
      </c>
      <c r="P71" s="145">
        <v>2.9538437288269175</v>
      </c>
      <c r="Q71" s="145">
        <v>9.8479796509595499E-2</v>
      </c>
      <c r="R71" s="145">
        <v>1.8595626380024176E-2</v>
      </c>
      <c r="S71" s="145">
        <v>0.35221656829856446</v>
      </c>
      <c r="T71" s="145">
        <v>0.59</v>
      </c>
      <c r="U71" s="145">
        <v>12.45</v>
      </c>
      <c r="V71" s="146">
        <f t="shared" ref="V71:V86" si="3">SUM(H71:U71)</f>
        <v>99.6</v>
      </c>
      <c r="W71" s="146"/>
      <c r="X71" s="146">
        <f t="shared" si="1"/>
        <v>0.33772818196686255</v>
      </c>
      <c r="Y71" s="146"/>
      <c r="Z71" s="147">
        <v>26811.864110375667</v>
      </c>
      <c r="AA71" s="148">
        <v>9.4703121812180111</v>
      </c>
      <c r="AB71" s="148">
        <v>-0.23735105748706822</v>
      </c>
      <c r="AC71" s="148">
        <v>44.432738573659869</v>
      </c>
      <c r="AD71" s="148">
        <v>10.064787513870138</v>
      </c>
      <c r="AE71" s="148">
        <v>2.3956238763151081</v>
      </c>
      <c r="AF71" s="148">
        <v>16.09818263739766</v>
      </c>
      <c r="AG71" s="148">
        <v>90.774333644776291</v>
      </c>
      <c r="AH71" s="148">
        <v>113.41074961031281</v>
      </c>
      <c r="AI71" s="148">
        <v>30.483724079819879</v>
      </c>
      <c r="AJ71" s="148">
        <v>135.87775457057663</v>
      </c>
      <c r="AK71" s="148">
        <v>5.9275801494162019</v>
      </c>
      <c r="AL71" s="148">
        <v>11.990016823795324</v>
      </c>
      <c r="AM71" s="148">
        <v>6.1208962321108524</v>
      </c>
      <c r="AN71" s="148">
        <v>-0.19377238488947177</v>
      </c>
      <c r="AO71" s="148">
        <v>520.51180510345455</v>
      </c>
      <c r="AP71" s="148">
        <v>27.465144999481907</v>
      </c>
      <c r="AQ71" s="148">
        <v>55.346779065413379</v>
      </c>
      <c r="AR71" s="148">
        <v>10.476042859523497</v>
      </c>
      <c r="AS71" s="148">
        <v>17.036140009072128</v>
      </c>
      <c r="AT71" s="198">
        <v>8.5928977824198558</v>
      </c>
      <c r="AU71" s="198">
        <v>6.9052375575436304</v>
      </c>
      <c r="AV71" s="199">
        <v>3.2812907441948092E-2</v>
      </c>
      <c r="AW71" s="200" t="s">
        <v>159</v>
      </c>
      <c r="AX71"/>
    </row>
    <row r="72" spans="1:50" s="142" customFormat="1" ht="18.75" x14ac:dyDescent="0.2">
      <c r="A72" s="278">
        <v>66</v>
      </c>
      <c r="B72" s="272">
        <v>47</v>
      </c>
      <c r="C72" s="144">
        <v>110</v>
      </c>
      <c r="D72" s="185">
        <v>3272.25</v>
      </c>
      <c r="E72" s="225" t="s">
        <v>220</v>
      </c>
      <c r="F72" s="285" t="s">
        <v>162</v>
      </c>
      <c r="G72" s="239"/>
      <c r="H72" s="145">
        <v>70.601744867799042</v>
      </c>
      <c r="I72" s="145">
        <v>0.65497135028875164</v>
      </c>
      <c r="J72" s="145">
        <v>10.672071572207257</v>
      </c>
      <c r="K72" s="145">
        <v>2.7969185536539252</v>
      </c>
      <c r="L72" s="145">
        <v>5.8600539175004261E-2</v>
      </c>
      <c r="M72" s="145">
        <v>2.2935286330700442</v>
      </c>
      <c r="N72" s="145">
        <v>1.2604760457922983</v>
      </c>
      <c r="O72" s="145">
        <v>2.6434898214881959</v>
      </c>
      <c r="P72" s="145">
        <v>3.6413410340951424</v>
      </c>
      <c r="Q72" s="145">
        <v>0.1008832399457604</v>
      </c>
      <c r="R72" s="145">
        <v>2.6991141511429284E-2</v>
      </c>
      <c r="S72" s="145">
        <v>0.83898320097313461</v>
      </c>
      <c r="T72" s="145">
        <v>0.61</v>
      </c>
      <c r="U72" s="145">
        <v>3.4</v>
      </c>
      <c r="V72" s="146">
        <f t="shared" si="3"/>
        <v>99.6</v>
      </c>
      <c r="W72" s="146"/>
      <c r="X72" s="146">
        <f t="shared" ref="X72:X86" si="4">P72/N72</f>
        <v>2.8888617489008306</v>
      </c>
      <c r="Y72" s="146"/>
      <c r="Z72" s="147">
        <v>16989.777885197327</v>
      </c>
      <c r="AA72" s="148">
        <v>8.0748217800244788</v>
      </c>
      <c r="AB72" s="148">
        <v>0</v>
      </c>
      <c r="AC72" s="148">
        <v>42.990080332542192</v>
      </c>
      <c r="AD72" s="148">
        <v>11.864558590738369</v>
      </c>
      <c r="AE72" s="148">
        <v>2.2386491044240819</v>
      </c>
      <c r="AF72" s="148">
        <v>33.190426363444203</v>
      </c>
      <c r="AG72" s="148">
        <v>99.281355735753593</v>
      </c>
      <c r="AH72" s="148">
        <v>136.50632992178825</v>
      </c>
      <c r="AI72" s="148">
        <v>20.182203231736498</v>
      </c>
      <c r="AJ72" s="148">
        <v>186.87806205138449</v>
      </c>
      <c r="AK72" s="148">
        <v>7.0215528513814762</v>
      </c>
      <c r="AL72" s="148">
        <v>11.192708148893841</v>
      </c>
      <c r="AM72" s="148">
        <v>8.0698676718500373</v>
      </c>
      <c r="AN72" s="148">
        <v>3.4652191031548063</v>
      </c>
      <c r="AO72" s="148">
        <v>559.67049507736476</v>
      </c>
      <c r="AP72" s="148">
        <v>31.149902308254379</v>
      </c>
      <c r="AQ72" s="148">
        <v>60.533509468014806</v>
      </c>
      <c r="AR72" s="148">
        <v>4.486316912930957</v>
      </c>
      <c r="AS72" s="148">
        <v>18.52235066330778</v>
      </c>
      <c r="AT72" s="198">
        <v>15.084091638808342</v>
      </c>
      <c r="AU72" s="198">
        <v>12.245260400479522</v>
      </c>
      <c r="AV72" s="199">
        <v>4.9769323006577206</v>
      </c>
      <c r="AW72" s="200"/>
      <c r="AX72"/>
    </row>
    <row r="73" spans="1:50" s="142" customFormat="1" ht="18.75" x14ac:dyDescent="0.2">
      <c r="A73" s="278">
        <v>67</v>
      </c>
      <c r="B73" s="272">
        <v>46</v>
      </c>
      <c r="C73" s="144">
        <v>110</v>
      </c>
      <c r="D73" s="185">
        <v>3272.6</v>
      </c>
      <c r="E73" s="225" t="s">
        <v>220</v>
      </c>
      <c r="F73" s="285" t="s">
        <v>162</v>
      </c>
      <c r="G73" s="239"/>
      <c r="H73" s="145">
        <v>67.440996093926685</v>
      </c>
      <c r="I73" s="145">
        <v>0.4956902689694479</v>
      </c>
      <c r="J73" s="145">
        <v>8.88724276912777</v>
      </c>
      <c r="K73" s="145">
        <v>2.6938368292727053</v>
      </c>
      <c r="L73" s="145">
        <v>0.14847672188396224</v>
      </c>
      <c r="M73" s="145">
        <v>2.9193790429102613</v>
      </c>
      <c r="N73" s="145">
        <v>3.6938034681950178</v>
      </c>
      <c r="O73" s="145">
        <v>2.4316466236327603</v>
      </c>
      <c r="P73" s="145">
        <v>3.073719443514606</v>
      </c>
      <c r="Q73" s="145">
        <v>9.2876482588910084E-2</v>
      </c>
      <c r="R73" s="145">
        <v>2.0837001167072274E-2</v>
      </c>
      <c r="S73" s="145">
        <v>0.69149525481078034</v>
      </c>
      <c r="T73" s="145">
        <v>0.65</v>
      </c>
      <c r="U73" s="145">
        <v>6.36</v>
      </c>
      <c r="V73" s="146">
        <f t="shared" si="3"/>
        <v>99.59999999999998</v>
      </c>
      <c r="W73" s="146"/>
      <c r="X73" s="146">
        <f t="shared" si="4"/>
        <v>0.8321285823624458</v>
      </c>
      <c r="Y73" s="146"/>
      <c r="Z73" s="147">
        <v>16983.377529723279</v>
      </c>
      <c r="AA73" s="148">
        <v>0</v>
      </c>
      <c r="AB73" s="148">
        <v>0</v>
      </c>
      <c r="AC73" s="148">
        <v>41.262279613660191</v>
      </c>
      <c r="AD73" s="148">
        <v>11.076760084632136</v>
      </c>
      <c r="AE73" s="148">
        <v>1.5744210873265028</v>
      </c>
      <c r="AF73" s="148">
        <v>29.0019823684264</v>
      </c>
      <c r="AG73" s="148">
        <v>85.802863043227163</v>
      </c>
      <c r="AH73" s="148">
        <v>127.87121166731373</v>
      </c>
      <c r="AI73" s="148">
        <v>19.388601965198518</v>
      </c>
      <c r="AJ73" s="148">
        <v>146.81835498344469</v>
      </c>
      <c r="AK73" s="148">
        <v>6.1822908083447992</v>
      </c>
      <c r="AL73" s="148">
        <v>11.466122076146759</v>
      </c>
      <c r="AM73" s="148">
        <v>5.551838114475701</v>
      </c>
      <c r="AN73" s="148">
        <v>1.1445292014678028</v>
      </c>
      <c r="AO73" s="148">
        <v>527.92253985321179</v>
      </c>
      <c r="AP73" s="148">
        <v>25.424233159769454</v>
      </c>
      <c r="AQ73" s="148">
        <v>47.123441758835817</v>
      </c>
      <c r="AR73" s="148">
        <v>5.9628842878827371</v>
      </c>
      <c r="AS73" s="148">
        <v>13.263266236105812</v>
      </c>
      <c r="AT73" s="158"/>
      <c r="AU73" s="158"/>
      <c r="AV73" s="158"/>
      <c r="AW73" s="192"/>
      <c r="AX73"/>
    </row>
    <row r="74" spans="1:50" s="142" customFormat="1" ht="18.75" x14ac:dyDescent="0.2">
      <c r="A74" s="278">
        <v>68</v>
      </c>
      <c r="B74" s="272">
        <v>45</v>
      </c>
      <c r="C74" s="144">
        <v>110</v>
      </c>
      <c r="D74" s="185">
        <v>3272.85</v>
      </c>
      <c r="E74" s="225" t="s">
        <v>220</v>
      </c>
      <c r="F74" s="285" t="s">
        <v>162</v>
      </c>
      <c r="G74" s="239"/>
      <c r="H74" s="145">
        <v>70.342868033236627</v>
      </c>
      <c r="I74" s="145">
        <v>0.57222877635807778</v>
      </c>
      <c r="J74" s="145">
        <v>10.012559085208119</v>
      </c>
      <c r="K74" s="145">
        <v>2.4660728423610561</v>
      </c>
      <c r="L74" s="145">
        <v>8.5844634318413396E-2</v>
      </c>
      <c r="M74" s="145">
        <v>2.2492945049776591</v>
      </c>
      <c r="N74" s="145">
        <v>2.0191029434820096</v>
      </c>
      <c r="O74" s="145">
        <v>2.726392568785764</v>
      </c>
      <c r="P74" s="145">
        <v>3.2284598651720615</v>
      </c>
      <c r="Q74" s="145">
        <v>0.10163096731206395</v>
      </c>
      <c r="R74" s="145">
        <v>2.6104197695382921E-2</v>
      </c>
      <c r="S74" s="145">
        <v>0.93944158109273312</v>
      </c>
      <c r="T74" s="145">
        <v>0.6</v>
      </c>
      <c r="U74" s="145">
        <v>4.2300000000000004</v>
      </c>
      <c r="V74" s="146">
        <f t="shared" si="3"/>
        <v>99.59999999999998</v>
      </c>
      <c r="W74" s="146"/>
      <c r="X74" s="146">
        <f t="shared" si="4"/>
        <v>1.5989575348765903</v>
      </c>
      <c r="Y74" s="146"/>
      <c r="Z74" s="147">
        <v>15350.245837606994</v>
      </c>
      <c r="AA74" s="148">
        <v>2.1314053029408151</v>
      </c>
      <c r="AB74" s="148">
        <v>0.63855405203492299</v>
      </c>
      <c r="AC74" s="148">
        <v>38.963111714646523</v>
      </c>
      <c r="AD74" s="148">
        <v>8.7314119370314813</v>
      </c>
      <c r="AE74" s="148">
        <v>2.4939645933154195</v>
      </c>
      <c r="AF74" s="148">
        <v>40.054833180472428</v>
      </c>
      <c r="AG74" s="148">
        <v>87.896872162633272</v>
      </c>
      <c r="AH74" s="148">
        <v>135.85004109897139</v>
      </c>
      <c r="AI74" s="148">
        <v>21.949362943402988</v>
      </c>
      <c r="AJ74" s="148">
        <v>190.66842763361615</v>
      </c>
      <c r="AK74" s="148">
        <v>5.5949850409788953</v>
      </c>
      <c r="AL74" s="148">
        <v>12.109512514469413</v>
      </c>
      <c r="AM74" s="148">
        <v>7.4917251575012811</v>
      </c>
      <c r="AN74" s="148">
        <v>0.90476788715319056</v>
      </c>
      <c r="AO74" s="148">
        <v>585.73415148742617</v>
      </c>
      <c r="AP74" s="148">
        <v>26.498312661447603</v>
      </c>
      <c r="AQ74" s="148">
        <v>55.384079979604216</v>
      </c>
      <c r="AR74" s="148">
        <v>12.612741752517058</v>
      </c>
      <c r="AS74" s="148">
        <v>15.585025227744248</v>
      </c>
      <c r="AT74" s="198">
        <v>13.339210318749128</v>
      </c>
      <c r="AU74" s="198">
        <v>12.6</v>
      </c>
      <c r="AV74" s="199">
        <v>9.1632983298593338</v>
      </c>
      <c r="AW74" s="200"/>
      <c r="AX74"/>
    </row>
    <row r="75" spans="1:50" s="142" customFormat="1" ht="18.75" x14ac:dyDescent="0.2">
      <c r="A75" s="278">
        <v>69</v>
      </c>
      <c r="B75" s="272">
        <v>49</v>
      </c>
      <c r="C75" s="144">
        <v>110</v>
      </c>
      <c r="D75" s="185">
        <v>3273.5</v>
      </c>
      <c r="E75" s="225" t="s">
        <v>220</v>
      </c>
      <c r="F75" s="285" t="s">
        <v>162</v>
      </c>
      <c r="G75" s="239"/>
      <c r="H75" s="145">
        <v>71.51364718118657</v>
      </c>
      <c r="I75" s="145">
        <v>0.68539806680158721</v>
      </c>
      <c r="J75" s="145">
        <v>11.465109884325013</v>
      </c>
      <c r="K75" s="145">
        <v>2.834205339320031</v>
      </c>
      <c r="L75" s="145">
        <v>2.7804366020884669E-2</v>
      </c>
      <c r="M75" s="145">
        <v>2.0885985534511606</v>
      </c>
      <c r="N75" s="145">
        <v>0.44323430539174974</v>
      </c>
      <c r="O75" s="145">
        <v>2.4821529989673587</v>
      </c>
      <c r="P75" s="145">
        <v>3.6652696619295617</v>
      </c>
      <c r="Q75" s="145">
        <v>0.12184854520917106</v>
      </c>
      <c r="R75" s="145">
        <v>1.6151065556249185E-2</v>
      </c>
      <c r="S75" s="145">
        <v>0.77658003184066493</v>
      </c>
      <c r="T75" s="145">
        <v>0.56999999999999995</v>
      </c>
      <c r="U75" s="145">
        <v>2.91</v>
      </c>
      <c r="V75" s="146">
        <f t="shared" si="3"/>
        <v>99.600000000000009</v>
      </c>
      <c r="W75" s="146"/>
      <c r="X75" s="146">
        <f t="shared" si="4"/>
        <v>8.2693726937269378</v>
      </c>
      <c r="Y75" s="146"/>
      <c r="Z75" s="147">
        <v>18070.509169080531</v>
      </c>
      <c r="AA75" s="148">
        <v>4.9830505515382413</v>
      </c>
      <c r="AB75" s="148">
        <v>0.49718127003776641</v>
      </c>
      <c r="AC75" s="148">
        <v>50.256600997227849</v>
      </c>
      <c r="AD75" s="148">
        <v>13.739322029629562</v>
      </c>
      <c r="AE75" s="148">
        <v>1.8128940292513589</v>
      </c>
      <c r="AF75" s="148">
        <v>36.573187659091268</v>
      </c>
      <c r="AG75" s="148">
        <v>108.46386425326772</v>
      </c>
      <c r="AH75" s="148">
        <v>147.84710540191534</v>
      </c>
      <c r="AI75" s="148">
        <v>22.39841925171952</v>
      </c>
      <c r="AJ75" s="148">
        <v>220.16937634922223</v>
      </c>
      <c r="AK75" s="148">
        <v>8.2289658534975683</v>
      </c>
      <c r="AL75" s="148">
        <v>13.394913789476666</v>
      </c>
      <c r="AM75" s="148">
        <v>9.3161260888687476</v>
      </c>
      <c r="AN75" s="148">
        <v>2.6962320607349288</v>
      </c>
      <c r="AO75" s="148">
        <v>604.28967773819454</v>
      </c>
      <c r="AP75" s="148">
        <v>42.138092406558947</v>
      </c>
      <c r="AQ75" s="148">
        <v>73.972154061207007</v>
      </c>
      <c r="AR75" s="148">
        <v>12.521751085637769</v>
      </c>
      <c r="AS75" s="148">
        <v>16.65536970653805</v>
      </c>
      <c r="AT75" s="198">
        <v>16.592733632256337</v>
      </c>
      <c r="AU75" s="198">
        <v>13.76708680987042</v>
      </c>
      <c r="AV75" s="199">
        <v>2.5557188410354232</v>
      </c>
      <c r="AW75" s="200" t="s">
        <v>164</v>
      </c>
      <c r="AX75"/>
    </row>
    <row r="76" spans="1:50" s="142" customFormat="1" ht="18.75" x14ac:dyDescent="0.2">
      <c r="A76" s="278">
        <v>70</v>
      </c>
      <c r="B76" s="272">
        <v>27</v>
      </c>
      <c r="C76" s="144">
        <v>110</v>
      </c>
      <c r="D76" s="185">
        <v>3274.15</v>
      </c>
      <c r="E76" s="225" t="s">
        <v>220</v>
      </c>
      <c r="F76" s="285" t="s">
        <v>162</v>
      </c>
      <c r="G76" s="239"/>
      <c r="H76" s="145">
        <v>73.55947711930142</v>
      </c>
      <c r="I76" s="145">
        <v>0.37961719149281226</v>
      </c>
      <c r="J76" s="145">
        <v>9.6854568404160748</v>
      </c>
      <c r="K76" s="145">
        <v>2.1123496768672823</v>
      </c>
      <c r="L76" s="145">
        <v>5.6584449297985229E-2</v>
      </c>
      <c r="M76" s="145">
        <v>1.9146622337502703</v>
      </c>
      <c r="N76" s="145">
        <v>1.2903914829961876</v>
      </c>
      <c r="O76" s="145">
        <v>2.4400892629458477</v>
      </c>
      <c r="P76" s="145">
        <v>3.5625692065243246</v>
      </c>
      <c r="Q76" s="145">
        <v>8.8304484166656871E-2</v>
      </c>
      <c r="R76" s="145">
        <v>4.7682374996132218E-2</v>
      </c>
      <c r="S76" s="145">
        <v>0.76281567724499078</v>
      </c>
      <c r="T76" s="145">
        <v>0.56000000000000005</v>
      </c>
      <c r="U76" s="145">
        <v>3.14</v>
      </c>
      <c r="V76" s="146">
        <f t="shared" si="3"/>
        <v>99.59999999999998</v>
      </c>
      <c r="W76" s="146"/>
      <c r="X76" s="146">
        <f t="shared" si="4"/>
        <v>2.760843707874078</v>
      </c>
      <c r="Y76" s="146"/>
      <c r="Z76" s="147">
        <v>12627.769727740042</v>
      </c>
      <c r="AA76" s="148">
        <v>12.123811054339484</v>
      </c>
      <c r="AB76" s="148">
        <v>8.4951390311496858E-2</v>
      </c>
      <c r="AC76" s="148">
        <v>37.646133247728876</v>
      </c>
      <c r="AD76" s="148">
        <v>10.659619564819295</v>
      </c>
      <c r="AE76" s="148">
        <v>0.87409876018041344</v>
      </c>
      <c r="AF76" s="148">
        <v>31.476734672081751</v>
      </c>
      <c r="AG76" s="148">
        <v>90.25929950938945</v>
      </c>
      <c r="AH76" s="148">
        <v>133.11437658244631</v>
      </c>
      <c r="AI76" s="148">
        <v>14.915252260578304</v>
      </c>
      <c r="AJ76" s="148">
        <v>97.961074740729558</v>
      </c>
      <c r="AK76" s="148">
        <v>5.6172855598629079</v>
      </c>
      <c r="AL76" s="148">
        <v>15.44630427856301</v>
      </c>
      <c r="AM76" s="148">
        <v>6.4678608977829599</v>
      </c>
      <c r="AN76" s="148">
        <v>1.1476276877572777</v>
      </c>
      <c r="AO76" s="148">
        <v>658.28559955481751</v>
      </c>
      <c r="AP76" s="148">
        <v>29.571350165281689</v>
      </c>
      <c r="AQ76" s="148">
        <v>54.268252952589194</v>
      </c>
      <c r="AR76" s="148">
        <v>6.1198565931060314</v>
      </c>
      <c r="AS76" s="148">
        <v>7.1231731946565349</v>
      </c>
      <c r="AT76" s="198">
        <v>16.711773283538186</v>
      </c>
      <c r="AU76" s="198">
        <v>13.624621414573301</v>
      </c>
      <c r="AV76" s="199">
        <v>3.3350938481480004</v>
      </c>
      <c r="AW76" s="200" t="s">
        <v>159</v>
      </c>
      <c r="AX76"/>
    </row>
    <row r="77" spans="1:50" s="142" customFormat="1" ht="18.75" x14ac:dyDescent="0.2">
      <c r="A77" s="278">
        <v>71</v>
      </c>
      <c r="B77" s="272">
        <v>25</v>
      </c>
      <c r="C77" s="144">
        <v>110</v>
      </c>
      <c r="D77" s="185">
        <v>3274.7</v>
      </c>
      <c r="E77" s="225" t="s">
        <v>220</v>
      </c>
      <c r="F77" s="285" t="s">
        <v>162</v>
      </c>
      <c r="G77" s="239"/>
      <c r="H77" s="145">
        <v>70.576174414127593</v>
      </c>
      <c r="I77" s="145">
        <v>0.45837821543625101</v>
      </c>
      <c r="J77" s="145">
        <v>10.793815857731877</v>
      </c>
      <c r="K77" s="145">
        <v>2.4238686722598084</v>
      </c>
      <c r="L77" s="145">
        <v>7.1483584571729944E-2</v>
      </c>
      <c r="M77" s="145">
        <v>2.2267752831891907</v>
      </c>
      <c r="N77" s="145">
        <v>1.677091167344509</v>
      </c>
      <c r="O77" s="145">
        <v>2.5585166311298342</v>
      </c>
      <c r="P77" s="145">
        <v>3.4972522101321499</v>
      </c>
      <c r="Q77" s="145">
        <v>9.2743788603839292E-2</v>
      </c>
      <c r="R77" s="145">
        <v>3.1017302500951787E-2</v>
      </c>
      <c r="S77" s="145">
        <v>0.82288287297227058</v>
      </c>
      <c r="T77" s="145">
        <v>0.53</v>
      </c>
      <c r="U77" s="145">
        <v>3.84</v>
      </c>
      <c r="V77" s="146">
        <f t="shared" si="3"/>
        <v>99.600000000000009</v>
      </c>
      <c r="W77" s="146"/>
      <c r="X77" s="146">
        <f t="shared" si="4"/>
        <v>2.0853083471124991</v>
      </c>
      <c r="Y77" s="146"/>
      <c r="Z77" s="147">
        <v>14054.254760798221</v>
      </c>
      <c r="AA77" s="148">
        <v>14.956587801608322</v>
      </c>
      <c r="AB77" s="148">
        <v>0</v>
      </c>
      <c r="AC77" s="148">
        <v>38.855152802539642</v>
      </c>
      <c r="AD77" s="148">
        <v>10.185641937124062</v>
      </c>
      <c r="AE77" s="148">
        <v>2.0808436600588545</v>
      </c>
      <c r="AF77" s="148">
        <v>32.100954302060906</v>
      </c>
      <c r="AG77" s="148">
        <v>89.250759372088169</v>
      </c>
      <c r="AH77" s="148">
        <v>131.05819384140827</v>
      </c>
      <c r="AI77" s="148">
        <v>16.475840631911918</v>
      </c>
      <c r="AJ77" s="148">
        <v>121.77069663735274</v>
      </c>
      <c r="AK77" s="148">
        <v>5.7428114158583083</v>
      </c>
      <c r="AL77" s="148">
        <v>11.809013007535095</v>
      </c>
      <c r="AM77" s="148">
        <v>6.6556057392026462</v>
      </c>
      <c r="AN77" s="148">
        <v>1.8935305906946185</v>
      </c>
      <c r="AO77" s="148">
        <v>593.31195255875457</v>
      </c>
      <c r="AP77" s="148">
        <v>27.255920290598016</v>
      </c>
      <c r="AQ77" s="148">
        <v>55.708876351633982</v>
      </c>
      <c r="AR77" s="148">
        <v>12.410638114249002</v>
      </c>
      <c r="AS77" s="148">
        <v>17.840899706432406</v>
      </c>
      <c r="AT77" s="198">
        <v>14.96579208594423</v>
      </c>
      <c r="AU77" s="198">
        <v>12.759765358555761</v>
      </c>
      <c r="AV77" s="199">
        <v>3.3606376353447045</v>
      </c>
      <c r="AW77" s="200"/>
      <c r="AX77"/>
    </row>
    <row r="78" spans="1:50" s="142" customFormat="1" ht="18.75" x14ac:dyDescent="0.2">
      <c r="A78" s="278">
        <v>72</v>
      </c>
      <c r="B78" s="272">
        <v>23</v>
      </c>
      <c r="C78" s="144">
        <v>110</v>
      </c>
      <c r="D78" s="185">
        <v>3276.45</v>
      </c>
      <c r="E78" s="225" t="s">
        <v>220</v>
      </c>
      <c r="F78" s="285" t="s">
        <v>161</v>
      </c>
      <c r="G78" s="239"/>
      <c r="H78" s="145">
        <v>74.784794648977567</v>
      </c>
      <c r="I78" s="145">
        <v>0.36143860666715882</v>
      </c>
      <c r="J78" s="145">
        <v>10.275794300960737</v>
      </c>
      <c r="K78" s="145">
        <v>1.7903890406336016</v>
      </c>
      <c r="L78" s="145">
        <v>2.9330605443826919E-2</v>
      </c>
      <c r="M78" s="145">
        <v>1.6386438944138024</v>
      </c>
      <c r="N78" s="145">
        <v>0.61971088238085703</v>
      </c>
      <c r="O78" s="145">
        <v>2.6340513166636783</v>
      </c>
      <c r="P78" s="145">
        <v>3.4004152262636702</v>
      </c>
      <c r="Q78" s="145">
        <v>8.6464180631281445E-2</v>
      </c>
      <c r="R78" s="145">
        <v>5.7540944707507674E-2</v>
      </c>
      <c r="S78" s="145">
        <v>0.89142635225630906</v>
      </c>
      <c r="T78" s="145">
        <v>0.52</v>
      </c>
      <c r="U78" s="145">
        <v>2.5099999999999998</v>
      </c>
      <c r="V78" s="146">
        <f t="shared" si="3"/>
        <v>99.600000000000009</v>
      </c>
      <c r="W78" s="146"/>
      <c r="X78" s="146">
        <f t="shared" si="4"/>
        <v>5.4870994248151188</v>
      </c>
      <c r="Y78" s="146"/>
      <c r="Z78" s="147">
        <v>9978.6970254620446</v>
      </c>
      <c r="AA78" s="148">
        <v>0.53519364162280192</v>
      </c>
      <c r="AB78" s="148">
        <v>0</v>
      </c>
      <c r="AC78" s="148">
        <v>32.550685014564543</v>
      </c>
      <c r="AD78" s="148">
        <v>8.067528290838192</v>
      </c>
      <c r="AE78" s="148">
        <v>-0.23815015790861685</v>
      </c>
      <c r="AF78" s="148">
        <v>32.186580181923169</v>
      </c>
      <c r="AG78" s="148">
        <v>82.216388459758662</v>
      </c>
      <c r="AH78" s="148">
        <v>129.24961839930756</v>
      </c>
      <c r="AI78" s="148">
        <v>14.380877892677256</v>
      </c>
      <c r="AJ78" s="148">
        <v>104.98372989974563</v>
      </c>
      <c r="AK78" s="148">
        <v>3.936155914160294</v>
      </c>
      <c r="AL78" s="148">
        <v>13.797872812940879</v>
      </c>
      <c r="AM78" s="148">
        <v>5.1776439840509605</v>
      </c>
      <c r="AN78" s="148">
        <v>1.337522439581915</v>
      </c>
      <c r="AO78" s="148">
        <v>675.60719483767377</v>
      </c>
      <c r="AP78" s="148">
        <v>25.397887103260857</v>
      </c>
      <c r="AQ78" s="148">
        <v>51.10690546522968</v>
      </c>
      <c r="AR78" s="148">
        <v>16.263630014911822</v>
      </c>
      <c r="AS78" s="148">
        <v>13.772402638985108</v>
      </c>
      <c r="AT78" s="198">
        <v>18.710164266667164</v>
      </c>
      <c r="AU78" s="198">
        <v>14.168161851141489</v>
      </c>
      <c r="AV78" s="230">
        <v>33.958147614629773</v>
      </c>
      <c r="AW78" s="200"/>
      <c r="AX78"/>
    </row>
    <row r="79" spans="1:50" s="142" customFormat="1" ht="21" customHeight="1" x14ac:dyDescent="0.2">
      <c r="A79" s="278">
        <v>73</v>
      </c>
      <c r="B79" s="272">
        <v>29</v>
      </c>
      <c r="C79" s="144">
        <v>110</v>
      </c>
      <c r="D79" s="185">
        <v>3278.1</v>
      </c>
      <c r="E79" s="225" t="s">
        <v>220</v>
      </c>
      <c r="F79" s="285" t="s">
        <v>162</v>
      </c>
      <c r="G79" s="239"/>
      <c r="H79" s="145">
        <v>76.450486983183652</v>
      </c>
      <c r="I79" s="145">
        <v>0.30848586651020621</v>
      </c>
      <c r="J79" s="145">
        <v>9.1866338394114209</v>
      </c>
      <c r="K79" s="145">
        <v>1.6544118380003343</v>
      </c>
      <c r="L79" s="145">
        <v>2.1359060984880746E-2</v>
      </c>
      <c r="M79" s="145">
        <v>1.4312605056154373</v>
      </c>
      <c r="N79" s="145">
        <v>0.44070862498803937</v>
      </c>
      <c r="O79" s="145">
        <v>2.7472837917267321</v>
      </c>
      <c r="P79" s="145">
        <v>3.4309771628713435</v>
      </c>
      <c r="Q79" s="145">
        <v>8.9097797251216818E-2</v>
      </c>
      <c r="R79" s="145">
        <v>9.1640542606559766E-2</v>
      </c>
      <c r="S79" s="145">
        <v>0.87765398685017115</v>
      </c>
      <c r="T79" s="145">
        <v>0.4</v>
      </c>
      <c r="U79" s="145">
        <v>2.4700000000000002</v>
      </c>
      <c r="V79" s="146">
        <f t="shared" si="3"/>
        <v>99.6</v>
      </c>
      <c r="W79" s="146"/>
      <c r="X79" s="146">
        <f t="shared" si="4"/>
        <v>7.7851373182552503</v>
      </c>
      <c r="Y79" s="146"/>
      <c r="Z79" s="147">
        <v>9667.5731560835284</v>
      </c>
      <c r="AA79" s="148">
        <v>0</v>
      </c>
      <c r="AB79" s="148">
        <v>0</v>
      </c>
      <c r="AC79" s="148">
        <v>34.218410291077241</v>
      </c>
      <c r="AD79" s="148">
        <v>8.5664375932747916</v>
      </c>
      <c r="AE79" s="148">
        <v>1.1589913703520427</v>
      </c>
      <c r="AF79" s="148">
        <v>34.798236113763146</v>
      </c>
      <c r="AG79" s="148">
        <v>84.058905160288347</v>
      </c>
      <c r="AH79" s="148">
        <v>138.96152786046119</v>
      </c>
      <c r="AI79" s="148">
        <v>11.780391480158622</v>
      </c>
      <c r="AJ79" s="148">
        <v>82.810182476493324</v>
      </c>
      <c r="AK79" s="148">
        <v>3.7772479565717583</v>
      </c>
      <c r="AL79" s="148">
        <v>14.381947491769997</v>
      </c>
      <c r="AM79" s="148">
        <v>4.4470011562956975</v>
      </c>
      <c r="AN79" s="148">
        <v>0</v>
      </c>
      <c r="AO79" s="148">
        <v>762.53784458445773</v>
      </c>
      <c r="AP79" s="148">
        <v>20.585277751905732</v>
      </c>
      <c r="AQ79" s="148">
        <v>39.268833583412977</v>
      </c>
      <c r="AR79" s="148">
        <v>5.9551542930380057</v>
      </c>
      <c r="AS79" s="148">
        <v>14.05344254755029</v>
      </c>
      <c r="AT79" s="198">
        <v>19.069492677616935</v>
      </c>
      <c r="AU79" s="198">
        <v>16.16225781569036</v>
      </c>
      <c r="AV79" s="230">
        <v>19.669816511113243</v>
      </c>
      <c r="AW79" s="200"/>
      <c r="AX79"/>
    </row>
    <row r="80" spans="1:50" s="142" customFormat="1" ht="18.75" x14ac:dyDescent="0.2">
      <c r="A80" s="278">
        <v>74</v>
      </c>
      <c r="B80" s="272">
        <v>21</v>
      </c>
      <c r="C80" s="144">
        <v>110</v>
      </c>
      <c r="D80" s="231">
        <v>3278.4</v>
      </c>
      <c r="E80" s="225" t="s">
        <v>220</v>
      </c>
      <c r="F80" s="287" t="s">
        <v>160</v>
      </c>
      <c r="G80" s="241"/>
      <c r="H80" s="145">
        <v>72.2138536870916</v>
      </c>
      <c r="I80" s="145">
        <v>0.5033665258594775</v>
      </c>
      <c r="J80" s="145">
        <v>11.858639306827827</v>
      </c>
      <c r="K80" s="145">
        <v>2.359225149113231</v>
      </c>
      <c r="L80" s="145">
        <v>2.5860658893266036E-2</v>
      </c>
      <c r="M80" s="145">
        <v>1.9052382278334148</v>
      </c>
      <c r="N80" s="145">
        <v>0.38505910210366989</v>
      </c>
      <c r="O80" s="145">
        <v>2.6986717504917701</v>
      </c>
      <c r="P80" s="145">
        <v>3.5901517869856181</v>
      </c>
      <c r="Q80" s="145">
        <v>9.5297546157862248E-2</v>
      </c>
      <c r="R80" s="145">
        <v>2.6471540599406179E-2</v>
      </c>
      <c r="S80" s="145">
        <v>0.86816471804283268</v>
      </c>
      <c r="T80" s="145">
        <v>0.42</v>
      </c>
      <c r="U80" s="145">
        <v>2.65</v>
      </c>
      <c r="V80" s="146">
        <f t="shared" si="3"/>
        <v>99.599999999999966</v>
      </c>
      <c r="W80" s="146"/>
      <c r="X80" s="146">
        <f t="shared" si="4"/>
        <v>9.3236382866208363</v>
      </c>
      <c r="Y80" s="146"/>
      <c r="Z80" s="147">
        <v>15176.391956690064</v>
      </c>
      <c r="AA80" s="148">
        <v>17.275545106976711</v>
      </c>
      <c r="AB80" s="148">
        <v>0</v>
      </c>
      <c r="AC80" s="148">
        <v>48.7713053436199</v>
      </c>
      <c r="AD80" s="148">
        <v>11.970107854530371</v>
      </c>
      <c r="AE80" s="148">
        <v>0.57106838987333286</v>
      </c>
      <c r="AF80" s="148">
        <v>41.206469103012786</v>
      </c>
      <c r="AG80" s="148">
        <v>97.456342527120739</v>
      </c>
      <c r="AH80" s="148">
        <v>143.5976429566737</v>
      </c>
      <c r="AI80" s="148">
        <v>18.709429226842317</v>
      </c>
      <c r="AJ80" s="148">
        <v>137.08882660921745</v>
      </c>
      <c r="AK80" s="148">
        <v>7.2891118780157376</v>
      </c>
      <c r="AL80" s="148">
        <v>18.803167245306586</v>
      </c>
      <c r="AM80" s="148">
        <v>7.3766273166849778</v>
      </c>
      <c r="AN80" s="148">
        <v>0.60401076280204247</v>
      </c>
      <c r="AO80" s="148">
        <v>649.58865840293618</v>
      </c>
      <c r="AP80" s="148">
        <v>22.764636635132302</v>
      </c>
      <c r="AQ80" s="148">
        <v>60.12448581923087</v>
      </c>
      <c r="AR80" s="148">
        <v>2.1578479105691013</v>
      </c>
      <c r="AS80" s="148">
        <v>11.484701622482099</v>
      </c>
      <c r="AT80" s="198">
        <v>17.719876494182067</v>
      </c>
      <c r="AU80" s="198">
        <v>15.080994752452655</v>
      </c>
      <c r="AV80" s="230">
        <v>6.4403647585422492</v>
      </c>
      <c r="AW80" s="200"/>
      <c r="AX80"/>
    </row>
    <row r="81" spans="1:50" s="142" customFormat="1" ht="18.75" x14ac:dyDescent="0.2">
      <c r="A81" s="278">
        <v>75</v>
      </c>
      <c r="B81" s="272">
        <v>19</v>
      </c>
      <c r="C81" s="144">
        <v>110</v>
      </c>
      <c r="D81" s="185">
        <v>3280.3</v>
      </c>
      <c r="E81" s="225" t="s">
        <v>220</v>
      </c>
      <c r="F81" s="285" t="s">
        <v>158</v>
      </c>
      <c r="G81" s="239"/>
      <c r="H81" s="145">
        <v>70.870916026166725</v>
      </c>
      <c r="I81" s="145">
        <v>0.4937467286293406</v>
      </c>
      <c r="J81" s="145">
        <v>13.202216246341889</v>
      </c>
      <c r="K81" s="145">
        <v>2.492808896856729</v>
      </c>
      <c r="L81" s="145">
        <v>3.1318232580414787E-2</v>
      </c>
      <c r="M81" s="145">
        <v>2.0077333401144739</v>
      </c>
      <c r="N81" s="145">
        <v>0.51751594097864562</v>
      </c>
      <c r="O81" s="145">
        <v>2.5749299953167739</v>
      </c>
      <c r="P81" s="145">
        <v>3.208639639582366</v>
      </c>
      <c r="Q81" s="145">
        <v>8.5793594788693278E-2</v>
      </c>
      <c r="R81" s="145">
        <v>2.3259143414770592E-2</v>
      </c>
      <c r="S81" s="145">
        <v>0.77112221522917068</v>
      </c>
      <c r="T81" s="145">
        <v>0.52</v>
      </c>
      <c r="U81" s="145">
        <v>2.8</v>
      </c>
      <c r="V81" s="146">
        <f t="shared" si="3"/>
        <v>99.600000000000009</v>
      </c>
      <c r="W81" s="146"/>
      <c r="X81" s="146">
        <f t="shared" si="4"/>
        <v>6.2000788488074123</v>
      </c>
      <c r="Y81" s="146"/>
      <c r="Z81" s="147">
        <v>16460.656264565816</v>
      </c>
      <c r="AA81" s="148">
        <v>14.895904343352782</v>
      </c>
      <c r="AB81" s="148">
        <v>0</v>
      </c>
      <c r="AC81" s="148">
        <v>46.881359959396129</v>
      </c>
      <c r="AD81" s="148">
        <v>11.576197347196247</v>
      </c>
      <c r="AE81" s="148">
        <v>0.29204151312354359</v>
      </c>
      <c r="AF81" s="148">
        <v>34.907544416725436</v>
      </c>
      <c r="AG81" s="148">
        <v>90.786243877870376</v>
      </c>
      <c r="AH81" s="148">
        <v>131.55711047880288</v>
      </c>
      <c r="AI81" s="148">
        <v>16.074408514957906</v>
      </c>
      <c r="AJ81" s="148">
        <v>110.88767592897494</v>
      </c>
      <c r="AK81" s="148">
        <v>7.8954905512026512</v>
      </c>
      <c r="AL81" s="148">
        <v>13.398066177127623</v>
      </c>
      <c r="AM81" s="148">
        <v>6.0195354196397188</v>
      </c>
      <c r="AN81" s="148">
        <v>1.1947499861319812</v>
      </c>
      <c r="AO81" s="148">
        <v>553.68120660799877</v>
      </c>
      <c r="AP81" s="148">
        <v>29.633152457848528</v>
      </c>
      <c r="AQ81" s="148">
        <v>47.435333602330637</v>
      </c>
      <c r="AR81" s="148">
        <v>10.985021511674674</v>
      </c>
      <c r="AS81" s="148">
        <v>11.536755498575255</v>
      </c>
      <c r="AT81" s="198">
        <v>15.80351893749174</v>
      </c>
      <c r="AU81" s="198">
        <v>12.82108158466794</v>
      </c>
      <c r="AV81" s="230">
        <v>1.9461329649560724</v>
      </c>
      <c r="AW81" s="200" t="s">
        <v>159</v>
      </c>
      <c r="AX81"/>
    </row>
    <row r="82" spans="1:50" s="142" customFormat="1" ht="18.75" x14ac:dyDescent="0.2">
      <c r="A82" s="278">
        <v>76</v>
      </c>
      <c r="B82" s="272">
        <v>17</v>
      </c>
      <c r="C82" s="144">
        <v>110</v>
      </c>
      <c r="D82" s="185">
        <v>3282.5</v>
      </c>
      <c r="E82" s="225" t="s">
        <v>220</v>
      </c>
      <c r="F82" s="285" t="s">
        <v>157</v>
      </c>
      <c r="G82" s="239"/>
      <c r="H82" s="145">
        <v>65.58966492114024</v>
      </c>
      <c r="I82" s="145">
        <v>0.71491339586050662</v>
      </c>
      <c r="J82" s="145">
        <v>16.262895854070845</v>
      </c>
      <c r="K82" s="145">
        <v>3.3929170599643026</v>
      </c>
      <c r="L82" s="145">
        <v>3.526386695956614E-2</v>
      </c>
      <c r="M82" s="145">
        <v>2.4972763459360197</v>
      </c>
      <c r="N82" s="145">
        <v>0.3967185032951191</v>
      </c>
      <c r="O82" s="145">
        <v>2.0092203267659778</v>
      </c>
      <c r="P82" s="145">
        <v>3.9277182051040018</v>
      </c>
      <c r="Q82" s="145">
        <v>8.2419037893869701E-2</v>
      </c>
      <c r="R82" s="145">
        <v>1.8657045891398365E-2</v>
      </c>
      <c r="S82" s="145">
        <v>0.64233543711814378</v>
      </c>
      <c r="T82" s="145">
        <v>0.62</v>
      </c>
      <c r="U82" s="145">
        <v>3.41</v>
      </c>
      <c r="V82" s="146">
        <f t="shared" si="3"/>
        <v>99.600000000000009</v>
      </c>
      <c r="W82" s="146"/>
      <c r="X82" s="146">
        <f t="shared" si="4"/>
        <v>9.9005167958656326</v>
      </c>
      <c r="Y82" s="146"/>
      <c r="Z82" s="147">
        <v>22000.314968651914</v>
      </c>
      <c r="AA82" s="148">
        <v>14.706849994473467</v>
      </c>
      <c r="AB82" s="148">
        <v>0</v>
      </c>
      <c r="AC82" s="148">
        <v>60.194791545538344</v>
      </c>
      <c r="AD82" s="148">
        <v>14.536978567096639</v>
      </c>
      <c r="AE82" s="148">
        <v>0.36460544599030026</v>
      </c>
      <c r="AF82" s="148">
        <v>31.331911177453609</v>
      </c>
      <c r="AG82" s="148">
        <v>120.4070214602129</v>
      </c>
      <c r="AH82" s="148">
        <v>140.26806188168743</v>
      </c>
      <c r="AI82" s="148">
        <v>20.043383208929203</v>
      </c>
      <c r="AJ82" s="148">
        <v>123.21528734558943</v>
      </c>
      <c r="AK82" s="148">
        <v>10.804822727226194</v>
      </c>
      <c r="AL82" s="148">
        <v>14.669307721595509</v>
      </c>
      <c r="AM82" s="148">
        <v>8.3619764128959329</v>
      </c>
      <c r="AN82" s="148">
        <v>3.8455010732399297</v>
      </c>
      <c r="AO82" s="148">
        <v>613.48617095098962</v>
      </c>
      <c r="AP82" s="148">
        <v>33.547654110259515</v>
      </c>
      <c r="AQ82" s="148">
        <v>53.976502629408081</v>
      </c>
      <c r="AR82" s="148">
        <v>9.5516081711002894</v>
      </c>
      <c r="AS82" s="148">
        <v>13.037490164746105</v>
      </c>
      <c r="AT82" s="198">
        <v>12.932508623133495</v>
      </c>
      <c r="AU82" s="198">
        <v>12.772272706516297</v>
      </c>
      <c r="AV82" s="230">
        <v>0.63698237314740003</v>
      </c>
      <c r="AW82" s="200"/>
      <c r="AX82"/>
    </row>
    <row r="83" spans="1:50" s="142" customFormat="1" ht="18.75" x14ac:dyDescent="0.2">
      <c r="A83" s="278">
        <v>77</v>
      </c>
      <c r="B83" s="272">
        <v>15</v>
      </c>
      <c r="C83" s="144">
        <v>110</v>
      </c>
      <c r="D83" s="185">
        <v>3283</v>
      </c>
      <c r="E83" s="225" t="s">
        <v>220</v>
      </c>
      <c r="F83" s="288" t="s">
        <v>156</v>
      </c>
      <c r="G83" s="239"/>
      <c r="H83" s="145">
        <v>73.589824494101848</v>
      </c>
      <c r="I83" s="145">
        <v>0.35570896627067689</v>
      </c>
      <c r="J83" s="145">
        <v>13.816133282740042</v>
      </c>
      <c r="K83" s="145">
        <v>1.4905947769377994</v>
      </c>
      <c r="L83" s="145">
        <v>2.906847190196021E-2</v>
      </c>
      <c r="M83" s="145">
        <v>1.1027788225384765</v>
      </c>
      <c r="N83" s="145">
        <v>0.5998031031477643</v>
      </c>
      <c r="O83" s="145">
        <v>2.1803379603954611</v>
      </c>
      <c r="P83" s="145">
        <v>3.2132309097201657</v>
      </c>
      <c r="Q83" s="145">
        <v>8.3356628485412032E-2</v>
      </c>
      <c r="R83" s="145">
        <v>4.7198285387851771E-2</v>
      </c>
      <c r="S83" s="145">
        <v>0.65196429837253622</v>
      </c>
      <c r="T83" s="145">
        <v>0.37</v>
      </c>
      <c r="U83" s="145">
        <v>2.0699999999999998</v>
      </c>
      <c r="V83" s="146">
        <f t="shared" si="3"/>
        <v>99.600000000000009</v>
      </c>
      <c r="W83" s="146"/>
      <c r="X83" s="146">
        <f t="shared" si="4"/>
        <v>5.3571428571428568</v>
      </c>
      <c r="Y83" s="146"/>
      <c r="Z83" s="147">
        <v>9505.285581250937</v>
      </c>
      <c r="AA83" s="148">
        <v>5.5702372998574008</v>
      </c>
      <c r="AB83" s="148">
        <v>1.1409349313621073</v>
      </c>
      <c r="AC83" s="148">
        <v>37.138598360260154</v>
      </c>
      <c r="AD83" s="148">
        <v>9.5364915591948556</v>
      </c>
      <c r="AE83" s="148">
        <v>2.6039368628621742</v>
      </c>
      <c r="AF83" s="148">
        <v>34.086900273038758</v>
      </c>
      <c r="AG83" s="148">
        <v>84.861052649374145</v>
      </c>
      <c r="AH83" s="148">
        <v>129.6319846793333</v>
      </c>
      <c r="AI83" s="148">
        <v>14.597831536457699</v>
      </c>
      <c r="AJ83" s="148">
        <v>145.80050647831521</v>
      </c>
      <c r="AK83" s="148">
        <v>5.4376358663257891</v>
      </c>
      <c r="AL83" s="148">
        <v>15.642980453083306</v>
      </c>
      <c r="AM83" s="148">
        <v>7.4504892553242099</v>
      </c>
      <c r="AN83" s="148">
        <v>3.0281329374949517</v>
      </c>
      <c r="AO83" s="148">
        <v>632.97744734096204</v>
      </c>
      <c r="AP83" s="148">
        <v>24.615014282473897</v>
      </c>
      <c r="AQ83" s="148">
        <v>39.467679356732447</v>
      </c>
      <c r="AR83" s="148">
        <v>0</v>
      </c>
      <c r="AS83" s="148">
        <v>13.310599896447039</v>
      </c>
      <c r="AT83" s="198">
        <v>12.753226244074337</v>
      </c>
      <c r="AU83" s="198">
        <v>13.155486409810562</v>
      </c>
      <c r="AV83" s="230">
        <v>1.6183917287010245</v>
      </c>
      <c r="AW83" s="200"/>
      <c r="AX83"/>
    </row>
    <row r="84" spans="1:50" s="142" customFormat="1" ht="18.75" x14ac:dyDescent="0.2">
      <c r="A84" s="278">
        <v>78</v>
      </c>
      <c r="B84" s="272">
        <v>31</v>
      </c>
      <c r="C84" s="144">
        <v>110</v>
      </c>
      <c r="D84" s="185">
        <v>3314.85</v>
      </c>
      <c r="E84" s="225" t="s">
        <v>220</v>
      </c>
      <c r="F84" s="285" t="s">
        <v>161</v>
      </c>
      <c r="G84" s="242"/>
      <c r="H84" s="145">
        <v>69.099022505636853</v>
      </c>
      <c r="I84" s="145">
        <v>0.69138201845653247</v>
      </c>
      <c r="J84" s="145">
        <v>11.92785263320566</v>
      </c>
      <c r="K84" s="145">
        <v>3.1159882959097924</v>
      </c>
      <c r="L84" s="145">
        <v>5.8153627720642913E-2</v>
      </c>
      <c r="M84" s="145">
        <v>2.3038887821671992</v>
      </c>
      <c r="N84" s="145">
        <v>1.2304569166923334</v>
      </c>
      <c r="O84" s="145">
        <v>2.8647071884749158</v>
      </c>
      <c r="P84" s="145">
        <v>3.207885386628833</v>
      </c>
      <c r="Q84" s="145">
        <v>0.13938409183836634</v>
      </c>
      <c r="R84" s="145">
        <v>6.6768979975552978E-2</v>
      </c>
      <c r="S84" s="145">
        <v>0.86450957329329647</v>
      </c>
      <c r="T84" s="145">
        <v>0.56000000000000005</v>
      </c>
      <c r="U84" s="145">
        <v>3.47</v>
      </c>
      <c r="V84" s="146">
        <f t="shared" si="3"/>
        <v>99.599999999999952</v>
      </c>
      <c r="W84" s="146"/>
      <c r="X84" s="146">
        <f t="shared" si="4"/>
        <v>2.6070684337751104</v>
      </c>
      <c r="Y84" s="146"/>
      <c r="Z84" s="147">
        <v>18150.235926388024</v>
      </c>
      <c r="AA84" s="148">
        <v>0</v>
      </c>
      <c r="AB84" s="148">
        <v>-0.32163605900797787</v>
      </c>
      <c r="AC84" s="148">
        <v>47.729009739144338</v>
      </c>
      <c r="AD84" s="148">
        <v>11.859947835353728</v>
      </c>
      <c r="AE84" s="148">
        <v>0.72669825990222636</v>
      </c>
      <c r="AF84" s="148">
        <v>32.081865171972346</v>
      </c>
      <c r="AG84" s="148">
        <v>85.704042071743672</v>
      </c>
      <c r="AH84" s="148">
        <v>141.76118954249412</v>
      </c>
      <c r="AI84" s="148">
        <v>16.891521614603878</v>
      </c>
      <c r="AJ84" s="148">
        <v>153.76533365607276</v>
      </c>
      <c r="AK84" s="148">
        <v>8.9743435980767874</v>
      </c>
      <c r="AL84" s="148">
        <v>12.503430599924792</v>
      </c>
      <c r="AM84" s="148">
        <v>8.0311887647378111</v>
      </c>
      <c r="AN84" s="148">
        <v>2.6185422401333187</v>
      </c>
      <c r="AO84" s="148">
        <v>606.3271534610941</v>
      </c>
      <c r="AP84" s="148">
        <v>20.495445364399547</v>
      </c>
      <c r="AQ84" s="148">
        <v>56.2949785689514</v>
      </c>
      <c r="AR84" s="148">
        <v>12.783887039644204</v>
      </c>
      <c r="AS84" s="148">
        <v>15.913678552894295</v>
      </c>
      <c r="AT84" s="198">
        <v>15.342919678462577</v>
      </c>
      <c r="AU84" s="198">
        <v>13.055003313452612</v>
      </c>
      <c r="AV84" s="230">
        <v>9.8200912837178151</v>
      </c>
      <c r="AW84" s="200"/>
      <c r="AX84"/>
    </row>
    <row r="85" spans="1:50" s="142" customFormat="1" ht="18.75" x14ac:dyDescent="0.2">
      <c r="A85" s="278">
        <v>79</v>
      </c>
      <c r="B85" s="272">
        <v>33</v>
      </c>
      <c r="C85" s="144">
        <v>110</v>
      </c>
      <c r="D85" s="185">
        <v>3315.25</v>
      </c>
      <c r="E85" s="225" t="s">
        <v>220</v>
      </c>
      <c r="F85" s="285" t="s">
        <v>161</v>
      </c>
      <c r="G85" s="242"/>
      <c r="H85" s="145">
        <v>67.717410160136012</v>
      </c>
      <c r="I85" s="145">
        <v>0.56287580862657982</v>
      </c>
      <c r="J85" s="145">
        <v>11.512432481104476</v>
      </c>
      <c r="K85" s="145">
        <v>3.3155599552604267</v>
      </c>
      <c r="L85" s="145">
        <v>6.7565696332852032E-2</v>
      </c>
      <c r="M85" s="145">
        <v>2.5484421103106065</v>
      </c>
      <c r="N85" s="145">
        <v>1.8240678080103803</v>
      </c>
      <c r="O85" s="145">
        <v>2.496119894247971</v>
      </c>
      <c r="P85" s="145">
        <v>3.6249614061504984</v>
      </c>
      <c r="Q85" s="145">
        <v>0.13636735052545135</v>
      </c>
      <c r="R85" s="145">
        <v>0.48840934757680537</v>
      </c>
      <c r="S85" s="145">
        <v>0.6457879817179607</v>
      </c>
      <c r="T85" s="145">
        <v>0.52</v>
      </c>
      <c r="U85" s="145">
        <v>4.1399999999999997</v>
      </c>
      <c r="V85" s="146">
        <f t="shared" si="3"/>
        <v>99.600000000000009</v>
      </c>
      <c r="W85" s="146"/>
      <c r="X85" s="146">
        <f t="shared" si="4"/>
        <v>1.9872953133822697</v>
      </c>
      <c r="Y85" s="146"/>
      <c r="Z85" s="147">
        <v>21407.810747036168</v>
      </c>
      <c r="AA85" s="148">
        <v>22.630687488909512</v>
      </c>
      <c r="AB85" s="148">
        <v>0</v>
      </c>
      <c r="AC85" s="148">
        <v>50.217685738243098</v>
      </c>
      <c r="AD85" s="148">
        <v>12.807677841681523</v>
      </c>
      <c r="AE85" s="148">
        <v>1.7834136079159661</v>
      </c>
      <c r="AF85" s="148">
        <v>27.52917545380366</v>
      </c>
      <c r="AG85" s="148">
        <v>106.9010546244147</v>
      </c>
      <c r="AH85" s="148">
        <v>172.54907333376173</v>
      </c>
      <c r="AI85" s="148">
        <v>17.039931668645732</v>
      </c>
      <c r="AJ85" s="148">
        <v>116.46059769861392</v>
      </c>
      <c r="AK85" s="148">
        <v>6.8481361811407204</v>
      </c>
      <c r="AL85" s="148">
        <v>11.502521859179085</v>
      </c>
      <c r="AM85" s="148">
        <v>7.2943018964962549</v>
      </c>
      <c r="AN85" s="148">
        <v>1.4646375121481683</v>
      </c>
      <c r="AO85" s="148">
        <v>637.93617758656285</v>
      </c>
      <c r="AP85" s="148">
        <v>21.992849473366977</v>
      </c>
      <c r="AQ85" s="148">
        <v>50.454297284599313</v>
      </c>
      <c r="AR85" s="148">
        <v>6.3563542586448252</v>
      </c>
      <c r="AS85" s="148">
        <v>13.054064811742448</v>
      </c>
      <c r="AT85" s="198">
        <v>13.974724440942786</v>
      </c>
      <c r="AU85" s="198">
        <v>12.098765432098768</v>
      </c>
      <c r="AV85" s="230">
        <v>1.6907111833786101</v>
      </c>
      <c r="AW85" s="200"/>
      <c r="AX85"/>
    </row>
    <row r="86" spans="1:50" s="300" customFormat="1" ht="18.75" customHeight="1" x14ac:dyDescent="0.2">
      <c r="A86" s="291">
        <v>80</v>
      </c>
      <c r="B86" s="292">
        <v>102</v>
      </c>
      <c r="C86" s="293">
        <v>110</v>
      </c>
      <c r="D86" s="294"/>
      <c r="E86" s="294"/>
      <c r="F86" s="295"/>
      <c r="G86" s="295"/>
      <c r="H86" s="296">
        <v>62.783995130401593</v>
      </c>
      <c r="I86" s="296">
        <v>1.2739624568273025</v>
      </c>
      <c r="J86" s="296">
        <v>10.281095139290894</v>
      </c>
      <c r="K86" s="296">
        <v>1.291780113566146</v>
      </c>
      <c r="L86" s="296">
        <v>8.5401871955145911E-2</v>
      </c>
      <c r="M86" s="296">
        <v>1.7205302788853256</v>
      </c>
      <c r="N86" s="296">
        <v>2.7054166151738066</v>
      </c>
      <c r="O86" s="296">
        <v>5.6648884393652601</v>
      </c>
      <c r="P86" s="296">
        <v>4.7522967332930062</v>
      </c>
      <c r="Q86" s="296">
        <v>0.14377005782377081</v>
      </c>
      <c r="R86" s="296">
        <v>3.230730287991431</v>
      </c>
      <c r="S86" s="296">
        <v>0.5261328754263066</v>
      </c>
      <c r="T86" s="296">
        <v>0.23</v>
      </c>
      <c r="U86" s="296">
        <v>4.91</v>
      </c>
      <c r="V86" s="297">
        <f t="shared" si="3"/>
        <v>99.6</v>
      </c>
      <c r="W86" s="297"/>
      <c r="X86" s="297">
        <f t="shared" si="4"/>
        <v>1.7565859197577598</v>
      </c>
      <c r="Y86" s="297"/>
      <c r="Z86" s="298">
        <v>11031.85790197747</v>
      </c>
      <c r="AA86" s="299">
        <v>11.855657216887229</v>
      </c>
      <c r="AB86" s="299">
        <v>3.5018986922338002</v>
      </c>
      <c r="AC86" s="299">
        <v>33.782649549813513</v>
      </c>
      <c r="AD86" s="299">
        <v>9.5356786774696847</v>
      </c>
      <c r="AE86" s="299">
        <v>7.9110640222058564</v>
      </c>
      <c r="AF86" s="299">
        <v>12.811082331990709</v>
      </c>
      <c r="AG86" s="299">
        <v>77.258513545151587</v>
      </c>
      <c r="AH86" s="299">
        <v>131.46476060604411</v>
      </c>
      <c r="AI86" s="299">
        <v>13.23541225996413</v>
      </c>
      <c r="AJ86" s="299">
        <v>123.48658945671605</v>
      </c>
      <c r="AK86" s="299">
        <v>2.2095825642698212</v>
      </c>
      <c r="AL86" s="299">
        <v>85.853271937767047</v>
      </c>
      <c r="AM86" s="299">
        <v>3.0461350262073714</v>
      </c>
      <c r="AN86" s="299">
        <v>0.98447063567942406</v>
      </c>
      <c r="AO86" s="299">
        <v>678.56457434839683</v>
      </c>
      <c r="AP86" s="299">
        <v>23.032240235965773</v>
      </c>
      <c r="AQ86" s="299">
        <v>45.335771255114643</v>
      </c>
      <c r="AR86" s="299">
        <v>10.567490771017916</v>
      </c>
      <c r="AS86" s="299">
        <v>9.6853621220520107</v>
      </c>
      <c r="AT86" s="294"/>
      <c r="AU86" s="294"/>
      <c r="AW86" s="301"/>
      <c r="AX86" s="302"/>
    </row>
    <row r="88" spans="1:50" x14ac:dyDescent="0.2">
      <c r="C88" s="10"/>
      <c r="D88" s="10"/>
      <c r="Z88" s="41">
        <v>200</v>
      </c>
      <c r="AA88" s="11">
        <v>20</v>
      </c>
      <c r="AB88" s="11">
        <v>15</v>
      </c>
      <c r="AC88" s="11">
        <v>15</v>
      </c>
      <c r="AD88" s="11">
        <v>10</v>
      </c>
      <c r="AE88" s="11">
        <v>5</v>
      </c>
      <c r="AF88" s="11">
        <v>5</v>
      </c>
      <c r="AG88" s="11">
        <v>5</v>
      </c>
      <c r="AH88" s="11">
        <v>5</v>
      </c>
      <c r="AI88" s="11">
        <v>5</v>
      </c>
      <c r="AJ88" s="11">
        <v>5</v>
      </c>
      <c r="AK88" s="12">
        <v>5</v>
      </c>
      <c r="AL88" s="11">
        <v>5</v>
      </c>
      <c r="AM88" s="11">
        <v>5</v>
      </c>
      <c r="AN88" s="11">
        <v>5</v>
      </c>
      <c r="AO88" s="13">
        <v>15</v>
      </c>
      <c r="AP88" s="13">
        <v>15</v>
      </c>
      <c r="AQ88" s="13">
        <v>15</v>
      </c>
      <c r="AR88" s="13">
        <v>15</v>
      </c>
      <c r="AS88" s="13">
        <v>15</v>
      </c>
    </row>
    <row r="93" spans="1:50" x14ac:dyDescent="0.2">
      <c r="T93" s="22"/>
      <c r="Z93"/>
    </row>
    <row r="94" spans="1:50" x14ac:dyDescent="0.2">
      <c r="T94" s="22"/>
      <c r="Z94"/>
    </row>
    <row r="95" spans="1:50" x14ac:dyDescent="0.2">
      <c r="T95" s="22"/>
      <c r="Z95"/>
    </row>
    <row r="96" spans="1:50" x14ac:dyDescent="0.2">
      <c r="T96" s="22"/>
      <c r="Z96"/>
    </row>
    <row r="97" spans="2:26" x14ac:dyDescent="0.2">
      <c r="T97" s="22"/>
      <c r="Z97"/>
    </row>
    <row r="98" spans="2:26" x14ac:dyDescent="0.2">
      <c r="T98" s="22"/>
      <c r="Z98"/>
    </row>
    <row r="99" spans="2:26" x14ac:dyDescent="0.2">
      <c r="T99" s="22"/>
      <c r="Z99"/>
    </row>
    <row r="105" spans="2:26" x14ac:dyDescent="0.2">
      <c r="B105" s="273"/>
    </row>
  </sheetData>
  <phoneticPr fontId="3" type="noConversion"/>
  <pageMargins left="0.38" right="0.31" top="1" bottom="1" header="0.5" footer="0.5"/>
  <pageSetup paperSize="9" orientation="landscape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216"/>
  <sheetViews>
    <sheetView topLeftCell="A4" zoomScale="80" zoomScaleNormal="80" workbookViewId="0">
      <pane xSplit="6" ySplit="2" topLeftCell="GB6" activePane="bottomRight" state="frozenSplit"/>
      <selection activeCell="A4" sqref="A4"/>
      <selection pane="topRight" activeCell="AK1" sqref="AK1"/>
      <selection pane="bottomLeft" activeCell="Q9" sqref="Q9"/>
      <selection pane="bottomRight" activeCell="GR28" sqref="GR28"/>
    </sheetView>
  </sheetViews>
  <sheetFormatPr defaultRowHeight="12.75" x14ac:dyDescent="0.2"/>
  <cols>
    <col min="1" max="1" width="5.85546875" style="277" bestFit="1" customWidth="1"/>
    <col min="2" max="2" width="7.140625" style="269" bestFit="1" customWidth="1"/>
    <col min="3" max="3" width="6.7109375" style="316" bestFit="1" customWidth="1"/>
    <col min="4" max="4" width="7.85546875" style="316" customWidth="1"/>
    <col min="5" max="5" width="7" style="266" customWidth="1"/>
    <col min="6" max="6" width="45" style="315" customWidth="1"/>
    <col min="7" max="7" width="6.140625" style="261" customWidth="1"/>
    <col min="8" max="8" width="6.5703125" bestFit="1" customWidth="1"/>
    <col min="9" max="9" width="5.28515625" bestFit="1" customWidth="1"/>
    <col min="10" max="10" width="6.42578125" bestFit="1" customWidth="1"/>
    <col min="11" max="11" width="6.85546875" bestFit="1" customWidth="1"/>
    <col min="12" max="12" width="5.85546875" customWidth="1"/>
    <col min="13" max="13" width="6.140625" customWidth="1"/>
    <col min="14" max="14" width="6.5703125" customWidth="1"/>
    <col min="15" max="15" width="6" bestFit="1" customWidth="1"/>
    <col min="16" max="16" width="5.28515625" bestFit="1" customWidth="1"/>
    <col min="17" max="17" width="5.85546875" bestFit="1" customWidth="1"/>
    <col min="18" max="18" width="5.28515625" bestFit="1" customWidth="1"/>
    <col min="19" max="20" width="5.42578125" bestFit="1" customWidth="1"/>
    <col min="21" max="22" width="6.5703125" bestFit="1" customWidth="1"/>
    <col min="23" max="23" width="2.85546875" customWidth="1"/>
    <col min="24" max="24" width="6" bestFit="1" customWidth="1"/>
    <col min="25" max="27" width="6" customWidth="1"/>
    <col min="28" max="28" width="5.42578125" bestFit="1" customWidth="1"/>
    <col min="29" max="31" width="6.5703125" customWidth="1"/>
    <col min="32" max="32" width="5.85546875" style="1" bestFit="1" customWidth="1"/>
    <col min="33" max="34" width="4.85546875" bestFit="1" customWidth="1"/>
    <col min="35" max="37" width="6.5703125" customWidth="1"/>
    <col min="38" max="45" width="6.42578125" customWidth="1"/>
    <col min="46" max="46" width="8.28515625" customWidth="1"/>
    <col min="47" max="48" width="6.42578125" customWidth="1"/>
    <col min="49" max="49" width="6" customWidth="1"/>
    <col min="52" max="54" width="6.42578125" customWidth="1"/>
    <col min="55" max="55" width="3.140625" customWidth="1"/>
    <col min="56" max="56" width="7.42578125" style="22" bestFit="1" customWidth="1"/>
    <col min="57" max="59" width="4.85546875" bestFit="1" customWidth="1"/>
    <col min="60" max="60" width="3.85546875" bestFit="1" customWidth="1"/>
    <col min="61" max="62" width="3.7109375" bestFit="1" customWidth="1"/>
    <col min="63" max="64" width="4.85546875" bestFit="1" customWidth="1"/>
    <col min="65" max="65" width="4.28515625" bestFit="1" customWidth="1"/>
    <col min="66" max="66" width="4.85546875" bestFit="1" customWidth="1"/>
    <col min="67" max="67" width="3.7109375" bestFit="1" customWidth="1"/>
    <col min="68" max="68" width="6" bestFit="1" customWidth="1"/>
    <col min="69" max="69" width="3.7109375" bestFit="1" customWidth="1"/>
    <col min="70" max="70" width="2.85546875" bestFit="1" customWidth="1"/>
    <col min="71" max="71" width="6" bestFit="1" customWidth="1"/>
    <col min="72" max="72" width="3.85546875" bestFit="1" customWidth="1"/>
    <col min="73" max="73" width="4.28515625" bestFit="1" customWidth="1"/>
    <col min="74" max="75" width="3.85546875" bestFit="1" customWidth="1"/>
    <col min="76" max="76" width="3.85546875" customWidth="1"/>
    <col min="77" max="77" width="12.85546875" customWidth="1"/>
    <col min="78" max="80" width="3.85546875" customWidth="1"/>
    <col min="81" max="82" width="5.7109375" bestFit="1" customWidth="1"/>
    <col min="83" max="83" width="10.85546875" style="1" customWidth="1"/>
    <col min="84" max="84" width="18.140625" style="47" customWidth="1"/>
    <col min="85" max="85" width="5.7109375" bestFit="1" customWidth="1"/>
    <col min="86" max="86" width="10.85546875" style="1" customWidth="1"/>
    <col min="87" max="88" width="9.140625" style="438"/>
    <col min="107" max="107" width="9.140625" style="513"/>
    <col min="108" max="108" width="6.5703125" bestFit="1" customWidth="1"/>
    <col min="109" max="109" width="5.28515625" bestFit="1" customWidth="1"/>
    <col min="110" max="110" width="6.42578125" bestFit="1" customWidth="1"/>
    <col min="111" max="111" width="6.85546875" bestFit="1" customWidth="1"/>
    <col min="112" max="112" width="5.85546875" customWidth="1"/>
    <col min="113" max="113" width="6.140625" customWidth="1"/>
    <col min="114" max="114" width="6.5703125" customWidth="1"/>
    <col min="115" max="115" width="6" bestFit="1" customWidth="1"/>
    <col min="116" max="116" width="5.28515625" bestFit="1" customWidth="1"/>
    <col min="117" max="117" width="5.85546875" bestFit="1" customWidth="1"/>
    <col min="118" max="118" width="5.28515625" bestFit="1" customWidth="1"/>
    <col min="119" max="120" width="5.42578125" bestFit="1" customWidth="1"/>
    <col min="121" max="122" width="6.5703125" bestFit="1" customWidth="1"/>
    <col min="123" max="123" width="7.5703125" customWidth="1"/>
    <col min="124" max="124" width="6.28515625" customWidth="1"/>
    <col min="125" max="125" width="5.140625" bestFit="1" customWidth="1"/>
    <col min="126" max="126" width="6.28515625" bestFit="1" customWidth="1"/>
    <col min="127" max="127" width="6.7109375" bestFit="1" customWidth="1"/>
    <col min="128" max="129" width="5.28515625" bestFit="1" customWidth="1"/>
    <col min="130" max="130" width="4.85546875" bestFit="1" customWidth="1"/>
    <col min="131" max="131" width="5.85546875" bestFit="1" customWidth="1"/>
    <col min="132" max="132" width="4.7109375" bestFit="1" customWidth="1"/>
    <col min="133" max="133" width="6.5703125" customWidth="1"/>
    <col min="134" max="134" width="6.42578125" customWidth="1"/>
    <col min="135" max="135" width="5.85546875" customWidth="1"/>
    <col min="136" max="136" width="5.140625" customWidth="1"/>
    <col min="137" max="138" width="3.7109375" customWidth="1"/>
    <col min="139" max="139" width="7.42578125" style="22" bestFit="1" customWidth="1"/>
    <col min="140" max="142" width="4.85546875" bestFit="1" customWidth="1"/>
    <col min="143" max="143" width="3.85546875" bestFit="1" customWidth="1"/>
    <col min="144" max="145" width="3.7109375" bestFit="1" customWidth="1"/>
    <col min="146" max="147" width="4.85546875" bestFit="1" customWidth="1"/>
    <col min="148" max="148" width="4.28515625" bestFit="1" customWidth="1"/>
    <col min="149" max="149" width="4.85546875" bestFit="1" customWidth="1"/>
    <col min="150" max="150" width="3.7109375" bestFit="1" customWidth="1"/>
    <col min="151" max="151" width="6" bestFit="1" customWidth="1"/>
    <col min="152" max="152" width="3.7109375" bestFit="1" customWidth="1"/>
    <col min="153" max="153" width="2.85546875" bestFit="1" customWidth="1"/>
    <col min="154" max="154" width="6" bestFit="1" customWidth="1"/>
    <col min="155" max="155" width="3.85546875" bestFit="1" customWidth="1"/>
    <col min="156" max="156" width="4.28515625" bestFit="1" customWidth="1"/>
    <col min="157" max="158" width="3.85546875" bestFit="1" customWidth="1"/>
    <col min="159" max="159" width="4" customWidth="1"/>
    <col min="160" max="160" width="3.7109375" customWidth="1"/>
    <col min="161" max="161" width="14.42578125" customWidth="1"/>
    <col min="163" max="163" width="10.5703125" customWidth="1"/>
    <col min="164" max="164" width="3.42578125" customWidth="1"/>
    <col min="193" max="193" width="6.85546875" bestFit="1" customWidth="1"/>
    <col min="194" max="194" width="13.28515625" style="1" customWidth="1"/>
    <col min="199" max="199" width="3.7109375" customWidth="1"/>
    <col min="200" max="200" width="12.5703125" customWidth="1"/>
    <col min="201" max="201" width="3.7109375" customWidth="1"/>
    <col min="202" max="202" width="5.5703125" bestFit="1" customWidth="1"/>
    <col min="203" max="203" width="6.5703125" bestFit="1" customWidth="1"/>
    <col min="204" max="204" width="3.7109375" customWidth="1"/>
    <col min="205" max="205" width="5.85546875" bestFit="1" customWidth="1"/>
    <col min="206" max="206" width="6.5703125" bestFit="1" customWidth="1"/>
    <col min="207" max="207" width="3.7109375" customWidth="1"/>
    <col min="208" max="208" width="3.7109375" style="646" customWidth="1"/>
    <col min="209" max="209" width="6.140625" bestFit="1" customWidth="1"/>
    <col min="210" max="210" width="5.85546875" bestFit="1" customWidth="1"/>
    <col min="211" max="211" width="3.7109375" customWidth="1"/>
    <col min="212" max="212" width="4.7109375" bestFit="1" customWidth="1"/>
    <col min="213" max="213" width="5.85546875" bestFit="1" customWidth="1"/>
    <col min="214" max="214" width="2.7109375" customWidth="1"/>
    <col min="215" max="216" width="5.85546875" customWidth="1"/>
    <col min="217" max="217" width="3.7109375" style="646" customWidth="1"/>
    <col min="218" max="218" width="6.140625" bestFit="1" customWidth="1"/>
    <col min="219" max="219" width="5.85546875" bestFit="1" customWidth="1"/>
    <col min="220" max="220" width="2.7109375" customWidth="1"/>
    <col min="221" max="221" width="4.7109375" bestFit="1" customWidth="1"/>
    <col min="222" max="222" width="5.85546875" bestFit="1" customWidth="1"/>
    <col min="223" max="223" width="3.7109375" customWidth="1"/>
    <col min="224" max="224" width="6.42578125" customWidth="1"/>
    <col min="225" max="225" width="5.85546875" bestFit="1" customWidth="1"/>
    <col min="226" max="226" width="2.7109375" customWidth="1"/>
    <col min="227" max="227" width="4.7109375" bestFit="1" customWidth="1"/>
    <col min="228" max="228" width="5.85546875" bestFit="1" customWidth="1"/>
    <col min="229" max="229" width="2.7109375" customWidth="1"/>
    <col min="230" max="230" width="4.7109375" bestFit="1" customWidth="1"/>
    <col min="231" max="231" width="6.7109375" customWidth="1"/>
    <col min="232" max="232" width="3.7109375" customWidth="1"/>
    <col min="233" max="233" width="7.140625" customWidth="1"/>
    <col min="234" max="234" width="6.5703125" bestFit="1" customWidth="1"/>
    <col min="235" max="235" width="19.85546875" bestFit="1" customWidth="1"/>
    <col min="236" max="236" width="12.42578125" bestFit="1" customWidth="1"/>
    <col min="237" max="237" width="5.5703125" customWidth="1"/>
  </cols>
  <sheetData>
    <row r="1" spans="1:331" x14ac:dyDescent="0.2">
      <c r="A1" s="330"/>
      <c r="B1" s="331"/>
      <c r="C1" s="466"/>
      <c r="D1" s="466"/>
      <c r="E1" s="466"/>
      <c r="F1" s="467" t="s">
        <v>281</v>
      </c>
      <c r="H1" s="468"/>
      <c r="I1" s="469"/>
      <c r="J1" s="470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AF1" s="257"/>
      <c r="AG1" s="139"/>
      <c r="AH1" s="139"/>
      <c r="AV1" s="139"/>
      <c r="AW1" s="255"/>
      <c r="AX1" s="139"/>
      <c r="AZ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DD1" s="468"/>
      <c r="DE1" s="469"/>
      <c r="DF1" s="470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</row>
    <row r="2" spans="1:331" x14ac:dyDescent="0.2">
      <c r="C2" s="30"/>
      <c r="D2" s="323"/>
      <c r="E2" s="30"/>
      <c r="F2" s="303"/>
      <c r="H2" s="1"/>
      <c r="X2">
        <f>2*39.1+15.99</f>
        <v>94.19</v>
      </c>
      <c r="Y2">
        <f>2*22.99+15.99</f>
        <v>61.97</v>
      </c>
      <c r="Z2">
        <v>35.453000000000003</v>
      </c>
      <c r="AO2" t="s">
        <v>270</v>
      </c>
      <c r="DD2" s="1"/>
    </row>
    <row r="3" spans="1:331" ht="18" x14ac:dyDescent="0.25">
      <c r="C3" s="30"/>
      <c r="D3" s="339" t="s">
        <v>244</v>
      </c>
      <c r="E3" s="30"/>
      <c r="F3" s="303"/>
      <c r="AJ3" s="15" t="s">
        <v>267</v>
      </c>
      <c r="AK3" s="15"/>
      <c r="AM3" t="s">
        <v>268</v>
      </c>
      <c r="AN3" t="s">
        <v>269</v>
      </c>
      <c r="AO3" t="s">
        <v>271</v>
      </c>
      <c r="AV3" s="302" t="s">
        <v>282</v>
      </c>
      <c r="AW3" s="302"/>
      <c r="AX3" s="302"/>
      <c r="AY3" s="302"/>
      <c r="AZ3" s="302"/>
      <c r="BA3" s="302"/>
      <c r="BB3" s="302"/>
    </row>
    <row r="4" spans="1:331" x14ac:dyDescent="0.2">
      <c r="C4" s="30"/>
      <c r="E4" s="30"/>
      <c r="F4" s="303"/>
      <c r="H4" s="29"/>
      <c r="I4" s="29"/>
      <c r="J4" s="29"/>
      <c r="K4" s="29"/>
      <c r="L4" s="29"/>
      <c r="M4" s="29"/>
      <c r="N4" s="29" t="s">
        <v>43</v>
      </c>
      <c r="O4" s="29"/>
      <c r="P4" s="29"/>
      <c r="Q4" s="29"/>
      <c r="R4" s="29"/>
      <c r="S4" s="29"/>
      <c r="T4" s="29"/>
      <c r="U4" s="29"/>
      <c r="V4" s="29"/>
      <c r="W4" s="478" t="s">
        <v>288</v>
      </c>
      <c r="X4" s="479"/>
      <c r="Y4" s="479"/>
      <c r="Z4" s="391"/>
      <c r="AA4" s="391"/>
      <c r="AB4" s="391"/>
      <c r="AC4" s="477" t="s">
        <v>293</v>
      </c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478" t="s">
        <v>288</v>
      </c>
      <c r="AU4" s="479"/>
      <c r="AV4" s="479"/>
      <c r="AW4" s="391"/>
      <c r="AX4" s="438"/>
      <c r="AY4" s="438"/>
      <c r="AZ4" s="391"/>
      <c r="BA4" s="391"/>
      <c r="BB4" s="391"/>
      <c r="BC4" s="391"/>
      <c r="BD4" s="36"/>
      <c r="BE4" s="28"/>
      <c r="BF4" s="28"/>
      <c r="BG4" s="28"/>
      <c r="BH4" s="28"/>
      <c r="BI4" s="28"/>
      <c r="BJ4" s="28"/>
      <c r="BK4" s="28"/>
      <c r="BL4" s="28" t="s">
        <v>44</v>
      </c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483"/>
      <c r="CD4" s="483"/>
      <c r="CE4" s="484"/>
      <c r="CF4" s="485"/>
      <c r="CG4" s="490"/>
      <c r="CH4" s="477" t="s">
        <v>293</v>
      </c>
      <c r="CI4" s="491"/>
      <c r="CJ4" s="491"/>
      <c r="CK4" s="391"/>
      <c r="CL4" s="478" t="s">
        <v>290</v>
      </c>
      <c r="CM4" s="479"/>
      <c r="CN4" s="479"/>
      <c r="CO4" s="478" t="s">
        <v>301</v>
      </c>
      <c r="CP4" s="479"/>
      <c r="CQ4" s="479"/>
      <c r="CR4" s="479"/>
      <c r="CS4" s="479"/>
      <c r="CT4" s="479"/>
      <c r="CU4" s="479"/>
      <c r="CV4" s="510"/>
      <c r="CW4" s="510"/>
      <c r="CX4" s="510"/>
      <c r="CY4" s="510"/>
      <c r="CZ4" s="510"/>
      <c r="DA4" s="510"/>
      <c r="DB4" s="510"/>
      <c r="DC4" s="514"/>
      <c r="DD4" s="514"/>
      <c r="DE4" s="514"/>
      <c r="DF4" s="514"/>
      <c r="DG4" s="514"/>
      <c r="DH4" s="514"/>
      <c r="DI4" s="514"/>
      <c r="DJ4" s="525" t="s">
        <v>313</v>
      </c>
      <c r="DK4" s="514"/>
      <c r="DL4" s="514"/>
      <c r="DM4" s="514"/>
      <c r="DN4" s="514"/>
      <c r="DO4" s="514"/>
      <c r="DP4" s="514"/>
      <c r="DQ4" s="514"/>
      <c r="DR4" s="514"/>
      <c r="DS4" s="513"/>
      <c r="DT4" s="536"/>
      <c r="DU4" s="536"/>
      <c r="DV4" s="536"/>
      <c r="DW4" s="536"/>
      <c r="DX4" s="536" t="s">
        <v>319</v>
      </c>
      <c r="DY4" s="536"/>
      <c r="DZ4" s="536"/>
      <c r="EA4" s="536"/>
      <c r="EB4" s="536"/>
      <c r="EC4" s="536"/>
      <c r="ED4" s="536"/>
      <c r="EE4" s="536"/>
      <c r="EF4" s="536"/>
      <c r="EG4" s="536"/>
      <c r="EH4" s="536"/>
      <c r="EI4" s="524"/>
      <c r="EJ4" s="514"/>
      <c r="EK4" s="514"/>
      <c r="EL4" s="514"/>
      <c r="EM4" s="514"/>
      <c r="EN4" s="514"/>
      <c r="EO4" s="514"/>
      <c r="EP4" s="514"/>
      <c r="EQ4" s="525" t="s">
        <v>314</v>
      </c>
      <c r="ER4" s="514"/>
      <c r="ES4" s="514"/>
      <c r="ET4" s="514"/>
      <c r="EU4" s="514"/>
      <c r="EV4" s="514"/>
      <c r="EW4" s="514"/>
      <c r="EX4" s="514"/>
      <c r="EY4" s="514"/>
      <c r="EZ4" s="514"/>
      <c r="FA4" s="514"/>
      <c r="FB4" s="514"/>
      <c r="FC4" s="513"/>
      <c r="FD4" s="513"/>
      <c r="FE4" s="513"/>
      <c r="FF4" s="513"/>
      <c r="FG4" s="513"/>
      <c r="FH4" s="513"/>
      <c r="FI4" s="534"/>
      <c r="FJ4" s="534"/>
      <c r="FK4" s="534" t="s">
        <v>317</v>
      </c>
      <c r="FL4" s="534"/>
      <c r="FM4" s="534"/>
      <c r="FN4" s="534"/>
      <c r="FO4" s="534"/>
      <c r="FP4" s="513"/>
      <c r="FQ4" s="513"/>
      <c r="FR4" s="513"/>
      <c r="FS4" s="513"/>
      <c r="FT4" s="513"/>
      <c r="GK4" s="490"/>
      <c r="GL4" s="477" t="s">
        <v>293</v>
      </c>
      <c r="GO4" s="255"/>
      <c r="GP4" s="255"/>
      <c r="GQ4" s="255"/>
      <c r="GR4" s="255"/>
      <c r="GS4" s="255"/>
      <c r="GT4" s="255"/>
      <c r="GU4" s="255"/>
      <c r="GV4" s="255"/>
      <c r="GW4" s="255"/>
      <c r="GX4" s="255"/>
      <c r="GY4" s="255"/>
      <c r="GZ4" s="650"/>
      <c r="HA4" s="255"/>
      <c r="HB4" s="255"/>
      <c r="HC4" s="255"/>
      <c r="HD4" s="255"/>
      <c r="HE4" s="255"/>
      <c r="HF4" s="255"/>
      <c r="HG4" s="255"/>
      <c r="HH4" s="255"/>
      <c r="HI4" s="650"/>
      <c r="HJ4" s="255"/>
      <c r="HK4" s="255"/>
      <c r="HL4" s="255"/>
      <c r="HM4" s="255"/>
      <c r="HN4" s="255"/>
      <c r="HO4" s="255"/>
      <c r="HP4" s="255"/>
      <c r="HQ4" s="255"/>
      <c r="HR4" s="255"/>
      <c r="HS4" s="255"/>
      <c r="HT4" s="255"/>
      <c r="HU4" s="255"/>
      <c r="HV4" s="255"/>
      <c r="HW4" s="255"/>
    </row>
    <row r="5" spans="1:331" s="30" customFormat="1" ht="90" customHeight="1" x14ac:dyDescent="0.2">
      <c r="A5" s="265" t="s">
        <v>223</v>
      </c>
      <c r="B5" s="270" t="s">
        <v>225</v>
      </c>
      <c r="C5" s="247" t="s">
        <v>222</v>
      </c>
      <c r="D5" s="247" t="s">
        <v>226</v>
      </c>
      <c r="E5" s="5" t="s">
        <v>40</v>
      </c>
      <c r="F5" s="5" t="s">
        <v>41</v>
      </c>
      <c r="G5" s="5"/>
      <c r="H5" s="383" t="s">
        <v>0</v>
      </c>
      <c r="I5" s="2" t="s">
        <v>1</v>
      </c>
      <c r="J5" s="383" t="s">
        <v>2</v>
      </c>
      <c r="K5" s="2" t="s">
        <v>3</v>
      </c>
      <c r="L5" s="2" t="s">
        <v>4</v>
      </c>
      <c r="M5" s="2" t="s">
        <v>5</v>
      </c>
      <c r="N5" s="383" t="s">
        <v>6</v>
      </c>
      <c r="O5" s="2" t="s">
        <v>7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248</v>
      </c>
      <c r="U5" s="383" t="s">
        <v>247</v>
      </c>
      <c r="V5" s="2" t="s">
        <v>36</v>
      </c>
      <c r="W5" s="384"/>
      <c r="X5" s="426" t="s">
        <v>261</v>
      </c>
      <c r="Y5" s="426" t="s">
        <v>262</v>
      </c>
      <c r="Z5" s="427" t="s">
        <v>263</v>
      </c>
      <c r="AA5" s="427" t="s">
        <v>264</v>
      </c>
      <c r="AB5" s="383" t="s">
        <v>248</v>
      </c>
      <c r="AC5" s="2" t="s">
        <v>246</v>
      </c>
      <c r="AD5" s="384"/>
      <c r="AE5" s="442" t="s">
        <v>278</v>
      </c>
      <c r="AF5" s="442" t="s">
        <v>277</v>
      </c>
      <c r="AG5" s="442" t="s">
        <v>279</v>
      </c>
      <c r="AH5" s="442" t="s">
        <v>280</v>
      </c>
      <c r="AI5" s="389" t="s">
        <v>253</v>
      </c>
      <c r="AJ5" s="389" t="s">
        <v>266</v>
      </c>
      <c r="AK5" s="389" t="s">
        <v>265</v>
      </c>
      <c r="AL5" s="389" t="s">
        <v>250</v>
      </c>
      <c r="AM5" s="392" t="s">
        <v>251</v>
      </c>
      <c r="AN5" s="392" t="s">
        <v>252</v>
      </c>
      <c r="AO5" s="392" t="s">
        <v>254</v>
      </c>
      <c r="AP5" s="392" t="s">
        <v>255</v>
      </c>
      <c r="AQ5" s="428" t="s">
        <v>272</v>
      </c>
      <c r="AR5" s="428" t="s">
        <v>273</v>
      </c>
      <c r="AS5" s="428" t="s">
        <v>274</v>
      </c>
      <c r="AT5" s="428" t="s">
        <v>36</v>
      </c>
      <c r="AU5" s="480" t="s">
        <v>289</v>
      </c>
      <c r="AV5" s="435" t="s">
        <v>275</v>
      </c>
      <c r="AW5" s="435"/>
      <c r="AX5" s="435" t="s">
        <v>272</v>
      </c>
      <c r="AY5" s="435"/>
      <c r="AZ5" s="435" t="s">
        <v>273</v>
      </c>
      <c r="BA5" s="429"/>
      <c r="BB5" s="476" t="s">
        <v>287</v>
      </c>
      <c r="BC5" s="390"/>
      <c r="BD5" s="37" t="s">
        <v>16</v>
      </c>
      <c r="BE5" s="6" t="s">
        <v>17</v>
      </c>
      <c r="BF5" s="6" t="s">
        <v>18</v>
      </c>
      <c r="BG5" s="6" t="s">
        <v>19</v>
      </c>
      <c r="BH5" s="6" t="s">
        <v>20</v>
      </c>
      <c r="BI5" s="14" t="s">
        <v>21</v>
      </c>
      <c r="BJ5" s="14" t="s">
        <v>22</v>
      </c>
      <c r="BK5" s="7" t="s">
        <v>23</v>
      </c>
      <c r="BL5" s="9" t="s">
        <v>24</v>
      </c>
      <c r="BM5" s="7" t="s">
        <v>25</v>
      </c>
      <c r="BN5" s="7" t="s">
        <v>26</v>
      </c>
      <c r="BO5" s="7" t="s">
        <v>27</v>
      </c>
      <c r="BP5" s="7" t="s">
        <v>28</v>
      </c>
      <c r="BQ5" s="7" t="s">
        <v>29</v>
      </c>
      <c r="BR5" s="7" t="s">
        <v>30</v>
      </c>
      <c r="BS5" s="8" t="s">
        <v>31</v>
      </c>
      <c r="BT5" s="8" t="s">
        <v>32</v>
      </c>
      <c r="BU5" s="2" t="s">
        <v>33</v>
      </c>
      <c r="BV5" s="2" t="s">
        <v>34</v>
      </c>
      <c r="BW5" s="8" t="s">
        <v>35</v>
      </c>
      <c r="BX5" s="387"/>
      <c r="BY5" s="471" t="s">
        <v>284</v>
      </c>
      <c r="BZ5" s="387"/>
      <c r="CA5" s="386" t="s">
        <v>249</v>
      </c>
      <c r="CB5" s="8"/>
      <c r="CC5" s="486" t="s">
        <v>227</v>
      </c>
      <c r="CD5" s="268" t="s">
        <v>228</v>
      </c>
      <c r="CE5" s="486" t="s">
        <v>229</v>
      </c>
      <c r="CF5" s="489" t="s">
        <v>153</v>
      </c>
      <c r="CG5" s="488" t="s">
        <v>227</v>
      </c>
      <c r="CH5" s="488" t="s">
        <v>229</v>
      </c>
      <c r="CI5" s="492" t="s">
        <v>295</v>
      </c>
      <c r="CJ5" s="504" t="s">
        <v>294</v>
      </c>
      <c r="CK5" s="487" t="s">
        <v>291</v>
      </c>
      <c r="CL5" s="487" t="s">
        <v>292</v>
      </c>
      <c r="CM5" s="505" t="s">
        <v>296</v>
      </c>
      <c r="CN5" s="507" t="s">
        <v>299</v>
      </c>
      <c r="CO5" s="506" t="s">
        <v>297</v>
      </c>
      <c r="CP5" s="506" t="s">
        <v>298</v>
      </c>
      <c r="CQ5" s="508" t="s">
        <v>300</v>
      </c>
      <c r="CR5" s="508" t="s">
        <v>302</v>
      </c>
      <c r="CS5" s="511" t="s">
        <v>303</v>
      </c>
      <c r="CT5" s="511" t="s">
        <v>304</v>
      </c>
      <c r="CU5" s="511" t="s">
        <v>305</v>
      </c>
      <c r="CV5" s="511" t="s">
        <v>306</v>
      </c>
      <c r="CW5" s="511"/>
      <c r="CX5" s="511"/>
      <c r="CY5" s="511"/>
      <c r="CZ5" s="511"/>
      <c r="DA5" s="511"/>
      <c r="DB5" s="511"/>
      <c r="DC5" s="515"/>
      <c r="DD5" s="383" t="s">
        <v>0</v>
      </c>
      <c r="DE5" s="2" t="s">
        <v>1</v>
      </c>
      <c r="DF5" s="383" t="s">
        <v>2</v>
      </c>
      <c r="DG5" s="2" t="s">
        <v>3</v>
      </c>
      <c r="DH5" s="593" t="s">
        <v>4</v>
      </c>
      <c r="DI5" s="593" t="s">
        <v>5</v>
      </c>
      <c r="DJ5" s="593" t="s">
        <v>6</v>
      </c>
      <c r="DK5" s="593" t="s">
        <v>7</v>
      </c>
      <c r="DL5" s="2" t="s">
        <v>8</v>
      </c>
      <c r="DM5" s="593" t="s">
        <v>9</v>
      </c>
      <c r="DN5" s="593" t="s">
        <v>10</v>
      </c>
      <c r="DO5" s="593" t="s">
        <v>11</v>
      </c>
      <c r="DP5" s="593" t="s">
        <v>248</v>
      </c>
      <c r="DQ5" s="593" t="s">
        <v>247</v>
      </c>
      <c r="DR5" s="2" t="s">
        <v>36</v>
      </c>
      <c r="DS5" s="537" t="s">
        <v>320</v>
      </c>
      <c r="DT5" s="555" t="s">
        <v>0</v>
      </c>
      <c r="DU5" s="555" t="s">
        <v>1</v>
      </c>
      <c r="DV5" s="555" t="s">
        <v>2</v>
      </c>
      <c r="DW5" s="555" t="s">
        <v>3</v>
      </c>
      <c r="DX5" s="555" t="s">
        <v>4</v>
      </c>
      <c r="DY5" s="555" t="s">
        <v>5</v>
      </c>
      <c r="DZ5" s="555" t="s">
        <v>6</v>
      </c>
      <c r="EA5" s="555" t="s">
        <v>7</v>
      </c>
      <c r="EB5" s="555" t="s">
        <v>8</v>
      </c>
      <c r="EC5" s="555" t="s">
        <v>9</v>
      </c>
      <c r="ED5" s="555" t="s">
        <v>10</v>
      </c>
      <c r="EE5" s="555" t="s">
        <v>11</v>
      </c>
      <c r="EF5" s="556" t="s">
        <v>321</v>
      </c>
      <c r="EG5" s="535"/>
      <c r="EH5" s="535"/>
      <c r="EI5" s="37" t="s">
        <v>16</v>
      </c>
      <c r="EJ5" s="6" t="s">
        <v>17</v>
      </c>
      <c r="EK5" s="6" t="s">
        <v>18</v>
      </c>
      <c r="EL5" s="6" t="s">
        <v>19</v>
      </c>
      <c r="EM5" s="6" t="s">
        <v>20</v>
      </c>
      <c r="EN5" s="14" t="s">
        <v>21</v>
      </c>
      <c r="EO5" s="14" t="s">
        <v>22</v>
      </c>
      <c r="EP5" s="7" t="s">
        <v>23</v>
      </c>
      <c r="EQ5" s="9" t="s">
        <v>24</v>
      </c>
      <c r="ER5" s="7" t="s">
        <v>25</v>
      </c>
      <c r="ES5" s="7" t="s">
        <v>26</v>
      </c>
      <c r="ET5" s="7" t="s">
        <v>27</v>
      </c>
      <c r="EU5" s="7" t="s">
        <v>28</v>
      </c>
      <c r="EV5" s="7" t="s">
        <v>29</v>
      </c>
      <c r="EW5" s="7" t="s">
        <v>30</v>
      </c>
      <c r="EX5" s="8" t="s">
        <v>31</v>
      </c>
      <c r="EY5" s="8" t="s">
        <v>32</v>
      </c>
      <c r="EZ5" s="2" t="s">
        <v>33</v>
      </c>
      <c r="FA5" s="2" t="s">
        <v>34</v>
      </c>
      <c r="FB5" s="8" t="s">
        <v>35</v>
      </c>
      <c r="FC5" s="517"/>
      <c r="FI5" s="527" t="s">
        <v>311</v>
      </c>
      <c r="FJ5" s="532"/>
      <c r="FK5" s="527" t="s">
        <v>312</v>
      </c>
      <c r="FL5" s="532"/>
      <c r="FM5" s="527" t="s">
        <v>315</v>
      </c>
      <c r="FN5" s="531"/>
      <c r="FO5" s="527" t="s">
        <v>318</v>
      </c>
      <c r="FQ5" s="557" t="s">
        <v>310</v>
      </c>
      <c r="FR5" s="530"/>
      <c r="FS5" s="557" t="s">
        <v>322</v>
      </c>
      <c r="FT5" s="590"/>
      <c r="FU5" s="527" t="s">
        <v>316</v>
      </c>
      <c r="FV5" s="530"/>
      <c r="GK5" s="488" t="s">
        <v>227</v>
      </c>
      <c r="GL5" s="488" t="s">
        <v>229</v>
      </c>
      <c r="GO5" s="616"/>
      <c r="GP5" s="616"/>
      <c r="GQ5" s="616"/>
      <c r="GR5" s="616"/>
      <c r="GS5" s="616"/>
      <c r="GT5" s="616"/>
      <c r="GU5" s="616"/>
      <c r="GV5" s="616"/>
      <c r="GW5" s="616"/>
      <c r="GX5" s="616"/>
      <c r="GY5" s="616"/>
      <c r="GZ5" s="690"/>
      <c r="HA5" s="616"/>
      <c r="HB5" s="616"/>
      <c r="HC5" s="616"/>
      <c r="HD5" s="616"/>
      <c r="HE5" s="616"/>
      <c r="HF5" s="616"/>
      <c r="HG5" s="616"/>
      <c r="HH5" s="616"/>
      <c r="HI5" s="690"/>
      <c r="HJ5" s="616"/>
      <c r="HK5" s="616"/>
      <c r="HL5" s="616"/>
      <c r="HM5" s="616"/>
      <c r="HN5" s="616"/>
      <c r="HO5" s="616"/>
      <c r="HP5" s="616"/>
      <c r="HQ5" s="616"/>
      <c r="HR5" s="616"/>
      <c r="HS5" s="616"/>
      <c r="HT5" s="616"/>
      <c r="HU5" s="616"/>
      <c r="HV5" s="616"/>
      <c r="HW5" s="616"/>
      <c r="HX5" s="616"/>
      <c r="HY5" s="616"/>
      <c r="HZ5" s="616"/>
      <c r="IA5" s="616"/>
      <c r="IB5" s="616"/>
      <c r="IC5" s="616"/>
      <c r="ID5" s="616"/>
      <c r="IE5" s="616"/>
      <c r="IF5" s="616"/>
      <c r="IG5" s="616"/>
      <c r="IH5" s="616"/>
      <c r="II5" s="616"/>
      <c r="IJ5" s="616"/>
      <c r="IK5" s="616"/>
      <c r="IL5" s="616"/>
      <c r="IM5" s="616"/>
      <c r="IN5" s="616"/>
      <c r="IO5" s="616"/>
      <c r="IP5" s="616"/>
      <c r="IQ5" s="616"/>
      <c r="IR5" s="616"/>
      <c r="IS5" s="616"/>
      <c r="IT5" s="616"/>
    </row>
    <row r="6" spans="1:331" ht="19.5" customHeight="1" x14ac:dyDescent="0.2">
      <c r="A6" s="1"/>
      <c r="B6" s="271"/>
      <c r="E6" s="316"/>
      <c r="F6" s="304"/>
      <c r="BD6"/>
      <c r="CC6" s="483"/>
      <c r="CD6" s="483"/>
      <c r="CE6" s="484"/>
      <c r="CF6" s="485"/>
      <c r="CG6" s="483"/>
      <c r="CH6" s="484"/>
      <c r="CI6" s="493"/>
      <c r="CJ6" s="493"/>
      <c r="CK6" s="483"/>
      <c r="CL6" s="483"/>
      <c r="CM6" s="483"/>
      <c r="CN6" s="483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/>
      <c r="FC6" s="513"/>
      <c r="GK6" s="483"/>
      <c r="GL6" s="484"/>
      <c r="GO6" s="615"/>
    </row>
    <row r="7" spans="1:331" s="142" customFormat="1" ht="15.75" x14ac:dyDescent="0.2">
      <c r="A7" s="278">
        <v>1</v>
      </c>
      <c r="B7" s="272">
        <v>205</v>
      </c>
      <c r="C7" s="144">
        <v>100</v>
      </c>
      <c r="D7" s="324">
        <v>514.70000000000005</v>
      </c>
      <c r="E7" s="317" t="s">
        <v>233</v>
      </c>
      <c r="F7" s="305" t="s">
        <v>197</v>
      </c>
      <c r="G7" s="262"/>
      <c r="H7" s="145">
        <v>54.724702429395201</v>
      </c>
      <c r="I7" s="145">
        <v>1.0006074238252729</v>
      </c>
      <c r="J7" s="145">
        <v>20.110449700726683</v>
      </c>
      <c r="K7" s="145">
        <v>7.3684827622032527</v>
      </c>
      <c r="L7" s="145">
        <v>9.9670909017448489E-2</v>
      </c>
      <c r="M7" s="145">
        <v>2.5079982222530059</v>
      </c>
      <c r="N7" s="145">
        <v>0.55430090099449947</v>
      </c>
      <c r="O7" s="145">
        <v>1.3875960589427023</v>
      </c>
      <c r="P7" s="145">
        <v>2.9139517237796748</v>
      </c>
      <c r="Q7" s="145">
        <v>0.15034924647769449</v>
      </c>
      <c r="R7" s="145">
        <v>0.12411451461157962</v>
      </c>
      <c r="S7" s="145">
        <v>0.32777610777302563</v>
      </c>
      <c r="T7" s="145">
        <v>0.94</v>
      </c>
      <c r="U7" s="145">
        <v>7.39</v>
      </c>
      <c r="V7" s="146">
        <v>99.6</v>
      </c>
      <c r="W7" s="146"/>
      <c r="X7" s="145">
        <f>2*P7/94.19</f>
        <v>6.1873908563110203E-2</v>
      </c>
      <c r="Y7" s="145">
        <f>2*O7/61.97</f>
        <v>4.4782832304105291E-2</v>
      </c>
      <c r="Z7" s="145">
        <f t="shared" ref="Z7:Z15" si="0">S7/35.453</f>
        <v>9.2453701456301461E-3</v>
      </c>
      <c r="AA7" s="145">
        <f t="shared" ref="AA7:AA15" si="1">X7+Y7</f>
        <v>0.10665674086721549</v>
      </c>
      <c r="AB7" s="145">
        <v>0.94</v>
      </c>
      <c r="AC7" s="146">
        <f t="shared" ref="AC7:AC15" si="2">R7+S7</f>
        <v>0.45189062238460526</v>
      </c>
      <c r="AD7" s="146"/>
      <c r="AE7" s="146">
        <f t="shared" ref="AE7:AE15" si="3">R7*2.5*0.7</f>
        <v>0.2172004005702643</v>
      </c>
      <c r="AF7" s="443">
        <f t="shared" ref="AF7:AF15" si="4">N7-R7*2.5*0.7</f>
        <v>0.33710050042423517</v>
      </c>
      <c r="AG7" s="146">
        <v>0</v>
      </c>
      <c r="AH7" s="146">
        <f t="shared" ref="AH7:AH15" si="5">R7-AG7</f>
        <v>0.12411451461157962</v>
      </c>
      <c r="AI7" s="249">
        <f t="shared" ref="AI7:AI15" si="6">AF7+3*J7</f>
        <v>60.668449602604284</v>
      </c>
      <c r="AJ7" s="249">
        <f t="shared" ref="AJ7:AJ15" si="7">3*J7/AI7</f>
        <v>0.99444356164312198</v>
      </c>
      <c r="AK7" s="249">
        <f>AF7/AI7</f>
        <v>5.5564383568780804E-3</v>
      </c>
      <c r="AL7" s="249">
        <f t="shared" ref="AL7:AL15" si="8">K7+M7</f>
        <v>9.8764809844562578</v>
      </c>
      <c r="AM7" s="249">
        <f>AL7*AJ7</f>
        <v>9.8216029266832479</v>
      </c>
      <c r="AN7" s="249">
        <f>AL7*AK7</f>
        <v>5.4878057773009734E-2</v>
      </c>
      <c r="AO7" s="249">
        <f t="shared" ref="AO7:AO15" si="9">U7*AJ7/(2*AK7+AJ7)</f>
        <v>7.3083296374205968</v>
      </c>
      <c r="AP7" s="249">
        <f t="shared" ref="AP7:AP15" si="10">U7*2*AN7/(2*AN7+AM7)</f>
        <v>8.167036257940169E-2</v>
      </c>
      <c r="AQ7" s="433">
        <f>AN7+AF7+AP7</f>
        <v>0.47364892077664661</v>
      </c>
      <c r="AR7" s="430">
        <f t="shared" ref="AR7:AR15" si="11">(J7+AM7+AO7)*2</f>
        <v>74.480764529661059</v>
      </c>
      <c r="AS7" s="430">
        <f t="shared" ref="AS7:AS13" si="12">H7-0.5*AR7</f>
        <v>17.484320164564672</v>
      </c>
      <c r="AT7" s="430">
        <f t="shared" ref="AT7:AT15" si="13">SUM(AQ7:AS7)</f>
        <v>92.438733615002377</v>
      </c>
      <c r="AU7" s="430">
        <f>100-AT7</f>
        <v>7.5612663849976229</v>
      </c>
      <c r="AV7" s="436">
        <f>AS7</f>
        <v>17.484320164564672</v>
      </c>
      <c r="AW7" s="436"/>
      <c r="AX7" s="436">
        <f>AQ7</f>
        <v>0.47364892077664661</v>
      </c>
      <c r="AY7" s="436"/>
      <c r="AZ7" s="436">
        <f>AR7</f>
        <v>74.480764529661059</v>
      </c>
      <c r="BA7" s="430"/>
      <c r="BB7" s="146">
        <f>AV7+AZ7</f>
        <v>91.965084694225737</v>
      </c>
      <c r="BC7" s="146"/>
      <c r="BD7" s="147">
        <v>76514.77417506378</v>
      </c>
      <c r="BE7" s="148">
        <v>101.00234261984052</v>
      </c>
      <c r="BF7" s="148">
        <v>30.28630643921073</v>
      </c>
      <c r="BG7" s="148">
        <v>125.14173280945323</v>
      </c>
      <c r="BH7" s="148">
        <v>22.096889231930106</v>
      </c>
      <c r="BI7" s="148">
        <v>12.820777621971331</v>
      </c>
      <c r="BJ7" s="148">
        <v>9.9369102564502061</v>
      </c>
      <c r="BK7" s="148">
        <v>140.08765877956725</v>
      </c>
      <c r="BL7" s="148">
        <v>130.55579064542962</v>
      </c>
      <c r="BM7" s="148">
        <v>33.742488808900248</v>
      </c>
      <c r="BN7" s="148">
        <v>187.52544357936895</v>
      </c>
      <c r="BO7" s="148">
        <v>14.013436018896774</v>
      </c>
      <c r="BP7" s="148">
        <v>32.418507978390011</v>
      </c>
      <c r="BQ7" s="148">
        <v>13.628208040284138</v>
      </c>
      <c r="BR7" s="148">
        <v>4.6128218658371392</v>
      </c>
      <c r="BS7" s="148">
        <v>608.16179880134928</v>
      </c>
      <c r="BT7" s="148">
        <v>26.829157544809306</v>
      </c>
      <c r="BU7" s="148">
        <v>62.210230448864714</v>
      </c>
      <c r="BV7" s="148">
        <v>7.0003194310008494</v>
      </c>
      <c r="BW7" s="148">
        <v>13.937985460980729</v>
      </c>
      <c r="BX7" s="148"/>
      <c r="BY7" s="148">
        <f>BK7*BE7*BG7*BH7*BQ7*BR7*BU7/BS7</f>
        <v>251601217.62643033</v>
      </c>
      <c r="BZ7" s="148"/>
      <c r="CA7" s="148">
        <f>BT7+BU7+BW7</f>
        <v>102.97737345465474</v>
      </c>
      <c r="CB7" s="148"/>
      <c r="CC7" s="160">
        <v>22.223046489798264</v>
      </c>
      <c r="CD7" s="160">
        <v>15.389294403892947</v>
      </c>
      <c r="CE7" s="367"/>
      <c r="CF7" s="192" t="s">
        <v>187</v>
      </c>
      <c r="CG7" s="160">
        <v>22.223046489798264</v>
      </c>
      <c r="CH7" s="367"/>
      <c r="CI7" s="501">
        <f>AZ7</f>
        <v>74.480764529661059</v>
      </c>
      <c r="CJ7" s="501">
        <f>AV7</f>
        <v>17.484320164564672</v>
      </c>
      <c r="CK7" s="161">
        <f>1/CI7</f>
        <v>1.3426285381398874E-2</v>
      </c>
      <c r="CL7" s="161">
        <f>1/CJ7</f>
        <v>5.7194102520879926E-2</v>
      </c>
      <c r="CM7" s="142">
        <f>CJ7/CI7</f>
        <v>0.23474947222919218</v>
      </c>
      <c r="CN7" s="142">
        <f>100*CI7/(CI7+CJ7)</f>
        <v>80.988088878841126</v>
      </c>
      <c r="CO7" s="142">
        <f>H7/J7</f>
        <v>2.7212072949028956</v>
      </c>
      <c r="CP7" s="142">
        <f t="shared" ref="CP7:CP15" si="14">100*H7/(H7+J7)</f>
        <v>73.127000977082233</v>
      </c>
      <c r="CQ7" s="142">
        <f>100*J7/(H7+J7)</f>
        <v>26.872999022917774</v>
      </c>
      <c r="CR7" s="142">
        <f>100*P7/BK7</f>
        <v>2.0800916720043685</v>
      </c>
      <c r="CS7" s="146">
        <f>H7</f>
        <v>54.724702429395201</v>
      </c>
      <c r="CT7" s="146">
        <f>J7</f>
        <v>20.110449700726683</v>
      </c>
      <c r="CU7" s="146">
        <f>P7</f>
        <v>2.9139517237796748</v>
      </c>
      <c r="CV7" s="512">
        <f>BK7</f>
        <v>140.08765877956725</v>
      </c>
      <c r="CZ7" s="520">
        <f>$D$8</f>
        <v>522</v>
      </c>
      <c r="DC7" s="516"/>
      <c r="DD7" s="145">
        <v>54.724702429395201</v>
      </c>
      <c r="DE7" s="145">
        <v>1.0006074238252729</v>
      </c>
      <c r="DF7" s="145">
        <v>20.110449700726683</v>
      </c>
      <c r="DG7" s="145">
        <v>7.3684827622032527</v>
      </c>
      <c r="DH7" s="145">
        <v>9.9670909017448489E-2</v>
      </c>
      <c r="DI7" s="145">
        <v>2.5079982222530059</v>
      </c>
      <c r="DJ7" s="145">
        <v>0.55430090099449947</v>
      </c>
      <c r="DK7" s="145">
        <v>1.3875960589427023</v>
      </c>
      <c r="DL7" s="145">
        <v>2.9139517237796748</v>
      </c>
      <c r="DM7" s="145">
        <v>0.15034924647769449</v>
      </c>
      <c r="DN7" s="145">
        <v>0.12411451461157962</v>
      </c>
      <c r="DO7" s="145">
        <v>0.32777610777302563</v>
      </c>
      <c r="DP7" s="145">
        <v>0.94</v>
      </c>
      <c r="DQ7" s="538">
        <v>7.39</v>
      </c>
      <c r="DR7" s="540">
        <f>SUM(DD7:DQ7)</f>
        <v>99.600000000000037</v>
      </c>
      <c r="DS7" s="554">
        <f>100/(DR7-DP7-DQ7-DK7-DN7-DO7-DH7-DJ7-DM7-DI7)</f>
        <v>1.1611948103978282</v>
      </c>
      <c r="DT7" s="256">
        <f>DD7*$DS7</f>
        <v>63.546040461579132</v>
      </c>
      <c r="DU7" s="256">
        <f t="shared" ref="DU7:EE15" si="15">DE7*$DS7</f>
        <v>1.1619001477914472</v>
      </c>
      <c r="DV7" s="256">
        <f t="shared" si="15"/>
        <v>23.352149827250383</v>
      </c>
      <c r="DW7" s="256">
        <f t="shared" si="15"/>
        <v>8.5562439439762716</v>
      </c>
      <c r="DX7" s="256">
        <f t="shared" si="15"/>
        <v>0.11573734229869528</v>
      </c>
      <c r="DY7" s="256">
        <f t="shared" si="15"/>
        <v>2.9122745201671694</v>
      </c>
      <c r="DZ7" s="256">
        <f t="shared" si="15"/>
        <v>0.64365132963365312</v>
      </c>
      <c r="EA7" s="256">
        <f t="shared" si="15"/>
        <v>1.6112693425727449</v>
      </c>
      <c r="EB7" s="256">
        <f t="shared" si="15"/>
        <v>3.3836656194027643</v>
      </c>
      <c r="EC7" s="256">
        <f t="shared" si="15"/>
        <v>0.17458476475712278</v>
      </c>
      <c r="ED7" s="256">
        <f t="shared" si="15"/>
        <v>0.14412113026201168</v>
      </c>
      <c r="EE7" s="256">
        <f t="shared" si="15"/>
        <v>0.38061191531843663</v>
      </c>
      <c r="EF7" s="256">
        <f>SUM(DT7:EE7)</f>
        <v>105.98225034500985</v>
      </c>
      <c r="EG7" s="256"/>
      <c r="EH7" s="256"/>
      <c r="EI7" s="147">
        <v>76514.77417506378</v>
      </c>
      <c r="EJ7" s="148">
        <v>101.00234261984052</v>
      </c>
      <c r="EK7" s="148">
        <v>30.28630643921073</v>
      </c>
      <c r="EL7" s="148">
        <v>125.14173280945323</v>
      </c>
      <c r="EM7" s="148">
        <v>22.096889231930106</v>
      </c>
      <c r="EN7" s="148">
        <v>12.820777621971331</v>
      </c>
      <c r="EO7" s="148">
        <v>9.9369102564502061</v>
      </c>
      <c r="EP7" s="148">
        <v>140.08765877956725</v>
      </c>
      <c r="EQ7" s="148">
        <v>130.55579064542962</v>
      </c>
      <c r="ER7" s="148">
        <v>33.742488808900248</v>
      </c>
      <c r="ES7" s="148">
        <v>187.52544357936895</v>
      </c>
      <c r="ET7" s="148">
        <v>14.013436018896774</v>
      </c>
      <c r="EU7" s="148">
        <v>32.418507978390011</v>
      </c>
      <c r="EV7" s="148">
        <v>13.628208040284138</v>
      </c>
      <c r="EW7" s="148">
        <v>4.6128218658371392</v>
      </c>
      <c r="EX7" s="148">
        <v>608.16179880134928</v>
      </c>
      <c r="EY7" s="148">
        <v>26.829157544809306</v>
      </c>
      <c r="EZ7" s="148">
        <v>62.210230448864714</v>
      </c>
      <c r="FA7" s="148">
        <v>7.0003194310008494</v>
      </c>
      <c r="FB7" s="148">
        <v>13.937985460980729</v>
      </c>
      <c r="FC7" s="516"/>
      <c r="FD7" s="521"/>
      <c r="FE7" s="521"/>
      <c r="FF7" s="521"/>
      <c r="FG7" s="521"/>
      <c r="FH7" s="521"/>
      <c r="FI7" s="142">
        <f t="shared" ref="FI7:FI15" si="16">100*$DF7/$FF$8</f>
        <v>83.793540419694509</v>
      </c>
      <c r="FK7" s="142">
        <f t="shared" ref="FK7:FK15" si="17">$DD7-$FF$11*FI7/100</f>
        <v>11.152061411154051</v>
      </c>
      <c r="FM7" s="142">
        <f>100*FI7*$FF$8/(FI7*($FF$8+$FF$11)+100*FK7)</f>
        <v>26.872999022917774</v>
      </c>
      <c r="FO7" s="142">
        <f>100*FI7/(FI7+FK7)</f>
        <v>88.25426223426112</v>
      </c>
      <c r="FQ7" s="142">
        <f>100*$DF7/($DF7+$DD7)</f>
        <v>26.872999022917774</v>
      </c>
      <c r="FS7" s="142">
        <f>DF7/DD7</f>
        <v>0.36748394797893719</v>
      </c>
      <c r="FU7" s="142">
        <f>($FI7/100)*$FF$8</f>
        <v>20.110449700726683</v>
      </c>
      <c r="GK7" s="160">
        <v>22.223046489798264</v>
      </c>
      <c r="GL7" s="367"/>
      <c r="GO7" s="617"/>
      <c r="GQ7" s="523"/>
      <c r="GR7" s="635"/>
      <c r="GS7" s="640" t="s">
        <v>338</v>
      </c>
      <c r="GT7" s="620"/>
      <c r="GU7" s="635"/>
      <c r="GV7" s="620"/>
      <c r="GW7" s="528"/>
      <c r="GX7" s="629"/>
      <c r="GY7" s="655"/>
      <c r="GZ7" s="629"/>
      <c r="HA7" s="640" t="s">
        <v>334</v>
      </c>
      <c r="HB7" s="655"/>
      <c r="HC7" s="655"/>
      <c r="HD7" s="655"/>
      <c r="HE7" s="655"/>
      <c r="HF7" s="655"/>
      <c r="HG7" s="655"/>
      <c r="HH7" s="655"/>
      <c r="HI7" s="629"/>
      <c r="HJ7" s="640" t="s">
        <v>340</v>
      </c>
      <c r="HK7" s="655"/>
      <c r="HL7" s="655"/>
      <c r="HM7" s="655"/>
      <c r="HN7" s="655"/>
      <c r="HO7" s="668" t="s">
        <v>341</v>
      </c>
      <c r="HP7" s="620"/>
      <c r="HQ7" s="655"/>
      <c r="HR7" s="655"/>
      <c r="HS7" s="655"/>
      <c r="HT7" s="655"/>
      <c r="HU7" s="655"/>
      <c r="HV7" s="655"/>
      <c r="HW7" s="655"/>
      <c r="HX7" s="655"/>
      <c r="HY7" s="640" t="s">
        <v>339</v>
      </c>
      <c r="HZ7" s="656"/>
      <c r="IA7" s="656"/>
      <c r="IB7" s="656"/>
      <c r="IC7" s="655"/>
      <c r="ID7" s="620"/>
      <c r="IE7" s="620"/>
      <c r="IF7" s="620"/>
      <c r="IG7" s="620"/>
      <c r="IH7" s="620"/>
      <c r="II7" s="620"/>
      <c r="IJ7" s="620"/>
      <c r="IK7" s="620"/>
    </row>
    <row r="8" spans="1:331" s="142" customFormat="1" ht="15.75" customHeight="1" x14ac:dyDescent="0.2">
      <c r="A8" s="278">
        <v>2</v>
      </c>
      <c r="B8" s="272">
        <v>217</v>
      </c>
      <c r="C8" s="144">
        <v>100</v>
      </c>
      <c r="D8" s="325">
        <v>522</v>
      </c>
      <c r="E8" s="317" t="s">
        <v>234</v>
      </c>
      <c r="F8" s="306" t="s">
        <v>199</v>
      </c>
      <c r="G8" s="274"/>
      <c r="H8" s="145">
        <v>59.357931813125688</v>
      </c>
      <c r="I8" s="145">
        <v>1.1794912680756393</v>
      </c>
      <c r="J8" s="145">
        <v>20.157058231368183</v>
      </c>
      <c r="K8" s="145">
        <v>5.4355867074527247</v>
      </c>
      <c r="L8" s="145">
        <v>4.869983314794215E-2</v>
      </c>
      <c r="M8" s="145">
        <v>2.3452759733036705</v>
      </c>
      <c r="N8" s="145">
        <v>0.30995522803114567</v>
      </c>
      <c r="O8" s="145">
        <v>1.2777216351501666</v>
      </c>
      <c r="P8" s="145">
        <v>2.8582337041156838</v>
      </c>
      <c r="Q8" s="145">
        <v>5.0672747497219131E-2</v>
      </c>
      <c r="R8" s="145">
        <v>8.8365795328142357E-2</v>
      </c>
      <c r="S8" s="145">
        <v>0.24100706340378195</v>
      </c>
      <c r="T8" s="145">
        <v>0.73</v>
      </c>
      <c r="U8" s="145">
        <v>5.52</v>
      </c>
      <c r="V8" s="146">
        <v>99.6</v>
      </c>
      <c r="W8" s="146"/>
      <c r="X8" s="145">
        <v>1.2777216351501666</v>
      </c>
      <c r="Y8" s="145">
        <f t="shared" ref="Y8:Y15" si="18">O8*0.742</f>
        <v>0.94806945328142356</v>
      </c>
      <c r="Z8" s="145">
        <f t="shared" si="0"/>
        <v>6.7979314417336168E-3</v>
      </c>
      <c r="AA8" s="145">
        <f t="shared" si="1"/>
        <v>2.2257910884315901</v>
      </c>
      <c r="AB8" s="145">
        <v>0.73</v>
      </c>
      <c r="AC8" s="146">
        <f t="shared" si="2"/>
        <v>0.32937285873192429</v>
      </c>
      <c r="AD8" s="146"/>
      <c r="AE8" s="146">
        <f t="shared" si="3"/>
        <v>0.15464014182424912</v>
      </c>
      <c r="AF8" s="443">
        <f t="shared" si="4"/>
        <v>0.15531508620689655</v>
      </c>
      <c r="AG8" s="146">
        <v>0</v>
      </c>
      <c r="AH8" s="146">
        <f t="shared" si="5"/>
        <v>8.8365795328142357E-2</v>
      </c>
      <c r="AI8" s="249">
        <f t="shared" si="6"/>
        <v>60.626489780311445</v>
      </c>
      <c r="AJ8" s="249">
        <f t="shared" si="7"/>
        <v>0.99743816462457746</v>
      </c>
      <c r="AK8" s="249">
        <f t="shared" ref="AK8:AK72" si="19">AF8/AI8</f>
        <v>2.5618353754225665E-3</v>
      </c>
      <c r="AL8" s="249">
        <f t="shared" si="8"/>
        <v>7.7808626807563952</v>
      </c>
      <c r="AM8" s="249">
        <f t="shared" ref="AM8:AM72" si="20">AL8*AJ8</f>
        <v>7.7609293914895288</v>
      </c>
      <c r="AN8" s="249">
        <f t="shared" ref="AN8:AN72" si="21">AL8*AK8</f>
        <v>1.9933289266866997E-2</v>
      </c>
      <c r="AO8" s="249">
        <f t="shared" si="9"/>
        <v>5.4917896078359343</v>
      </c>
      <c r="AP8" s="249">
        <f t="shared" si="10"/>
        <v>2.821039216406469E-2</v>
      </c>
      <c r="AQ8" s="433">
        <f t="shared" ref="AQ8:AQ72" si="22">AN8+AF8+AP8</f>
        <v>0.20345876763782822</v>
      </c>
      <c r="AR8" s="430">
        <f t="shared" si="11"/>
        <v>66.819554461387298</v>
      </c>
      <c r="AS8" s="430">
        <f t="shared" si="12"/>
        <v>25.948154582432039</v>
      </c>
      <c r="AT8" s="430">
        <f t="shared" si="13"/>
        <v>92.971167811457164</v>
      </c>
      <c r="AU8" s="430">
        <f>100-AT8</f>
        <v>7.028832188542836</v>
      </c>
      <c r="AV8" s="463">
        <f t="shared" ref="AV8:AV89" si="23">AS8</f>
        <v>25.948154582432039</v>
      </c>
      <c r="AW8" s="463"/>
      <c r="AX8" s="436">
        <f>AQ8</f>
        <v>0.20345876763782822</v>
      </c>
      <c r="AY8" s="436"/>
      <c r="AZ8" s="436">
        <f t="shared" ref="AZ8:AZ89" si="24">AR8</f>
        <v>66.819554461387298</v>
      </c>
      <c r="BA8" s="430"/>
      <c r="BB8" s="146">
        <f t="shared" ref="BB8:BB71" si="25">AV8+AZ8</f>
        <v>92.767709043819337</v>
      </c>
      <c r="BC8" s="146"/>
      <c r="BD8" s="147">
        <v>50156.108720839577</v>
      </c>
      <c r="BE8" s="148">
        <v>178.20549441249446</v>
      </c>
      <c r="BF8" s="148">
        <v>39.406536769843846</v>
      </c>
      <c r="BG8" s="148">
        <v>136.03488858670048</v>
      </c>
      <c r="BH8" s="148">
        <v>21.933283964493622</v>
      </c>
      <c r="BI8" s="148">
        <v>12.837800854167817</v>
      </c>
      <c r="BJ8" s="148">
        <v>6.7232085569455728</v>
      </c>
      <c r="BK8" s="148">
        <v>132.03322611863297</v>
      </c>
      <c r="BL8" s="148">
        <v>113.12925366800171</v>
      </c>
      <c r="BM8" s="148">
        <v>42.912257924020992</v>
      </c>
      <c r="BN8" s="148">
        <v>235.16134187694129</v>
      </c>
      <c r="BO8" s="148">
        <v>15.680165170816116</v>
      </c>
      <c r="BP8" s="148">
        <v>24.297931650920674</v>
      </c>
      <c r="BQ8" s="148">
        <v>14.332071329835586</v>
      </c>
      <c r="BR8" s="148">
        <v>6.3998373312274852</v>
      </c>
      <c r="BS8" s="148">
        <v>599.24130377829636</v>
      </c>
      <c r="BT8" s="148">
        <v>38.421262358830774</v>
      </c>
      <c r="BU8" s="148">
        <v>96.573364153090154</v>
      </c>
      <c r="BV8" s="148">
        <v>14.105998110357099</v>
      </c>
      <c r="BW8" s="148">
        <v>27.034843391363562</v>
      </c>
      <c r="BX8" s="148"/>
      <c r="BY8" s="148">
        <f t="shared" ref="BY8:BY72" si="26">BK8*BE8*BG8*BH8*BQ8*BR8*BU8/BS8</f>
        <v>1037747768.4958215</v>
      </c>
      <c r="BZ8" s="148"/>
      <c r="CA8" s="148">
        <f t="shared" ref="CA8:CA96" si="27">BT8+BU8+BW8</f>
        <v>162.02946990328448</v>
      </c>
      <c r="CB8" s="148"/>
      <c r="CC8" s="158"/>
      <c r="CD8" s="158"/>
      <c r="CE8" s="367"/>
      <c r="CF8" s="192"/>
      <c r="CG8" s="158"/>
      <c r="CH8" s="367"/>
      <c r="CI8" s="501">
        <f t="shared" ref="CI8:CI71" si="28">AZ8</f>
        <v>66.819554461387298</v>
      </c>
      <c r="CJ8" s="501">
        <f t="shared" ref="CJ8:CJ71" si="29">AV8</f>
        <v>25.948154582432039</v>
      </c>
      <c r="CK8" s="161">
        <f t="shared" ref="CK8:CL71" si="30">1/CI8</f>
        <v>1.496567895522059E-2</v>
      </c>
      <c r="CL8" s="161">
        <f t="shared" si="30"/>
        <v>3.8538386104614963E-2</v>
      </c>
      <c r="CM8" s="142">
        <f t="shared" ref="CM8:CM71" si="31">CJ8/CI8</f>
        <v>0.38833175096111389</v>
      </c>
      <c r="CN8" s="142">
        <f t="shared" ref="CN8:CN71" si="32">100*CI8/(CI8+CJ8)</f>
        <v>72.028893620542803</v>
      </c>
      <c r="CO8" s="142">
        <f t="shared" ref="CO8:CO71" si="33">H8/J8</f>
        <v>2.9447715600063882</v>
      </c>
      <c r="CP8" s="142">
        <f t="shared" si="14"/>
        <v>74.649989618197793</v>
      </c>
      <c r="CQ8" s="142">
        <f t="shared" ref="CQ8:CQ71" si="34">100*J8/(H8+J8)</f>
        <v>25.3500103818022</v>
      </c>
      <c r="CR8" s="142">
        <f t="shared" ref="CR8:CR71" si="35">100*P8/BK8</f>
        <v>2.1647836594915408</v>
      </c>
      <c r="CS8" s="146">
        <f t="shared" ref="CS8:CS71" si="36">H8</f>
        <v>59.357931813125688</v>
      </c>
      <c r="CT8" s="146">
        <f t="shared" ref="CT8:CT71" si="37">J8</f>
        <v>20.157058231368183</v>
      </c>
      <c r="CU8" s="146">
        <f t="shared" ref="CU8:CU71" si="38">P8</f>
        <v>2.8582337041156838</v>
      </c>
      <c r="CV8" s="512">
        <f t="shared" ref="CV8:CV71" si="39">BK8</f>
        <v>132.03322611863297</v>
      </c>
      <c r="CZ8" s="520">
        <f t="shared" ref="CZ8:CZ18" si="40">$D$8</f>
        <v>522</v>
      </c>
      <c r="DC8" s="516"/>
      <c r="DD8" s="145">
        <v>59.357931813125688</v>
      </c>
      <c r="DE8" s="145">
        <v>1.1794912680756393</v>
      </c>
      <c r="DF8" s="145">
        <v>20.157058231368183</v>
      </c>
      <c r="DG8" s="145">
        <v>5.4355867074527247</v>
      </c>
      <c r="DH8" s="145">
        <v>4.869983314794215E-2</v>
      </c>
      <c r="DI8" s="145">
        <v>2.3452759733036705</v>
      </c>
      <c r="DJ8" s="145">
        <v>0.30995522803114567</v>
      </c>
      <c r="DK8" s="145">
        <v>1.2777216351501666</v>
      </c>
      <c r="DL8" s="145">
        <v>2.8582337041156838</v>
      </c>
      <c r="DM8" s="145">
        <v>5.0672747497219131E-2</v>
      </c>
      <c r="DN8" s="145">
        <v>8.8365795328142357E-2</v>
      </c>
      <c r="DO8" s="145">
        <v>0.24100706340378195</v>
      </c>
      <c r="DP8" s="145">
        <v>0.73</v>
      </c>
      <c r="DQ8" s="538">
        <v>5.52</v>
      </c>
      <c r="DR8" s="540">
        <f t="shared" ref="DR8:DR71" si="41">SUM(DD8:DQ8)</f>
        <v>99.6</v>
      </c>
      <c r="DS8" s="554">
        <f t="shared" ref="DS8:DS71" si="42">100/(DR8-DP8-DQ8-DK8-DN8-DO8-DH8-DJ8-DM8-DI8)</f>
        <v>1.1237432118886608</v>
      </c>
      <c r="DT8" s="256">
        <f t="shared" ref="DT8:DT15" si="43">DD8*$DS8</f>
        <v>66.703072946749984</v>
      </c>
      <c r="DU8" s="256">
        <f t="shared" si="15"/>
        <v>1.3254453059819484</v>
      </c>
      <c r="DV8" s="256">
        <f t="shared" si="15"/>
        <v>22.651357359144448</v>
      </c>
      <c r="DW8" s="256">
        <f t="shared" si="15"/>
        <v>6.1082036651322351</v>
      </c>
      <c r="DX8" s="256">
        <f t="shared" si="15"/>
        <v>5.472610692011038E-2</v>
      </c>
      <c r="DY8" s="256">
        <f t="shared" si="15"/>
        <v>2.6354879550055719</v>
      </c>
      <c r="DZ8" s="256">
        <f t="shared" si="15"/>
        <v>0.3483100834894019</v>
      </c>
      <c r="EA8" s="256">
        <f t="shared" si="15"/>
        <v>1.4358310141832797</v>
      </c>
      <c r="EB8" s="256">
        <f t="shared" si="15"/>
        <v>3.2119207229913824</v>
      </c>
      <c r="EC8" s="256">
        <f t="shared" si="15"/>
        <v>5.6943156027748125E-2</v>
      </c>
      <c r="ED8" s="256">
        <f t="shared" si="15"/>
        <v>9.9300462663142713E-2</v>
      </c>
      <c r="EE8" s="256">
        <f t="shared" si="15"/>
        <v>0.27083005151722006</v>
      </c>
      <c r="EF8" s="256">
        <f t="shared" ref="EF8:EF15" si="44">SUM(DT8:EE8)</f>
        <v>104.90142882980648</v>
      </c>
      <c r="EG8" s="256"/>
      <c r="EH8" s="256"/>
      <c r="EI8" s="147">
        <v>50156.108720839577</v>
      </c>
      <c r="EJ8" s="148">
        <v>178.20549441249446</v>
      </c>
      <c r="EK8" s="148">
        <v>39.406536769843846</v>
      </c>
      <c r="EL8" s="148">
        <v>136.03488858670048</v>
      </c>
      <c r="EM8" s="148">
        <v>21.933283964493622</v>
      </c>
      <c r="EN8" s="148">
        <v>12.837800854167817</v>
      </c>
      <c r="EO8" s="148">
        <v>6.7232085569455728</v>
      </c>
      <c r="EP8" s="148">
        <v>132.03322611863297</v>
      </c>
      <c r="EQ8" s="148">
        <v>113.12925366800171</v>
      </c>
      <c r="ER8" s="148">
        <v>42.912257924020992</v>
      </c>
      <c r="ES8" s="148">
        <v>235.16134187694129</v>
      </c>
      <c r="ET8" s="148">
        <v>15.680165170816116</v>
      </c>
      <c r="EU8" s="148">
        <v>24.297931650920674</v>
      </c>
      <c r="EV8" s="148">
        <v>14.332071329835586</v>
      </c>
      <c r="EW8" s="148">
        <v>6.3998373312274852</v>
      </c>
      <c r="EX8" s="148">
        <v>599.24130377829636</v>
      </c>
      <c r="EY8" s="148">
        <v>38.421262358830774</v>
      </c>
      <c r="EZ8" s="148">
        <v>96.573364153090154</v>
      </c>
      <c r="FA8" s="148">
        <v>14.105998110357099</v>
      </c>
      <c r="FB8" s="148">
        <v>27.034843391363562</v>
      </c>
      <c r="FC8" s="516"/>
      <c r="FD8" s="521"/>
      <c r="FE8" s="522" t="s">
        <v>307</v>
      </c>
      <c r="FF8" s="533">
        <v>24</v>
      </c>
      <c r="FG8" s="528" t="s">
        <v>276</v>
      </c>
      <c r="FH8" s="528"/>
      <c r="FI8" s="142">
        <f t="shared" si="16"/>
        <v>83.987742630700765</v>
      </c>
      <c r="FK8" s="142">
        <f t="shared" si="17"/>
        <v>15.684305645161295</v>
      </c>
      <c r="FM8" s="142">
        <f t="shared" ref="FM8:FM71" si="45">100*FI8*$FF$8/(FI8*($FF$8+$FF$11)+100*FK8)</f>
        <v>25.3500103818022</v>
      </c>
      <c r="FO8" s="142">
        <f t="shared" ref="FO8:FO71" si="46">100*FI8/(FI8+FK8)</f>
        <v>84.264088160652733</v>
      </c>
      <c r="FQ8" s="142">
        <f t="shared" ref="FQ8:FR71" si="47">100*$DF8/($DF8+$DD8)</f>
        <v>25.3500103818022</v>
      </c>
      <c r="FS8" s="142">
        <f t="shared" ref="FS8:FS71" si="48">DF8/DD8</f>
        <v>0.33958491503423466</v>
      </c>
      <c r="FU8" s="142">
        <f t="shared" ref="FU8:FV71" si="49">($FI8/100)*$FF$8</f>
        <v>20.157058231368183</v>
      </c>
      <c r="GK8" s="158"/>
      <c r="GL8" s="367"/>
      <c r="GO8" s="617"/>
      <c r="GQ8" s="523"/>
      <c r="GR8" s="654" t="s">
        <v>333</v>
      </c>
      <c r="GS8" s="629"/>
      <c r="GT8" s="522" t="s">
        <v>0</v>
      </c>
      <c r="GU8" s="522" t="s">
        <v>2</v>
      </c>
      <c r="GV8" s="528"/>
      <c r="GW8" s="623" t="s">
        <v>0</v>
      </c>
      <c r="GX8" s="623" t="s">
        <v>2</v>
      </c>
      <c r="GY8" s="655"/>
      <c r="GZ8" s="636" t="s">
        <v>330</v>
      </c>
      <c r="HA8" s="689" t="s">
        <v>337</v>
      </c>
      <c r="HB8" s="657"/>
      <c r="HC8" s="658"/>
      <c r="HD8" s="634" t="s">
        <v>336</v>
      </c>
      <c r="HE8" s="659"/>
      <c r="HF8" s="669"/>
      <c r="HG8" s="671" t="s">
        <v>335</v>
      </c>
      <c r="HH8" s="672"/>
      <c r="HI8" s="636"/>
      <c r="HJ8" s="633" t="s">
        <v>344</v>
      </c>
      <c r="HK8" s="657"/>
      <c r="HL8" s="658"/>
      <c r="HM8" s="634" t="s">
        <v>336</v>
      </c>
      <c r="HN8" s="659"/>
      <c r="HO8" s="655"/>
      <c r="HP8" s="677" t="s">
        <v>343</v>
      </c>
      <c r="HQ8" s="660"/>
      <c r="HR8" s="655"/>
      <c r="HS8" s="674" t="s">
        <v>345</v>
      </c>
      <c r="HT8" s="675"/>
      <c r="HU8" s="655"/>
      <c r="HV8" s="638"/>
      <c r="HW8" s="645" t="s">
        <v>321</v>
      </c>
      <c r="HX8" s="655"/>
      <c r="HY8" s="522" t="s">
        <v>0</v>
      </c>
      <c r="HZ8" s="522" t="s">
        <v>2</v>
      </c>
      <c r="IA8" s="522" t="s">
        <v>331</v>
      </c>
      <c r="IB8" s="522" t="s">
        <v>332</v>
      </c>
      <c r="IC8" s="655"/>
      <c r="ID8" s="620"/>
      <c r="IE8" s="620"/>
      <c r="IF8" s="620"/>
      <c r="IG8" s="620"/>
      <c r="IH8" s="620"/>
      <c r="II8" s="620"/>
      <c r="IJ8" s="620"/>
      <c r="IK8" s="620"/>
    </row>
    <row r="9" spans="1:331" s="142" customFormat="1" ht="15.75" x14ac:dyDescent="0.2">
      <c r="A9" s="278">
        <v>3</v>
      </c>
      <c r="B9" s="272">
        <v>230</v>
      </c>
      <c r="C9" s="144">
        <v>100</v>
      </c>
      <c r="D9" s="324">
        <v>525</v>
      </c>
      <c r="E9" s="317" t="s">
        <v>234</v>
      </c>
      <c r="F9" s="305" t="s">
        <v>200</v>
      </c>
      <c r="G9" s="262"/>
      <c r="H9" s="145">
        <v>45.476590232932288</v>
      </c>
      <c r="I9" s="145">
        <v>0.78113472489289004</v>
      </c>
      <c r="J9" s="145">
        <v>16.109961105066681</v>
      </c>
      <c r="K9" s="145">
        <v>13.052069276713269</v>
      </c>
      <c r="L9" s="145">
        <v>0.34942582597068378</v>
      </c>
      <c r="M9" s="145">
        <v>2.3533846013169946</v>
      </c>
      <c r="N9" s="145">
        <v>1.9476248116544332</v>
      </c>
      <c r="O9" s="145">
        <v>1.0781078641977111</v>
      </c>
      <c r="P9" s="145">
        <v>2.0767049961767676</v>
      </c>
      <c r="Q9" s="145">
        <v>0.11555116174593859</v>
      </c>
      <c r="R9" s="145">
        <v>0.29309186227880579</v>
      </c>
      <c r="S9" s="145">
        <v>4.6353537053553093E-2</v>
      </c>
      <c r="T9" s="145">
        <v>0.56999999999999995</v>
      </c>
      <c r="U9" s="145">
        <v>15.35</v>
      </c>
      <c r="V9" s="146">
        <v>99.6</v>
      </c>
      <c r="W9" s="146"/>
      <c r="X9" s="145">
        <v>1.0781078641977111</v>
      </c>
      <c r="Y9" s="145">
        <f t="shared" si="18"/>
        <v>0.7999560352347016</v>
      </c>
      <c r="Z9" s="145">
        <f t="shared" si="0"/>
        <v>1.3074644473966403E-3</v>
      </c>
      <c r="AA9" s="145">
        <f t="shared" si="1"/>
        <v>1.8780638994324126</v>
      </c>
      <c r="AB9" s="145">
        <v>0.56999999999999995</v>
      </c>
      <c r="AC9" s="146">
        <f t="shared" si="2"/>
        <v>0.3394453993323589</v>
      </c>
      <c r="AD9" s="146"/>
      <c r="AE9" s="146">
        <f t="shared" si="3"/>
        <v>0.51291075898791005</v>
      </c>
      <c r="AF9" s="443">
        <f t="shared" si="4"/>
        <v>1.4347140526665232</v>
      </c>
      <c r="AG9" s="146">
        <v>0</v>
      </c>
      <c r="AH9" s="146">
        <f t="shared" si="5"/>
        <v>0.29309186227880579</v>
      </c>
      <c r="AI9" s="249">
        <f t="shared" si="6"/>
        <v>49.764597367866564</v>
      </c>
      <c r="AJ9" s="249">
        <f t="shared" si="7"/>
        <v>0.97116998572175872</v>
      </c>
      <c r="AK9" s="249">
        <f t="shared" si="19"/>
        <v>2.8830014278241313E-2</v>
      </c>
      <c r="AL9" s="249">
        <f t="shared" si="8"/>
        <v>15.405453878030263</v>
      </c>
      <c r="AM9" s="249">
        <f t="shared" si="20"/>
        <v>14.961314422763863</v>
      </c>
      <c r="AN9" s="249">
        <f t="shared" si="21"/>
        <v>0.44413945526640047</v>
      </c>
      <c r="AO9" s="249">
        <f t="shared" si="9"/>
        <v>14.489720433833842</v>
      </c>
      <c r="AP9" s="249">
        <f t="shared" si="10"/>
        <v>0.86027956616615864</v>
      </c>
      <c r="AQ9" s="433">
        <f t="shared" si="22"/>
        <v>2.7391330740990822</v>
      </c>
      <c r="AR9" s="430">
        <f t="shared" si="11"/>
        <v>91.121991923328778</v>
      </c>
      <c r="AS9" s="430">
        <f t="shared" si="12"/>
        <v>-8.4405728732100727E-2</v>
      </c>
      <c r="AT9" s="430">
        <f t="shared" si="13"/>
        <v>93.776719268695757</v>
      </c>
      <c r="AU9" s="430">
        <f t="shared" ref="AU9:AU72" si="50">100-AT9</f>
        <v>6.2232807313042429</v>
      </c>
      <c r="AV9" s="502">
        <v>0.1</v>
      </c>
      <c r="AW9" s="503">
        <f>AS9</f>
        <v>-8.4405728732100727E-2</v>
      </c>
      <c r="AX9" s="436">
        <f>AQ9</f>
        <v>2.7391330740990822</v>
      </c>
      <c r="AY9" s="436"/>
      <c r="AZ9" s="436">
        <f t="shared" si="24"/>
        <v>91.121991923328778</v>
      </c>
      <c r="BA9" s="430"/>
      <c r="BB9" s="146">
        <f>AW9+AZ9</f>
        <v>91.037586194596685</v>
      </c>
      <c r="BC9" s="146"/>
      <c r="BD9" s="147">
        <v>163576.08207598925</v>
      </c>
      <c r="BE9" s="148">
        <v>84.108872982084463</v>
      </c>
      <c r="BF9" s="148">
        <v>6.4183544363430345</v>
      </c>
      <c r="BG9" s="148">
        <v>89.894078889893933</v>
      </c>
      <c r="BH9" s="148">
        <v>16.395249273433333</v>
      </c>
      <c r="BI9" s="148">
        <v>24.317407464716627</v>
      </c>
      <c r="BJ9" s="432">
        <v>1</v>
      </c>
      <c r="BK9" s="148">
        <v>87.992200808011191</v>
      </c>
      <c r="BL9" s="148">
        <v>123.57826441780078</v>
      </c>
      <c r="BM9" s="148">
        <v>33.574436870125929</v>
      </c>
      <c r="BN9" s="148">
        <v>151.73802924511358</v>
      </c>
      <c r="BO9" s="148">
        <v>9.4706293117521927</v>
      </c>
      <c r="BP9" s="148">
        <v>16.947806899570647</v>
      </c>
      <c r="BQ9" s="148">
        <v>11.646738401130834</v>
      </c>
      <c r="BR9" s="148">
        <v>6.218256589335982</v>
      </c>
      <c r="BS9" s="148">
        <v>516.06863657980432</v>
      </c>
      <c r="BT9" s="148">
        <v>31.057777006342231</v>
      </c>
      <c r="BU9" s="148">
        <v>59.081112712633512</v>
      </c>
      <c r="BV9" s="148">
        <v>8.6751706947509373</v>
      </c>
      <c r="BW9" s="148">
        <v>16.778699840148708</v>
      </c>
      <c r="BX9" s="148"/>
      <c r="BY9" s="148">
        <f t="shared" si="26"/>
        <v>90437649.024919137</v>
      </c>
      <c r="BZ9" s="148"/>
      <c r="CA9" s="148">
        <f t="shared" si="27"/>
        <v>106.91758955912445</v>
      </c>
      <c r="CB9" s="148"/>
      <c r="CC9" s="158"/>
      <c r="CD9" s="158"/>
      <c r="CE9" s="367"/>
      <c r="CF9" s="192"/>
      <c r="CG9" s="158"/>
      <c r="CH9" s="367"/>
      <c r="CI9" s="501">
        <f t="shared" si="28"/>
        <v>91.121991923328778</v>
      </c>
      <c r="CJ9" s="501">
        <f>AV9</f>
        <v>0.1</v>
      </c>
      <c r="CK9" s="161">
        <f t="shared" si="30"/>
        <v>1.0974299166346286E-2</v>
      </c>
      <c r="CL9" s="161">
        <f t="shared" si="30"/>
        <v>10</v>
      </c>
      <c r="CM9" s="142">
        <f t="shared" si="31"/>
        <v>1.0974299166346287E-3</v>
      </c>
      <c r="CN9" s="142">
        <f t="shared" si="32"/>
        <v>99.890377311554388</v>
      </c>
      <c r="CO9" s="142">
        <f t="shared" si="33"/>
        <v>2.8228864077536242</v>
      </c>
      <c r="CP9" s="142">
        <f t="shared" si="14"/>
        <v>73.841754806740056</v>
      </c>
      <c r="CQ9" s="142">
        <f t="shared" si="34"/>
        <v>26.15824519325994</v>
      </c>
      <c r="CR9" s="142">
        <f t="shared" si="35"/>
        <v>2.3601012102287315</v>
      </c>
      <c r="CS9" s="146">
        <f t="shared" si="36"/>
        <v>45.476590232932288</v>
      </c>
      <c r="CT9" s="146">
        <f t="shared" si="37"/>
        <v>16.109961105066681</v>
      </c>
      <c r="CU9" s="146">
        <f t="shared" si="38"/>
        <v>2.0767049961767676</v>
      </c>
      <c r="CV9" s="512">
        <f t="shared" si="39"/>
        <v>87.992200808011191</v>
      </c>
      <c r="CZ9" s="520">
        <f t="shared" si="40"/>
        <v>522</v>
      </c>
      <c r="DC9" s="516"/>
      <c r="DD9" s="145">
        <v>45.476590232932288</v>
      </c>
      <c r="DE9" s="145">
        <v>0.78113472489289004</v>
      </c>
      <c r="DF9" s="145">
        <v>16.109961105066681</v>
      </c>
      <c r="DG9" s="145">
        <v>13.052069276713269</v>
      </c>
      <c r="DH9" s="145">
        <v>0.34942582597068378</v>
      </c>
      <c r="DI9" s="145">
        <v>2.3533846013169946</v>
      </c>
      <c r="DJ9" s="145">
        <v>1.9476248116544332</v>
      </c>
      <c r="DK9" s="145">
        <v>1.0781078641977111</v>
      </c>
      <c r="DL9" s="145">
        <v>2.0767049961767676</v>
      </c>
      <c r="DM9" s="145">
        <v>0.11555116174593859</v>
      </c>
      <c r="DN9" s="145">
        <v>0.29309186227880579</v>
      </c>
      <c r="DO9" s="145">
        <v>4.6353537053553093E-2</v>
      </c>
      <c r="DP9" s="145">
        <v>0.56999999999999995</v>
      </c>
      <c r="DQ9" s="538">
        <v>15.35</v>
      </c>
      <c r="DR9" s="540">
        <f t="shared" si="41"/>
        <v>99.6</v>
      </c>
      <c r="DS9" s="554">
        <f t="shared" si="42"/>
        <v>1.2903815163520145</v>
      </c>
      <c r="DT9" s="256">
        <f t="shared" si="43"/>
        <v>58.682151463290374</v>
      </c>
      <c r="DU9" s="256">
        <f t="shared" si="15"/>
        <v>1.007961810782501</v>
      </c>
      <c r="DV9" s="256">
        <f t="shared" si="15"/>
        <v>20.787996039127918</v>
      </c>
      <c r="DW9" s="256">
        <f t="shared" si="15"/>
        <v>16.84214894481681</v>
      </c>
      <c r="DX9" s="256">
        <f t="shared" si="15"/>
        <v>0.45089262716860606</v>
      </c>
      <c r="DY9" s="256">
        <f t="shared" si="15"/>
        <v>3.0367639904069046</v>
      </c>
      <c r="DZ9" s="256">
        <f t="shared" si="15"/>
        <v>2.513179057747454</v>
      </c>
      <c r="EA9" s="256">
        <f t="shared" si="15"/>
        <v>1.3911704605944741</v>
      </c>
      <c r="EB9" s="256">
        <f t="shared" si="15"/>
        <v>2.6797417419823817</v>
      </c>
      <c r="EC9" s="256">
        <f t="shared" si="15"/>
        <v>0.14910508330996111</v>
      </c>
      <c r="ED9" s="256">
        <f t="shared" si="15"/>
        <v>0.37820032167776119</v>
      </c>
      <c r="EE9" s="256">
        <f t="shared" si="15"/>
        <v>5.9813747431443132E-2</v>
      </c>
      <c r="EF9" s="256">
        <f t="shared" si="44"/>
        <v>107.97912528833662</v>
      </c>
      <c r="EG9" s="256"/>
      <c r="EH9" s="256"/>
      <c r="EI9" s="147">
        <v>163576.08207598925</v>
      </c>
      <c r="EJ9" s="148">
        <v>84.108872982084463</v>
      </c>
      <c r="EK9" s="148">
        <v>6.4183544363430345</v>
      </c>
      <c r="EL9" s="148">
        <v>89.894078889893933</v>
      </c>
      <c r="EM9" s="148">
        <v>16.395249273433333</v>
      </c>
      <c r="EN9" s="148">
        <v>24.317407464716627</v>
      </c>
      <c r="EO9" s="432">
        <v>1</v>
      </c>
      <c r="EP9" s="148">
        <v>87.992200808011191</v>
      </c>
      <c r="EQ9" s="148">
        <v>123.57826441780078</v>
      </c>
      <c r="ER9" s="148">
        <v>33.574436870125929</v>
      </c>
      <c r="ES9" s="148">
        <v>151.73802924511358</v>
      </c>
      <c r="ET9" s="148">
        <v>9.4706293117521927</v>
      </c>
      <c r="EU9" s="148">
        <v>16.947806899570647</v>
      </c>
      <c r="EV9" s="148">
        <v>11.646738401130834</v>
      </c>
      <c r="EW9" s="148">
        <v>6.218256589335982</v>
      </c>
      <c r="EX9" s="148">
        <v>516.06863657980432</v>
      </c>
      <c r="EY9" s="148">
        <v>31.057777006342231</v>
      </c>
      <c r="EZ9" s="148">
        <v>59.081112712633512</v>
      </c>
      <c r="FA9" s="148">
        <v>8.6751706947509373</v>
      </c>
      <c r="FB9" s="148">
        <v>16.778699840148708</v>
      </c>
      <c r="FC9" s="516"/>
      <c r="FD9" s="521"/>
      <c r="FE9" s="521"/>
      <c r="FF9" s="328">
        <f>FF8/100</f>
        <v>0.24</v>
      </c>
      <c r="FG9" s="528" t="s">
        <v>309</v>
      </c>
      <c r="FH9" s="521"/>
      <c r="FI9" s="142">
        <f t="shared" si="16"/>
        <v>67.124837937777841</v>
      </c>
      <c r="FK9" s="142">
        <f t="shared" si="17"/>
        <v>10.571674505287817</v>
      </c>
      <c r="FM9" s="142">
        <f t="shared" si="45"/>
        <v>26.158245193259933</v>
      </c>
      <c r="FO9" s="142">
        <f t="shared" si="46"/>
        <v>86.393630585369564</v>
      </c>
      <c r="FQ9" s="142">
        <f t="shared" si="47"/>
        <v>26.15824519325994</v>
      </c>
      <c r="FS9" s="142">
        <f t="shared" si="48"/>
        <v>0.35424733962135324</v>
      </c>
      <c r="FU9" s="142">
        <f t="shared" si="49"/>
        <v>16.109961105066681</v>
      </c>
      <c r="GK9" s="158"/>
      <c r="GL9" s="367"/>
      <c r="GO9" s="617"/>
      <c r="GQ9" s="523"/>
      <c r="GR9" s="629"/>
      <c r="GS9" s="629"/>
      <c r="GT9" s="678" t="s">
        <v>276</v>
      </c>
      <c r="GU9" s="679"/>
      <c r="GV9" s="680"/>
      <c r="GW9" s="678" t="s">
        <v>342</v>
      </c>
      <c r="GX9" s="679"/>
      <c r="GY9" s="681"/>
      <c r="GZ9" s="682"/>
      <c r="HA9" s="683" t="s">
        <v>276</v>
      </c>
      <c r="HB9" s="683" t="s">
        <v>342</v>
      </c>
      <c r="HC9" s="684"/>
      <c r="HD9" s="685" t="s">
        <v>276</v>
      </c>
      <c r="HE9" s="685" t="s">
        <v>342</v>
      </c>
      <c r="HF9" s="684"/>
      <c r="HG9" s="678" t="s">
        <v>276</v>
      </c>
      <c r="HH9" s="678" t="s">
        <v>342</v>
      </c>
      <c r="HI9" s="682"/>
      <c r="HJ9" s="683" t="s">
        <v>276</v>
      </c>
      <c r="HK9" s="683" t="s">
        <v>342</v>
      </c>
      <c r="HL9" s="684"/>
      <c r="HM9" s="685" t="s">
        <v>276</v>
      </c>
      <c r="HN9" s="685" t="s">
        <v>342</v>
      </c>
      <c r="HO9" s="681"/>
      <c r="HP9" s="686" t="s">
        <v>276</v>
      </c>
      <c r="HQ9" s="686" t="s">
        <v>342</v>
      </c>
      <c r="HR9" s="681"/>
      <c r="HS9" s="687" t="s">
        <v>276</v>
      </c>
      <c r="HT9" s="687" t="s">
        <v>342</v>
      </c>
      <c r="HU9" s="681"/>
      <c r="HV9" s="678" t="s">
        <v>276</v>
      </c>
      <c r="HW9" s="678" t="s">
        <v>342</v>
      </c>
      <c r="HX9" s="681"/>
      <c r="HY9" s="688" t="s">
        <v>276</v>
      </c>
      <c r="HZ9" s="679"/>
      <c r="IA9" s="679"/>
      <c r="IB9" s="679"/>
      <c r="IC9" s="655"/>
      <c r="ID9" s="620"/>
      <c r="IE9" s="620"/>
      <c r="IF9" s="620"/>
      <c r="IG9" s="620"/>
      <c r="IH9" s="620"/>
      <c r="II9" s="620"/>
      <c r="IJ9" s="620"/>
      <c r="IK9" s="620"/>
    </row>
    <row r="10" spans="1:331" s="142" customFormat="1" ht="15.75" x14ac:dyDescent="0.2">
      <c r="A10" s="278">
        <v>4</v>
      </c>
      <c r="B10" s="272">
        <v>240</v>
      </c>
      <c r="C10" s="144">
        <v>100</v>
      </c>
      <c r="D10" s="324">
        <v>530.79999999999995</v>
      </c>
      <c r="E10" s="317" t="s">
        <v>234</v>
      </c>
      <c r="F10" s="307" t="s">
        <v>158</v>
      </c>
      <c r="G10" s="262"/>
      <c r="H10" s="145">
        <v>71.95031454192997</v>
      </c>
      <c r="I10" s="145">
        <v>0.5422535184630658</v>
      </c>
      <c r="J10" s="145">
        <v>14.358133362752355</v>
      </c>
      <c r="K10" s="145">
        <v>3.6117376873492919</v>
      </c>
      <c r="L10" s="145">
        <v>3.1299490945769171E-2</v>
      </c>
      <c r="M10" s="145">
        <v>1.6757422262848491</v>
      </c>
      <c r="N10" s="145">
        <v>0.24785538446990585</v>
      </c>
      <c r="O10" s="145">
        <v>1.6703562749208045</v>
      </c>
      <c r="P10" s="145">
        <v>2.2310033254007022</v>
      </c>
      <c r="Q10" s="145">
        <v>8.4549274243116701E-2</v>
      </c>
      <c r="R10" s="145">
        <v>8.2516839766118705E-2</v>
      </c>
      <c r="S10" s="145">
        <v>0.23423807347401926</v>
      </c>
      <c r="T10" s="145">
        <v>0.28999999999999998</v>
      </c>
      <c r="U10" s="145">
        <v>2.59</v>
      </c>
      <c r="V10" s="146">
        <v>99.6</v>
      </c>
      <c r="W10" s="146"/>
      <c r="X10" s="145">
        <v>1.6703562749208045</v>
      </c>
      <c r="Y10" s="145">
        <f t="shared" si="18"/>
        <v>1.2394043559912369</v>
      </c>
      <c r="Z10" s="145">
        <f t="shared" si="0"/>
        <v>6.6070028904188427E-3</v>
      </c>
      <c r="AA10" s="145">
        <f t="shared" si="1"/>
        <v>2.9097606309120412</v>
      </c>
      <c r="AB10" s="145">
        <v>0.28999999999999998</v>
      </c>
      <c r="AC10" s="146">
        <f t="shared" si="2"/>
        <v>0.31675491324013794</v>
      </c>
      <c r="AD10" s="146"/>
      <c r="AE10" s="146">
        <f t="shared" si="3"/>
        <v>0.14440446959070771</v>
      </c>
      <c r="AF10" s="443">
        <f t="shared" si="4"/>
        <v>0.10345091487919814</v>
      </c>
      <c r="AG10" s="146">
        <v>0</v>
      </c>
      <c r="AH10" s="146">
        <f t="shared" si="5"/>
        <v>8.2516839766118705E-2</v>
      </c>
      <c r="AI10" s="249">
        <f t="shared" si="6"/>
        <v>43.177851003136261</v>
      </c>
      <c r="AJ10" s="249">
        <f t="shared" si="7"/>
        <v>0.99760407448551147</v>
      </c>
      <c r="AK10" s="249">
        <f t="shared" si="19"/>
        <v>2.3959255144885253E-3</v>
      </c>
      <c r="AL10" s="249">
        <f t="shared" si="8"/>
        <v>5.287479913634141</v>
      </c>
      <c r="AM10" s="249">
        <f t="shared" si="20"/>
        <v>5.2748115056017193</v>
      </c>
      <c r="AN10" s="249">
        <f t="shared" si="21"/>
        <v>1.2668408032421622E-2</v>
      </c>
      <c r="AO10" s="249">
        <f t="shared" si="9"/>
        <v>2.577618770338995</v>
      </c>
      <c r="AP10" s="249">
        <f t="shared" si="10"/>
        <v>1.2381229661005015E-2</v>
      </c>
      <c r="AQ10" s="433">
        <f t="shared" si="22"/>
        <v>0.12850055257262477</v>
      </c>
      <c r="AR10" s="430">
        <f t="shared" si="11"/>
        <v>44.421127277386134</v>
      </c>
      <c r="AS10" s="430">
        <f t="shared" si="12"/>
        <v>49.739750903236903</v>
      </c>
      <c r="AT10" s="430">
        <f t="shared" si="13"/>
        <v>94.289378733195662</v>
      </c>
      <c r="AU10" s="430">
        <f t="shared" si="50"/>
        <v>5.7106212668043383</v>
      </c>
      <c r="AV10" s="436">
        <f t="shared" si="23"/>
        <v>49.739750903236903</v>
      </c>
      <c r="AW10" s="436"/>
      <c r="AX10" s="436">
        <f>AQ10</f>
        <v>0.12850055257262477</v>
      </c>
      <c r="AY10" s="436"/>
      <c r="AZ10" s="436">
        <f t="shared" si="24"/>
        <v>44.421127277386134</v>
      </c>
      <c r="BA10" s="430"/>
      <c r="BB10" s="146">
        <f t="shared" si="25"/>
        <v>94.16087818062303</v>
      </c>
      <c r="BC10" s="146"/>
      <c r="BD10" s="147">
        <v>26639.809710630969</v>
      </c>
      <c r="BE10" s="148">
        <v>18.854636772702701</v>
      </c>
      <c r="BF10" s="148">
        <v>0</v>
      </c>
      <c r="BG10" s="148">
        <v>48.699586366766674</v>
      </c>
      <c r="BH10" s="148">
        <v>12.069093876628864</v>
      </c>
      <c r="BI10" s="148">
        <v>1.9101189410275212</v>
      </c>
      <c r="BJ10" s="148">
        <v>9.9616735154500393</v>
      </c>
      <c r="BK10" s="148">
        <v>83.180497057179252</v>
      </c>
      <c r="BL10" s="148">
        <v>104.85327762205009</v>
      </c>
      <c r="BM10" s="148">
        <v>15.228689248787113</v>
      </c>
      <c r="BN10" s="148">
        <v>130.18198082485239</v>
      </c>
      <c r="BO10" s="148">
        <v>8.3789968704250253</v>
      </c>
      <c r="BP10" s="148">
        <v>8.2675230293154183</v>
      </c>
      <c r="BQ10" s="148">
        <v>6.2227528174853459</v>
      </c>
      <c r="BR10" s="148">
        <v>2.3471721903887084</v>
      </c>
      <c r="BS10" s="148">
        <v>588.34582796038296</v>
      </c>
      <c r="BT10" s="148">
        <v>20.468401134866166</v>
      </c>
      <c r="BU10" s="148">
        <v>49.323593993179863</v>
      </c>
      <c r="BV10" s="148">
        <v>0.60268945704045374</v>
      </c>
      <c r="BW10" s="148">
        <v>12.475730683969523</v>
      </c>
      <c r="BX10" s="148"/>
      <c r="BY10" s="148">
        <f t="shared" si="26"/>
        <v>1128727.630800734</v>
      </c>
      <c r="BZ10" s="148"/>
      <c r="CA10" s="148">
        <f t="shared" si="27"/>
        <v>82.267725812015556</v>
      </c>
      <c r="CB10" s="148"/>
      <c r="CC10" s="160">
        <v>6.7413036808295672</v>
      </c>
      <c r="CD10" s="160">
        <v>7.9024437082913277</v>
      </c>
      <c r="CE10" s="367"/>
      <c r="CF10" s="192" t="s">
        <v>159</v>
      </c>
      <c r="CG10" s="160">
        <v>6.7413036808295672</v>
      </c>
      <c r="CH10" s="367"/>
      <c r="CI10" s="501">
        <f t="shared" si="28"/>
        <v>44.421127277386134</v>
      </c>
      <c r="CJ10" s="501">
        <f t="shared" si="29"/>
        <v>49.739750903236903</v>
      </c>
      <c r="CK10" s="161">
        <f t="shared" si="30"/>
        <v>2.2511810512046124E-2</v>
      </c>
      <c r="CL10" s="161">
        <f t="shared" si="30"/>
        <v>2.0104644310450764E-2</v>
      </c>
      <c r="CM10" s="142">
        <f t="shared" si="31"/>
        <v>1.1197318472500442</v>
      </c>
      <c r="CN10" s="142">
        <f t="shared" si="32"/>
        <v>47.175778450340928</v>
      </c>
      <c r="CO10" s="142">
        <f t="shared" si="33"/>
        <v>5.0111189751574781</v>
      </c>
      <c r="CP10" s="142">
        <f t="shared" si="14"/>
        <v>83.364162244454619</v>
      </c>
      <c r="CQ10" s="142">
        <f t="shared" si="34"/>
        <v>16.635837755545378</v>
      </c>
      <c r="CR10" s="142">
        <f t="shared" si="35"/>
        <v>2.6821230989604259</v>
      </c>
      <c r="CS10" s="146">
        <f t="shared" si="36"/>
        <v>71.95031454192997</v>
      </c>
      <c r="CT10" s="146">
        <f t="shared" si="37"/>
        <v>14.358133362752355</v>
      </c>
      <c r="CU10" s="146">
        <f t="shared" si="38"/>
        <v>2.2310033254007022</v>
      </c>
      <c r="CV10" s="512">
        <f t="shared" si="39"/>
        <v>83.180497057179252</v>
      </c>
      <c r="CZ10" s="520">
        <f t="shared" si="40"/>
        <v>522</v>
      </c>
      <c r="DC10" s="516"/>
      <c r="DD10" s="145">
        <v>71.95031454192997</v>
      </c>
      <c r="DE10" s="145">
        <v>0.5422535184630658</v>
      </c>
      <c r="DF10" s="145">
        <v>14.358133362752355</v>
      </c>
      <c r="DG10" s="145">
        <v>3.6117376873492919</v>
      </c>
      <c r="DH10" s="145">
        <v>3.1299490945769171E-2</v>
      </c>
      <c r="DI10" s="145">
        <v>1.6757422262848491</v>
      </c>
      <c r="DJ10" s="145">
        <v>0.24785538446990585</v>
      </c>
      <c r="DK10" s="145">
        <v>1.6703562749208045</v>
      </c>
      <c r="DL10" s="145">
        <v>2.2310033254007022</v>
      </c>
      <c r="DM10" s="145">
        <v>8.4549274243116701E-2</v>
      </c>
      <c r="DN10" s="145">
        <v>8.2516839766118705E-2</v>
      </c>
      <c r="DO10" s="145">
        <v>0.23423807347401926</v>
      </c>
      <c r="DP10" s="145">
        <v>0.28999999999999998</v>
      </c>
      <c r="DQ10" s="538">
        <v>2.59</v>
      </c>
      <c r="DR10" s="540">
        <f t="shared" si="41"/>
        <v>99.59999999999998</v>
      </c>
      <c r="DS10" s="554">
        <f t="shared" si="42"/>
        <v>1.0788249672479004</v>
      </c>
      <c r="DT10" s="256">
        <f t="shared" si="43"/>
        <v>77.621795729173741</v>
      </c>
      <c r="DU10" s="256">
        <f t="shared" si="15"/>
        <v>0.5849966342959757</v>
      </c>
      <c r="DV10" s="256">
        <f t="shared" si="15"/>
        <v>15.489912754812297</v>
      </c>
      <c r="DW10" s="256">
        <f t="shared" si="15"/>
        <v>3.8964327922626074</v>
      </c>
      <c r="DX10" s="256">
        <f t="shared" si="15"/>
        <v>3.3766672294445382E-2</v>
      </c>
      <c r="DY10" s="256">
        <f t="shared" si="15"/>
        <v>1.8078325523876762</v>
      </c>
      <c r="DZ10" s="256">
        <f t="shared" si="15"/>
        <v>0.26739257703296193</v>
      </c>
      <c r="EA10" s="256">
        <f t="shared" si="15"/>
        <v>1.8020220535837619</v>
      </c>
      <c r="EB10" s="256">
        <f t="shared" si="15"/>
        <v>2.4068620894553696</v>
      </c>
      <c r="EC10" s="256">
        <f t="shared" si="15"/>
        <v>9.1213868016164129E-2</v>
      </c>
      <c r="ED10" s="256">
        <f t="shared" si="15"/>
        <v>8.902122695808326E-2</v>
      </c>
      <c r="EE10" s="256">
        <f t="shared" si="15"/>
        <v>0.25270188194382015</v>
      </c>
      <c r="EF10" s="256">
        <f t="shared" si="44"/>
        <v>104.3439508322169</v>
      </c>
      <c r="EG10" s="256"/>
      <c r="EH10" s="256"/>
      <c r="EI10" s="147">
        <v>26639.809710630969</v>
      </c>
      <c r="EJ10" s="148">
        <v>18.854636772702701</v>
      </c>
      <c r="EK10" s="148">
        <v>0</v>
      </c>
      <c r="EL10" s="148">
        <v>48.699586366766674</v>
      </c>
      <c r="EM10" s="148">
        <v>12.069093876628864</v>
      </c>
      <c r="EN10" s="148">
        <v>1.9101189410275212</v>
      </c>
      <c r="EO10" s="148">
        <v>9.9616735154500393</v>
      </c>
      <c r="EP10" s="148">
        <v>83.180497057179252</v>
      </c>
      <c r="EQ10" s="148">
        <v>104.85327762205009</v>
      </c>
      <c r="ER10" s="148">
        <v>15.228689248787113</v>
      </c>
      <c r="ES10" s="148">
        <v>130.18198082485239</v>
      </c>
      <c r="ET10" s="148">
        <v>8.3789968704250253</v>
      </c>
      <c r="EU10" s="148">
        <v>8.2675230293154183</v>
      </c>
      <c r="EV10" s="148">
        <v>6.2227528174853459</v>
      </c>
      <c r="EW10" s="148">
        <v>2.3471721903887084</v>
      </c>
      <c r="EX10" s="148">
        <v>588.34582796038296</v>
      </c>
      <c r="EY10" s="148">
        <v>20.468401134866166</v>
      </c>
      <c r="EZ10" s="148">
        <v>49.323593993179863</v>
      </c>
      <c r="FA10" s="148">
        <v>0.60268945704045374</v>
      </c>
      <c r="FB10" s="148">
        <v>12.475730683969523</v>
      </c>
      <c r="FC10" s="516"/>
      <c r="FD10" s="521"/>
      <c r="FE10" s="523"/>
      <c r="FF10" s="523"/>
      <c r="FG10" s="528"/>
      <c r="FH10" s="521"/>
      <c r="FI10" s="142">
        <f t="shared" si="16"/>
        <v>59.825555678134812</v>
      </c>
      <c r="FK10" s="142">
        <f t="shared" si="17"/>
        <v>40.841025589299861</v>
      </c>
      <c r="FM10" s="142">
        <f t="shared" si="45"/>
        <v>16.635837755545378</v>
      </c>
      <c r="FO10" s="142">
        <f t="shared" si="46"/>
        <v>59.429410361319377</v>
      </c>
      <c r="FQ10" s="142">
        <f t="shared" si="47"/>
        <v>16.635837755545378</v>
      </c>
      <c r="FS10" s="142">
        <f t="shared" si="48"/>
        <v>0.19955622785199872</v>
      </c>
      <c r="FU10" s="142">
        <f t="shared" si="49"/>
        <v>14.358133362752355</v>
      </c>
      <c r="GK10" s="160">
        <v>6.7413036808295672</v>
      </c>
      <c r="GL10" s="367"/>
      <c r="GO10" s="617"/>
      <c r="GQ10" s="523"/>
      <c r="GR10" s="627" t="s">
        <v>326</v>
      </c>
      <c r="GS10" s="629"/>
      <c r="GT10" s="522">
        <v>52</v>
      </c>
      <c r="GU10" s="624">
        <v>24</v>
      </c>
      <c r="GV10" s="523"/>
      <c r="GW10" s="622">
        <f>GT10/100</f>
        <v>0.52</v>
      </c>
      <c r="GX10" s="533">
        <f>GU10/100</f>
        <v>0.24</v>
      </c>
      <c r="GY10" s="655"/>
      <c r="GZ10" s="635">
        <v>1</v>
      </c>
      <c r="HA10" s="641">
        <v>0</v>
      </c>
      <c r="HB10" s="642">
        <f>HA10/100</f>
        <v>0</v>
      </c>
      <c r="HC10" s="629"/>
      <c r="HD10" s="644">
        <v>100</v>
      </c>
      <c r="HE10" s="642">
        <f>HD10/100</f>
        <v>1</v>
      </c>
      <c r="HF10" s="670"/>
      <c r="HG10" s="673">
        <f>HA10+HD10</f>
        <v>100</v>
      </c>
      <c r="HH10" s="673">
        <f>HB10+HE10</f>
        <v>1</v>
      </c>
      <c r="HI10" s="635"/>
      <c r="HJ10" s="643">
        <f>HA10*(1-HQ10)</f>
        <v>0</v>
      </c>
      <c r="HK10" s="642"/>
      <c r="HL10" s="629"/>
      <c r="HM10" s="644">
        <f>HD10*(1-HQ10)</f>
        <v>100</v>
      </c>
      <c r="HN10" s="642">
        <f>HM10/100</f>
        <v>1</v>
      </c>
      <c r="HO10" s="655"/>
      <c r="HP10" s="676">
        <v>0</v>
      </c>
      <c r="HQ10" s="642">
        <f>HP10/100</f>
        <v>0</v>
      </c>
      <c r="HR10" s="655"/>
      <c r="HS10" s="666">
        <v>0</v>
      </c>
      <c r="HT10" s="667">
        <f>HS10/100</f>
        <v>0</v>
      </c>
      <c r="HU10" s="655"/>
      <c r="HV10" s="636">
        <f t="shared" ref="HV10:HV30" si="51">HJ10+HM10+HP10+HS10</f>
        <v>100</v>
      </c>
      <c r="HW10" s="636">
        <f t="shared" ref="HW10:HW30" si="52">HK10+HN10+HQ10+HT10</f>
        <v>1</v>
      </c>
      <c r="HX10" s="655"/>
      <c r="HY10" s="661">
        <f t="shared" ref="HY10:HY30" si="53">$GT$10*HK10+$GT$12*HN10+$GT$14*HQ10+$GT$16*HT10</f>
        <v>100</v>
      </c>
      <c r="HZ10" s="661">
        <f t="shared" ref="HZ10:HZ30" si="54">$GU$10*HK10+$GU$12*HN10+$GU$14*HQ10+$GU$16*HT10</f>
        <v>0</v>
      </c>
      <c r="IA10" s="661">
        <f>HZ10/(HZ10+HY10)</f>
        <v>0</v>
      </c>
      <c r="IB10" s="661">
        <f>HZ10/HY10</f>
        <v>0</v>
      </c>
      <c r="IC10" s="655"/>
      <c r="ID10" s="620"/>
      <c r="IE10" s="620"/>
      <c r="IF10" s="620"/>
      <c r="IG10" s="620"/>
      <c r="IH10" s="620"/>
      <c r="II10" s="620"/>
      <c r="IJ10" s="620"/>
      <c r="IK10" s="620"/>
    </row>
    <row r="11" spans="1:331" s="142" customFormat="1" ht="15.75" x14ac:dyDescent="0.2">
      <c r="A11" s="278">
        <v>5</v>
      </c>
      <c r="B11" s="272">
        <v>256</v>
      </c>
      <c r="C11" s="144">
        <v>100</v>
      </c>
      <c r="D11" s="324">
        <v>537.6</v>
      </c>
      <c r="E11" s="317" t="s">
        <v>234</v>
      </c>
      <c r="F11" s="307" t="s">
        <v>163</v>
      </c>
      <c r="G11" s="262"/>
      <c r="H11" s="145">
        <v>88.256128353442534</v>
      </c>
      <c r="I11" s="145">
        <v>0.28178671206657713</v>
      </c>
      <c r="J11" s="145">
        <v>1.001647773536223</v>
      </c>
      <c r="K11" s="145">
        <v>4.8678552560618398</v>
      </c>
      <c r="L11" s="145">
        <v>0.12335814819122949</v>
      </c>
      <c r="M11" s="145">
        <v>0.95240646314253385</v>
      </c>
      <c r="N11" s="145">
        <v>0.22357389998625313</v>
      </c>
      <c r="O11" s="145">
        <v>0.16821565662440385</v>
      </c>
      <c r="P11" s="145">
        <v>0.22877329300918925</v>
      </c>
      <c r="Q11" s="145">
        <v>3.965811541023824E-2</v>
      </c>
      <c r="R11" s="145">
        <v>0.11805680628549071</v>
      </c>
      <c r="S11" s="145">
        <v>0.14853952224348874</v>
      </c>
      <c r="T11" s="145">
        <v>0.17</v>
      </c>
      <c r="U11" s="145">
        <v>3.02</v>
      </c>
      <c r="V11" s="146">
        <v>99.6</v>
      </c>
      <c r="W11" s="146"/>
      <c r="X11" s="145">
        <v>0.16821565662440385</v>
      </c>
      <c r="Y11" s="145">
        <f t="shared" si="18"/>
        <v>0.12481601721530766</v>
      </c>
      <c r="Z11" s="145">
        <f t="shared" si="0"/>
        <v>4.1897588989221989E-3</v>
      </c>
      <c r="AA11" s="145">
        <f t="shared" si="1"/>
        <v>0.29303167383971152</v>
      </c>
      <c r="AB11" s="145">
        <v>0.17</v>
      </c>
      <c r="AC11" s="146">
        <f t="shared" si="2"/>
        <v>0.26659632852897946</v>
      </c>
      <c r="AD11" s="146"/>
      <c r="AE11" s="146">
        <f t="shared" si="3"/>
        <v>0.20659941099960874</v>
      </c>
      <c r="AF11" s="443">
        <f t="shared" si="4"/>
        <v>1.6974488986644387E-2</v>
      </c>
      <c r="AG11" s="146">
        <v>0</v>
      </c>
      <c r="AH11" s="146">
        <f t="shared" si="5"/>
        <v>0.11805680628549071</v>
      </c>
      <c r="AI11" s="249">
        <f t="shared" si="6"/>
        <v>3.0219178095953136</v>
      </c>
      <c r="AJ11" s="249">
        <f t="shared" si="7"/>
        <v>0.99438287536055869</v>
      </c>
      <c r="AK11" s="249">
        <f t="shared" si="19"/>
        <v>5.6171246394413222E-3</v>
      </c>
      <c r="AL11" s="249">
        <f t="shared" si="8"/>
        <v>5.8202617192043737</v>
      </c>
      <c r="AM11" s="249">
        <f t="shared" si="20"/>
        <v>5.7875685836934334</v>
      </c>
      <c r="AN11" s="249">
        <f t="shared" si="21"/>
        <v>3.2693135510939997E-2</v>
      </c>
      <c r="AO11" s="249">
        <f t="shared" si="9"/>
        <v>2.9862620772946857</v>
      </c>
      <c r="AP11" s="249">
        <f t="shared" si="10"/>
        <v>3.3737922705314005E-2</v>
      </c>
      <c r="AQ11" s="433">
        <f t="shared" si="22"/>
        <v>8.3405547202898389E-2</v>
      </c>
      <c r="AR11" s="430">
        <f t="shared" si="11"/>
        <v>19.550956869048683</v>
      </c>
      <c r="AS11" s="430">
        <f t="shared" si="12"/>
        <v>78.480649918918189</v>
      </c>
      <c r="AT11" s="430">
        <f t="shared" si="13"/>
        <v>98.115012335169766</v>
      </c>
      <c r="AU11" s="430">
        <f t="shared" si="50"/>
        <v>1.8849876648302342</v>
      </c>
      <c r="AV11" s="436">
        <f t="shared" si="23"/>
        <v>78.480649918918189</v>
      </c>
      <c r="AW11" s="436"/>
      <c r="AX11" s="464">
        <v>0.1</v>
      </c>
      <c r="AY11" s="465">
        <f>AQ11</f>
        <v>8.3405547202898389E-2</v>
      </c>
      <c r="AZ11" s="436">
        <f t="shared" si="24"/>
        <v>19.550956869048683</v>
      </c>
      <c r="BA11" s="430"/>
      <c r="BB11" s="146">
        <f t="shared" si="25"/>
        <v>98.031606787966865</v>
      </c>
      <c r="BC11" s="146"/>
      <c r="BD11" s="147">
        <v>27780.834423810622</v>
      </c>
      <c r="BE11" s="472">
        <v>1</v>
      </c>
      <c r="BF11" s="148">
        <v>0</v>
      </c>
      <c r="BG11" s="148">
        <v>21.13824220744721</v>
      </c>
      <c r="BH11" s="148">
        <v>2.3070780245266569</v>
      </c>
      <c r="BI11" s="148">
        <v>0</v>
      </c>
      <c r="BJ11" s="148">
        <v>1.5482407482758227</v>
      </c>
      <c r="BK11" s="148">
        <v>3.5039492029525543</v>
      </c>
      <c r="BL11" s="148">
        <v>18.794312867656242</v>
      </c>
      <c r="BM11" s="148">
        <v>9.6324357160638563</v>
      </c>
      <c r="BN11" s="148">
        <v>267.42039182506704</v>
      </c>
      <c r="BO11" s="148">
        <v>3.0243676809541</v>
      </c>
      <c r="BP11" s="148">
        <v>6.5789716285693745</v>
      </c>
      <c r="BQ11" s="148">
        <v>2.3624459103948778</v>
      </c>
      <c r="BR11" s="472">
        <v>1</v>
      </c>
      <c r="BS11" s="148">
        <v>299.66193749366909</v>
      </c>
      <c r="BT11" s="148">
        <v>9.7828524821791571</v>
      </c>
      <c r="BU11" s="148">
        <v>18.157428073078435</v>
      </c>
      <c r="BV11" s="148">
        <v>3.8342717414077985</v>
      </c>
      <c r="BW11" s="148">
        <v>2.9726779699999852</v>
      </c>
      <c r="BX11" s="148"/>
      <c r="BY11" s="148">
        <f t="shared" si="26"/>
        <v>24.460964481009835</v>
      </c>
      <c r="BZ11" s="148"/>
      <c r="CA11" s="148">
        <f t="shared" si="27"/>
        <v>30.912958525257579</v>
      </c>
      <c r="CB11" s="148"/>
      <c r="CC11" s="160">
        <v>17.709805972704078</v>
      </c>
      <c r="CD11" s="160">
        <v>17.613033326257675</v>
      </c>
      <c r="CE11" s="367"/>
      <c r="CF11" s="192" t="s">
        <v>159</v>
      </c>
      <c r="CG11" s="341">
        <v>17.709805972704078</v>
      </c>
      <c r="CH11" s="367"/>
      <c r="CI11" s="501">
        <f t="shared" si="28"/>
        <v>19.550956869048683</v>
      </c>
      <c r="CJ11" s="501">
        <f t="shared" si="29"/>
        <v>78.480649918918189</v>
      </c>
      <c r="CK11" s="161">
        <f t="shared" si="30"/>
        <v>5.1148391697549603E-2</v>
      </c>
      <c r="CL11" s="161">
        <f t="shared" si="30"/>
        <v>1.2741994377380208E-2</v>
      </c>
      <c r="CM11" s="142">
        <f t="shared" si="31"/>
        <v>4.0141590227310919</v>
      </c>
      <c r="CN11" s="142">
        <f t="shared" si="32"/>
        <v>19.943523838526446</v>
      </c>
      <c r="CO11" s="142">
        <f t="shared" si="33"/>
        <v>88.110941475826976</v>
      </c>
      <c r="CP11" s="142">
        <f t="shared" si="14"/>
        <v>98.877803350028259</v>
      </c>
      <c r="CQ11" s="142">
        <f t="shared" si="34"/>
        <v>1.1221966499717309</v>
      </c>
      <c r="CR11" s="142">
        <f t="shared" si="35"/>
        <v>6.5290128297641008</v>
      </c>
      <c r="CS11" s="146">
        <f t="shared" si="36"/>
        <v>88.256128353442534</v>
      </c>
      <c r="CT11" s="146">
        <f t="shared" si="37"/>
        <v>1.001647773536223</v>
      </c>
      <c r="CU11" s="146">
        <f t="shared" si="38"/>
        <v>0.22877329300918925</v>
      </c>
      <c r="CV11" s="512">
        <f t="shared" si="39"/>
        <v>3.5039492029525543</v>
      </c>
      <c r="CZ11" s="520">
        <f t="shared" si="40"/>
        <v>522</v>
      </c>
      <c r="DC11" s="516"/>
      <c r="DD11" s="145">
        <v>88.256128353442534</v>
      </c>
      <c r="DE11" s="145">
        <v>0.28178671206657713</v>
      </c>
      <c r="DF11" s="145">
        <v>1.001647773536223</v>
      </c>
      <c r="DG11" s="145">
        <v>4.8678552560618398</v>
      </c>
      <c r="DH11" s="145">
        <v>0.12335814819122949</v>
      </c>
      <c r="DI11" s="145">
        <v>0.95240646314253385</v>
      </c>
      <c r="DJ11" s="145">
        <v>0.22357389998625313</v>
      </c>
      <c r="DK11" s="145">
        <v>0.16821565662440385</v>
      </c>
      <c r="DL11" s="145">
        <v>0.22877329300918925</v>
      </c>
      <c r="DM11" s="145">
        <v>3.965811541023824E-2</v>
      </c>
      <c r="DN11" s="145">
        <v>0.11805680628549071</v>
      </c>
      <c r="DO11" s="145">
        <v>0.14853952224348874</v>
      </c>
      <c r="DP11" s="145">
        <v>0.17</v>
      </c>
      <c r="DQ11" s="538">
        <v>3.02</v>
      </c>
      <c r="DR11" s="540">
        <f t="shared" si="41"/>
        <v>99.59999999999998</v>
      </c>
      <c r="DS11" s="554">
        <f t="shared" si="42"/>
        <v>1.0566781960813059</v>
      </c>
      <c r="DT11" s="256">
        <f t="shared" si="43"/>
        <v>93.25832650163585</v>
      </c>
      <c r="DU11" s="256">
        <f t="shared" si="15"/>
        <v>0.29775787458619307</v>
      </c>
      <c r="DV11" s="256">
        <f t="shared" si="15"/>
        <v>1.0584193624491125</v>
      </c>
      <c r="DW11" s="256">
        <f t="shared" si="15"/>
        <v>5.143756510760328</v>
      </c>
      <c r="DX11" s="256">
        <f t="shared" si="15"/>
        <v>0.13034986550263877</v>
      </c>
      <c r="DY11" s="256">
        <f t="shared" si="15"/>
        <v>1.0063871434096294</v>
      </c>
      <c r="DZ11" s="256">
        <f t="shared" si="15"/>
        <v>0.23624566532833624</v>
      </c>
      <c r="EA11" s="256">
        <f t="shared" si="15"/>
        <v>0.17774981659450742</v>
      </c>
      <c r="EB11" s="256">
        <f t="shared" si="15"/>
        <v>0.24173975056853012</v>
      </c>
      <c r="EC11" s="256">
        <f t="shared" si="15"/>
        <v>4.190586585167478E-2</v>
      </c>
      <c r="ED11" s="256">
        <f t="shared" si="15"/>
        <v>0.1247480531008725</v>
      </c>
      <c r="EE11" s="256">
        <f t="shared" si="15"/>
        <v>0.1569584744110287</v>
      </c>
      <c r="EF11" s="256">
        <f t="shared" si="44"/>
        <v>101.87434488419871</v>
      </c>
      <c r="EG11" s="256"/>
      <c r="EH11" s="256"/>
      <c r="EI11" s="147">
        <v>27780.834423810622</v>
      </c>
      <c r="EJ11" s="472">
        <v>1</v>
      </c>
      <c r="EK11" s="148">
        <v>0</v>
      </c>
      <c r="EL11" s="148">
        <v>21.13824220744721</v>
      </c>
      <c r="EM11" s="148">
        <v>2.3070780245266569</v>
      </c>
      <c r="EN11" s="148">
        <v>0</v>
      </c>
      <c r="EO11" s="148">
        <v>1.5482407482758227</v>
      </c>
      <c r="EP11" s="148">
        <v>3.5039492029525543</v>
      </c>
      <c r="EQ11" s="148">
        <v>18.794312867656242</v>
      </c>
      <c r="ER11" s="148">
        <v>9.6324357160638563</v>
      </c>
      <c r="ES11" s="148">
        <v>267.42039182506704</v>
      </c>
      <c r="ET11" s="148">
        <v>3.0243676809541</v>
      </c>
      <c r="EU11" s="148">
        <v>6.5789716285693745</v>
      </c>
      <c r="EV11" s="148">
        <v>2.3624459103948778</v>
      </c>
      <c r="EW11" s="472">
        <v>1</v>
      </c>
      <c r="EX11" s="148">
        <v>299.66193749366909</v>
      </c>
      <c r="EY11" s="148">
        <v>9.7828524821791571</v>
      </c>
      <c r="EZ11" s="148">
        <v>18.157428073078435</v>
      </c>
      <c r="FA11" s="148">
        <v>3.8342717414077985</v>
      </c>
      <c r="FB11" s="148">
        <v>2.9726779699999852</v>
      </c>
      <c r="FC11" s="516"/>
      <c r="FD11" s="521"/>
      <c r="FE11" s="522" t="s">
        <v>308</v>
      </c>
      <c r="FF11" s="533">
        <v>52</v>
      </c>
      <c r="FG11" s="528" t="s">
        <v>276</v>
      </c>
      <c r="FH11" s="528"/>
      <c r="FI11" s="142">
        <f t="shared" si="16"/>
        <v>4.1735323897342624</v>
      </c>
      <c r="FK11" s="142">
        <f t="shared" si="17"/>
        <v>86.085891510780712</v>
      </c>
      <c r="FM11" s="142">
        <f t="shared" si="45"/>
        <v>1.1221966499717311</v>
      </c>
      <c r="FO11" s="142">
        <f t="shared" si="46"/>
        <v>4.6239297896853184</v>
      </c>
      <c r="FQ11" s="142">
        <f t="shared" si="47"/>
        <v>1.1221966499717309</v>
      </c>
      <c r="FS11" s="142">
        <f t="shared" si="48"/>
        <v>1.1349328281486444E-2</v>
      </c>
      <c r="FU11" s="142">
        <f t="shared" si="49"/>
        <v>1.0016477735362228</v>
      </c>
      <c r="GK11" s="341">
        <v>17.709805972704078</v>
      </c>
      <c r="GL11" s="367"/>
      <c r="GO11" s="617"/>
      <c r="GQ11" s="523"/>
      <c r="GR11" s="626"/>
      <c r="GS11" s="629"/>
      <c r="GT11" s="625"/>
      <c r="GU11" s="625"/>
      <c r="GV11" s="528"/>
      <c r="GW11" s="523"/>
      <c r="GX11" s="528"/>
      <c r="GY11" s="655"/>
      <c r="GZ11" s="635">
        <v>2</v>
      </c>
      <c r="HA11" s="641">
        <v>10</v>
      </c>
      <c r="HB11" s="642">
        <f t="shared" ref="HB11:HB30" si="55">HA11/100</f>
        <v>0.1</v>
      </c>
      <c r="HC11" s="629"/>
      <c r="HD11" s="644">
        <f>100-HA11</f>
        <v>90</v>
      </c>
      <c r="HE11" s="642">
        <f t="shared" ref="HE11:HE30" si="56">HD11/100</f>
        <v>0.9</v>
      </c>
      <c r="HF11" s="670"/>
      <c r="HG11" s="673">
        <f t="shared" ref="HG11:HH30" si="57">HA11+HD11</f>
        <v>100</v>
      </c>
      <c r="HH11" s="673">
        <f t="shared" si="57"/>
        <v>1</v>
      </c>
      <c r="HI11" s="635"/>
      <c r="HJ11" s="643">
        <f t="shared" ref="HJ11:HJ19" si="58">HA11*(1-HQ11)</f>
        <v>10</v>
      </c>
      <c r="HK11" s="642">
        <f t="shared" ref="HK11:HK30" si="59">HJ11/100</f>
        <v>0.1</v>
      </c>
      <c r="HL11" s="629"/>
      <c r="HM11" s="644">
        <f t="shared" ref="HM11:HM30" si="60">HD11*(1-HQ11)</f>
        <v>90</v>
      </c>
      <c r="HN11" s="642">
        <f t="shared" ref="HN11:HN30" si="61">HM11/100</f>
        <v>0.9</v>
      </c>
      <c r="HO11" s="655"/>
      <c r="HP11" s="676">
        <v>0</v>
      </c>
      <c r="HQ11" s="642">
        <f t="shared" ref="HQ11:HQ30" si="62">HP11/100</f>
        <v>0</v>
      </c>
      <c r="HR11" s="655"/>
      <c r="HS11" s="666">
        <v>0</v>
      </c>
      <c r="HT11" s="667">
        <f t="shared" ref="HT11:HT30" si="63">HS11/100</f>
        <v>0</v>
      </c>
      <c r="HU11" s="655"/>
      <c r="HV11" s="636">
        <f t="shared" si="51"/>
        <v>100</v>
      </c>
      <c r="HW11" s="636">
        <f t="shared" si="52"/>
        <v>1</v>
      </c>
      <c r="HX11" s="655"/>
      <c r="HY11" s="661">
        <f t="shared" si="53"/>
        <v>95.2</v>
      </c>
      <c r="HZ11" s="661">
        <f t="shared" si="54"/>
        <v>2.4000000000000004</v>
      </c>
      <c r="IA11" s="661">
        <f t="shared" ref="IA11:IA30" si="64">HZ11/(HZ11+HY11)</f>
        <v>2.4590163934426233E-2</v>
      </c>
      <c r="IB11" s="661">
        <f t="shared" ref="IB11:IB30" si="65">HZ11/HY11</f>
        <v>2.5210084033613449E-2</v>
      </c>
      <c r="IC11" s="655"/>
      <c r="ID11" s="620"/>
      <c r="IE11" s="620"/>
      <c r="IF11" s="620"/>
      <c r="IG11" s="620"/>
      <c r="IH11" s="620"/>
      <c r="II11" s="620"/>
      <c r="IJ11" s="620"/>
      <c r="IK11" s="620"/>
    </row>
    <row r="12" spans="1:331" s="142" customFormat="1" ht="15.75" x14ac:dyDescent="0.2">
      <c r="A12" s="278">
        <v>6</v>
      </c>
      <c r="B12" s="272">
        <v>266</v>
      </c>
      <c r="C12" s="144">
        <v>100</v>
      </c>
      <c r="D12" s="324">
        <v>747.5</v>
      </c>
      <c r="E12" s="317" t="s">
        <v>235</v>
      </c>
      <c r="F12" s="305" t="s">
        <v>202</v>
      </c>
      <c r="G12" s="262"/>
      <c r="H12" s="145">
        <v>52.550747206009667</v>
      </c>
      <c r="I12" s="145">
        <v>0.82493328128068921</v>
      </c>
      <c r="J12" s="145">
        <v>17.381830757778193</v>
      </c>
      <c r="K12" s="145">
        <v>6.6263756083248682</v>
      </c>
      <c r="L12" s="145">
        <v>6.1891523582515179E-2</v>
      </c>
      <c r="M12" s="145">
        <v>2.6128986695053147</v>
      </c>
      <c r="N12" s="145">
        <v>2.9066412222995477</v>
      </c>
      <c r="O12" s="145">
        <v>2.1312211598848703</v>
      </c>
      <c r="P12" s="145">
        <v>2.6337803313748935</v>
      </c>
      <c r="Q12" s="145">
        <v>0.11915463757538139</v>
      </c>
      <c r="R12" s="145">
        <v>0.16619219549809292</v>
      </c>
      <c r="S12" s="145">
        <v>0.76433340688598295</v>
      </c>
      <c r="T12" s="145">
        <v>2.0699999999999998</v>
      </c>
      <c r="U12" s="145">
        <v>8.75</v>
      </c>
      <c r="V12" s="146">
        <v>99.6</v>
      </c>
      <c r="W12" s="146"/>
      <c r="X12" s="145">
        <v>2.1312211598848703</v>
      </c>
      <c r="Y12" s="145">
        <f t="shared" si="18"/>
        <v>1.5813661006345736</v>
      </c>
      <c r="Z12" s="145">
        <f t="shared" si="0"/>
        <v>2.1559061486643806E-2</v>
      </c>
      <c r="AA12" s="145">
        <f t="shared" si="1"/>
        <v>3.7125872605194439</v>
      </c>
      <c r="AB12" s="145">
        <v>2.0699999999999998</v>
      </c>
      <c r="AC12" s="146">
        <f t="shared" si="2"/>
        <v>0.93052560238407589</v>
      </c>
      <c r="AD12" s="146"/>
      <c r="AE12" s="146">
        <f t="shared" si="3"/>
        <v>0.29083634212166259</v>
      </c>
      <c r="AF12" s="443">
        <f t="shared" si="4"/>
        <v>2.615804880177885</v>
      </c>
      <c r="AG12" s="146">
        <v>0</v>
      </c>
      <c r="AH12" s="146">
        <f t="shared" si="5"/>
        <v>0.16619219549809292</v>
      </c>
      <c r="AI12" s="249">
        <f t="shared" si="6"/>
        <v>54.761297153512466</v>
      </c>
      <c r="AJ12" s="249">
        <f t="shared" si="7"/>
        <v>0.95223259827383211</v>
      </c>
      <c r="AK12" s="249">
        <f t="shared" si="19"/>
        <v>4.7767401726167905E-2</v>
      </c>
      <c r="AL12" s="249">
        <f t="shared" si="8"/>
        <v>9.2392742778301837</v>
      </c>
      <c r="AM12" s="249">
        <f t="shared" si="20"/>
        <v>8.7979381517428195</v>
      </c>
      <c r="AN12" s="249">
        <f t="shared" si="21"/>
        <v>0.44133612608736422</v>
      </c>
      <c r="AO12" s="249">
        <f t="shared" si="9"/>
        <v>7.9521802464642741</v>
      </c>
      <c r="AP12" s="249">
        <f t="shared" si="10"/>
        <v>0.7978197535357251</v>
      </c>
      <c r="AQ12" s="433">
        <f t="shared" si="22"/>
        <v>3.8549607598009743</v>
      </c>
      <c r="AR12" s="430">
        <f t="shared" si="11"/>
        <v>68.263898311970578</v>
      </c>
      <c r="AS12" s="430">
        <f t="shared" si="12"/>
        <v>18.418798050024378</v>
      </c>
      <c r="AT12" s="430">
        <f t="shared" si="13"/>
        <v>90.537657121795931</v>
      </c>
      <c r="AU12" s="430">
        <f t="shared" si="50"/>
        <v>9.4623428782040691</v>
      </c>
      <c r="AV12" s="436">
        <f t="shared" si="23"/>
        <v>18.418798050024378</v>
      </c>
      <c r="AW12" s="436"/>
      <c r="AX12" s="436">
        <f>AQ12</f>
        <v>3.8549607598009743</v>
      </c>
      <c r="AY12" s="436"/>
      <c r="AZ12" s="436">
        <f t="shared" si="24"/>
        <v>68.263898311970578</v>
      </c>
      <c r="BA12" s="430"/>
      <c r="BB12" s="146">
        <f t="shared" si="25"/>
        <v>86.682696361994957</v>
      </c>
      <c r="BC12" s="146"/>
      <c r="BD12" s="147">
        <v>55129.554378034118</v>
      </c>
      <c r="BE12" s="148">
        <v>99.33639820044624</v>
      </c>
      <c r="BF12" s="148">
        <v>9.1885611128986771</v>
      </c>
      <c r="BG12" s="148">
        <v>87.093459743954824</v>
      </c>
      <c r="BH12" s="148">
        <v>15.883554739735979</v>
      </c>
      <c r="BI12" s="148">
        <v>9.1760270387985816</v>
      </c>
      <c r="BJ12" s="148">
        <v>5.2873569219625418</v>
      </c>
      <c r="BK12" s="148">
        <v>102.79176395024994</v>
      </c>
      <c r="BL12" s="148">
        <v>171.54138589398556</v>
      </c>
      <c r="BM12" s="148">
        <v>25.981940464556317</v>
      </c>
      <c r="BN12" s="148">
        <v>153.07748967281995</v>
      </c>
      <c r="BO12" s="148">
        <v>10.575247952143647</v>
      </c>
      <c r="BP12" s="148">
        <v>22.649562850610334</v>
      </c>
      <c r="BQ12" s="148">
        <v>9.6555500044463063</v>
      </c>
      <c r="BR12" s="148">
        <v>3.4167197155220705</v>
      </c>
      <c r="BS12" s="148">
        <v>2724.4377086284517</v>
      </c>
      <c r="BT12" s="148">
        <v>19.844316542879781</v>
      </c>
      <c r="BU12" s="148">
        <v>42.954806675848097</v>
      </c>
      <c r="BV12" s="148">
        <v>0</v>
      </c>
      <c r="BW12" s="148">
        <v>27.380319439432327</v>
      </c>
      <c r="BX12" s="148"/>
      <c r="BY12" s="148">
        <f t="shared" si="26"/>
        <v>7347189.3420809684</v>
      </c>
      <c r="BZ12" s="148"/>
      <c r="CA12" s="148">
        <f>BT12+BU12+BW12</f>
        <v>90.179442658160212</v>
      </c>
      <c r="CB12" s="148"/>
      <c r="CC12" s="158"/>
      <c r="CD12" s="158"/>
      <c r="CE12" s="367"/>
      <c r="CF12" s="192"/>
      <c r="CG12" s="342"/>
      <c r="CH12" s="367"/>
      <c r="CI12" s="501">
        <f t="shared" si="28"/>
        <v>68.263898311970578</v>
      </c>
      <c r="CJ12" s="501">
        <f t="shared" si="29"/>
        <v>18.418798050024378</v>
      </c>
      <c r="CK12" s="161">
        <f t="shared" si="30"/>
        <v>1.464903154856368E-2</v>
      </c>
      <c r="CL12" s="161">
        <f t="shared" si="30"/>
        <v>5.4292359212803058E-2</v>
      </c>
      <c r="CM12" s="142">
        <f t="shared" si="31"/>
        <v>0.26981755372143035</v>
      </c>
      <c r="CN12" s="142">
        <f t="shared" si="32"/>
        <v>78.751470797463696</v>
      </c>
      <c r="CO12" s="142">
        <f t="shared" si="33"/>
        <v>3.0233148589652297</v>
      </c>
      <c r="CP12" s="142">
        <f t="shared" si="14"/>
        <v>75.144873442562385</v>
      </c>
      <c r="CQ12" s="142">
        <f t="shared" si="34"/>
        <v>24.8551265574376</v>
      </c>
      <c r="CR12" s="142">
        <f t="shared" si="35"/>
        <v>2.5622484041130118</v>
      </c>
      <c r="CS12" s="146">
        <f t="shared" si="36"/>
        <v>52.550747206009667</v>
      </c>
      <c r="CT12" s="146">
        <f t="shared" si="37"/>
        <v>17.381830757778193</v>
      </c>
      <c r="CU12" s="146">
        <f t="shared" si="38"/>
        <v>2.6337803313748935</v>
      </c>
      <c r="CV12" s="512">
        <f t="shared" si="39"/>
        <v>102.79176395024994</v>
      </c>
      <c r="CZ12" s="520">
        <f t="shared" si="40"/>
        <v>522</v>
      </c>
      <c r="DC12" s="516"/>
      <c r="DD12" s="145">
        <v>52.550747206009667</v>
      </c>
      <c r="DE12" s="145">
        <v>0.82493328128068921</v>
      </c>
      <c r="DF12" s="145">
        <v>17.381830757778193</v>
      </c>
      <c r="DG12" s="145">
        <v>6.6263756083248682</v>
      </c>
      <c r="DH12" s="145">
        <v>6.1891523582515179E-2</v>
      </c>
      <c r="DI12" s="145">
        <v>2.6128986695053147</v>
      </c>
      <c r="DJ12" s="145">
        <v>2.9066412222995477</v>
      </c>
      <c r="DK12" s="145">
        <v>2.1312211598848703</v>
      </c>
      <c r="DL12" s="145">
        <v>2.6337803313748935</v>
      </c>
      <c r="DM12" s="145">
        <v>0.11915463757538139</v>
      </c>
      <c r="DN12" s="145">
        <v>0.16619219549809292</v>
      </c>
      <c r="DO12" s="145">
        <v>0.76433340688598295</v>
      </c>
      <c r="DP12" s="145">
        <v>2.0699999999999998</v>
      </c>
      <c r="DQ12" s="538">
        <v>8.75</v>
      </c>
      <c r="DR12" s="540">
        <f t="shared" si="41"/>
        <v>99.600000000000009</v>
      </c>
      <c r="DS12" s="554">
        <f t="shared" si="42"/>
        <v>1.249724011187312</v>
      </c>
      <c r="DT12" s="256">
        <f t="shared" si="43"/>
        <v>65.673930589184835</v>
      </c>
      <c r="DU12" s="256">
        <f t="shared" si="15"/>
        <v>1.0309389292440141</v>
      </c>
      <c r="DV12" s="256">
        <f t="shared" si="15"/>
        <v>21.72249125638956</v>
      </c>
      <c r="DW12" s="256">
        <f t="shared" si="15"/>
        <v>8.2811407048695198</v>
      </c>
      <c r="DX12" s="256">
        <f t="shared" si="15"/>
        <v>7.7347323110034991E-2</v>
      </c>
      <c r="DY12" s="256">
        <f t="shared" si="15"/>
        <v>3.2654022060801724</v>
      </c>
      <c r="DZ12" s="256">
        <f t="shared" si="15"/>
        <v>3.6324993274145823</v>
      </c>
      <c r="EA12" s="256">
        <f t="shared" si="15"/>
        <v>2.6634382566585959</v>
      </c>
      <c r="EB12" s="256">
        <f t="shared" si="15"/>
        <v>3.2914985203120799</v>
      </c>
      <c r="EC12" s="256">
        <f t="shared" si="15"/>
        <v>0.14891041162227603</v>
      </c>
      <c r="ED12" s="256">
        <f t="shared" si="15"/>
        <v>0.20769437718590261</v>
      </c>
      <c r="EE12" s="256">
        <f t="shared" si="15"/>
        <v>0.9552058111380145</v>
      </c>
      <c r="EF12" s="256">
        <f t="shared" si="44"/>
        <v>110.95049771320957</v>
      </c>
      <c r="EG12" s="256"/>
      <c r="EH12" s="256"/>
      <c r="EI12" s="147">
        <v>55129.554378034118</v>
      </c>
      <c r="EJ12" s="148">
        <v>99.33639820044624</v>
      </c>
      <c r="EK12" s="148">
        <v>9.1885611128986771</v>
      </c>
      <c r="EL12" s="148">
        <v>87.093459743954824</v>
      </c>
      <c r="EM12" s="148">
        <v>15.883554739735979</v>
      </c>
      <c r="EN12" s="148">
        <v>9.1760270387985816</v>
      </c>
      <c r="EO12" s="148">
        <v>5.2873569219625418</v>
      </c>
      <c r="EP12" s="148">
        <v>102.79176395024994</v>
      </c>
      <c r="EQ12" s="148">
        <v>171.54138589398556</v>
      </c>
      <c r="ER12" s="148">
        <v>25.981940464556317</v>
      </c>
      <c r="ES12" s="148">
        <v>153.07748967281995</v>
      </c>
      <c r="ET12" s="148">
        <v>10.575247952143647</v>
      </c>
      <c r="EU12" s="148">
        <v>22.649562850610334</v>
      </c>
      <c r="EV12" s="148">
        <v>9.6555500044463063</v>
      </c>
      <c r="EW12" s="148">
        <v>3.4167197155220705</v>
      </c>
      <c r="EX12" s="148">
        <v>2724.4377086284517</v>
      </c>
      <c r="EY12" s="148">
        <v>19.844316542879781</v>
      </c>
      <c r="EZ12" s="148">
        <v>42.954806675848097</v>
      </c>
      <c r="FA12" s="148">
        <v>0</v>
      </c>
      <c r="FB12" s="148">
        <v>27.380319439432327</v>
      </c>
      <c r="FC12" s="516"/>
      <c r="FD12" s="521"/>
      <c r="FE12" s="521"/>
      <c r="FF12" s="328">
        <f>FF11/100</f>
        <v>0.52</v>
      </c>
      <c r="FG12" s="528" t="s">
        <v>309</v>
      </c>
      <c r="FH12" s="521"/>
      <c r="FI12" s="142">
        <f t="shared" si="16"/>
        <v>72.424294824075801</v>
      </c>
      <c r="FK12" s="142">
        <f t="shared" si="17"/>
        <v>14.890113897490252</v>
      </c>
      <c r="FM12" s="142">
        <f t="shared" si="45"/>
        <v>24.8551265574376</v>
      </c>
      <c r="FO12" s="142">
        <f t="shared" si="46"/>
        <v>82.946555882920961</v>
      </c>
      <c r="FQ12" s="142">
        <f t="shared" si="47"/>
        <v>24.8551265574376</v>
      </c>
      <c r="FS12" s="142">
        <f t="shared" si="48"/>
        <v>0.33076277088197936</v>
      </c>
      <c r="FU12" s="142">
        <f t="shared" si="49"/>
        <v>17.381830757778189</v>
      </c>
      <c r="GK12" s="342"/>
      <c r="GL12" s="367"/>
      <c r="GO12" s="617"/>
      <c r="GQ12" s="523"/>
      <c r="GR12" s="630" t="s">
        <v>327</v>
      </c>
      <c r="GS12" s="629"/>
      <c r="GT12" s="624">
        <v>100</v>
      </c>
      <c r="GU12" s="522">
        <v>0</v>
      </c>
      <c r="GV12" s="523"/>
      <c r="GW12" s="622">
        <f>GT12/100</f>
        <v>1</v>
      </c>
      <c r="GX12" s="533">
        <f>GU12/100</f>
        <v>0</v>
      </c>
      <c r="GY12" s="655"/>
      <c r="GZ12" s="635">
        <v>3</v>
      </c>
      <c r="HA12" s="641">
        <v>20</v>
      </c>
      <c r="HB12" s="642">
        <f t="shared" si="55"/>
        <v>0.2</v>
      </c>
      <c r="HC12" s="629"/>
      <c r="HD12" s="644">
        <f t="shared" ref="HD12:HD30" si="66">100-HA12</f>
        <v>80</v>
      </c>
      <c r="HE12" s="642">
        <f t="shared" si="56"/>
        <v>0.8</v>
      </c>
      <c r="HF12" s="670"/>
      <c r="HG12" s="673">
        <f t="shared" si="57"/>
        <v>100</v>
      </c>
      <c r="HH12" s="673">
        <f t="shared" si="57"/>
        <v>1</v>
      </c>
      <c r="HI12" s="635"/>
      <c r="HJ12" s="643">
        <f t="shared" si="58"/>
        <v>20</v>
      </c>
      <c r="HK12" s="642">
        <f t="shared" si="59"/>
        <v>0.2</v>
      </c>
      <c r="HL12" s="629"/>
      <c r="HM12" s="644">
        <f t="shared" si="60"/>
        <v>80</v>
      </c>
      <c r="HN12" s="642">
        <f t="shared" si="61"/>
        <v>0.8</v>
      </c>
      <c r="HO12" s="655"/>
      <c r="HP12" s="676">
        <v>0</v>
      </c>
      <c r="HQ12" s="642">
        <f t="shared" si="62"/>
        <v>0</v>
      </c>
      <c r="HR12" s="655"/>
      <c r="HS12" s="666">
        <v>0</v>
      </c>
      <c r="HT12" s="667">
        <f t="shared" si="63"/>
        <v>0</v>
      </c>
      <c r="HU12" s="655"/>
      <c r="HV12" s="636">
        <f t="shared" si="51"/>
        <v>100</v>
      </c>
      <c r="HW12" s="636">
        <f t="shared" si="52"/>
        <v>1</v>
      </c>
      <c r="HX12" s="655"/>
      <c r="HY12" s="661">
        <f t="shared" si="53"/>
        <v>90.4</v>
      </c>
      <c r="HZ12" s="661">
        <f t="shared" si="54"/>
        <v>4.8000000000000007</v>
      </c>
      <c r="IA12" s="661">
        <f t="shared" si="64"/>
        <v>5.0420168067226899E-2</v>
      </c>
      <c r="IB12" s="661">
        <f t="shared" si="65"/>
        <v>5.3097345132743369E-2</v>
      </c>
      <c r="IC12" s="655"/>
      <c r="ID12" s="620"/>
      <c r="IE12" s="620"/>
      <c r="IF12" s="620"/>
      <c r="IG12" s="620"/>
      <c r="IH12" s="620"/>
      <c r="II12" s="620"/>
      <c r="IJ12" s="620"/>
      <c r="IK12" s="620"/>
    </row>
    <row r="13" spans="1:331" s="142" customFormat="1" ht="15.75" x14ac:dyDescent="0.2">
      <c r="A13" s="278">
        <v>7</v>
      </c>
      <c r="B13" s="272">
        <v>274</v>
      </c>
      <c r="C13" s="144">
        <v>100</v>
      </c>
      <c r="D13" s="324">
        <v>895</v>
      </c>
      <c r="E13" s="317" t="s">
        <v>235</v>
      </c>
      <c r="F13" s="413" t="s">
        <v>203</v>
      </c>
      <c r="G13" s="262"/>
      <c r="H13" s="145">
        <v>45.986377753267618</v>
      </c>
      <c r="I13" s="145">
        <v>0.52556557977954066</v>
      </c>
      <c r="J13" s="145">
        <v>12.578832198453224</v>
      </c>
      <c r="K13" s="145">
        <v>7.4762397448005791</v>
      </c>
      <c r="L13" s="145">
        <v>1.3282879183150504</v>
      </c>
      <c r="M13" s="145">
        <v>2.5958610801064661</v>
      </c>
      <c r="N13" s="145">
        <v>10.006613244744441</v>
      </c>
      <c r="O13" s="145">
        <v>1.0032919272708065</v>
      </c>
      <c r="P13" s="145">
        <v>2.1637540469318619</v>
      </c>
      <c r="Q13" s="145">
        <v>8.9684686053193005E-2</v>
      </c>
      <c r="R13" s="145">
        <v>0.21966088329117445</v>
      </c>
      <c r="S13" s="145">
        <v>5.5830936986084261E-2</v>
      </c>
      <c r="T13" s="145">
        <v>0.63</v>
      </c>
      <c r="U13" s="145">
        <v>14.94</v>
      </c>
      <c r="V13" s="146">
        <v>99.6</v>
      </c>
      <c r="W13" s="146"/>
      <c r="X13" s="145">
        <v>1.0032919272708065</v>
      </c>
      <c r="Y13" s="145">
        <f t="shared" si="18"/>
        <v>0.74444261003493839</v>
      </c>
      <c r="Z13" s="145">
        <f t="shared" si="0"/>
        <v>1.5747873800830467E-3</v>
      </c>
      <c r="AA13" s="145">
        <f t="shared" si="1"/>
        <v>1.7477345373057449</v>
      </c>
      <c r="AB13" s="145">
        <v>0.63</v>
      </c>
      <c r="AC13" s="146">
        <f t="shared" si="2"/>
        <v>0.27549182027725871</v>
      </c>
      <c r="AD13" s="146"/>
      <c r="AE13" s="146">
        <f t="shared" si="3"/>
        <v>0.38440654575955524</v>
      </c>
      <c r="AF13" s="443">
        <f t="shared" si="4"/>
        <v>9.6222066989848862</v>
      </c>
      <c r="AG13" s="146">
        <v>0</v>
      </c>
      <c r="AH13" s="146">
        <f t="shared" si="5"/>
        <v>0.21966088329117445</v>
      </c>
      <c r="AI13" s="249">
        <f t="shared" si="6"/>
        <v>47.358703294344551</v>
      </c>
      <c r="AJ13" s="249">
        <f t="shared" si="7"/>
        <v>0.79682284290638627</v>
      </c>
      <c r="AK13" s="249">
        <f t="shared" si="19"/>
        <v>0.20317715709361375</v>
      </c>
      <c r="AL13" s="249">
        <f t="shared" si="8"/>
        <v>10.072100824907045</v>
      </c>
      <c r="AM13" s="249">
        <f t="shared" si="20"/>
        <v>8.0256800133421891</v>
      </c>
      <c r="AN13" s="249">
        <f t="shared" si="21"/>
        <v>2.0464208115648552</v>
      </c>
      <c r="AO13" s="249">
        <f t="shared" si="9"/>
        <v>9.8942480771309818</v>
      </c>
      <c r="AP13" s="249">
        <f t="shared" si="10"/>
        <v>5.045751922869016</v>
      </c>
      <c r="AQ13" s="433">
        <f t="shared" si="22"/>
        <v>16.714379433418756</v>
      </c>
      <c r="AR13" s="430">
        <f t="shared" si="11"/>
        <v>60.997520577852789</v>
      </c>
      <c r="AS13" s="430">
        <f t="shared" si="12"/>
        <v>15.487617464341223</v>
      </c>
      <c r="AT13" s="430">
        <f t="shared" si="13"/>
        <v>93.19951747561278</v>
      </c>
      <c r="AU13" s="430">
        <f t="shared" si="50"/>
        <v>6.8004825243872205</v>
      </c>
      <c r="AV13" s="436">
        <f t="shared" si="23"/>
        <v>15.487617464341223</v>
      </c>
      <c r="AW13" s="436"/>
      <c r="AX13" s="436">
        <f>AQ13</f>
        <v>16.714379433418756</v>
      </c>
      <c r="AY13" s="436"/>
      <c r="AZ13" s="436">
        <f t="shared" si="24"/>
        <v>60.997520577852789</v>
      </c>
      <c r="BA13" s="430"/>
      <c r="BB13" s="146">
        <f t="shared" si="25"/>
        <v>76.485138042194009</v>
      </c>
      <c r="BC13" s="146"/>
      <c r="BD13" s="147">
        <v>62352.220370953488</v>
      </c>
      <c r="BE13" s="148">
        <v>287.63135369621091</v>
      </c>
      <c r="BF13" s="148">
        <v>64.178705724475307</v>
      </c>
      <c r="BG13" s="148">
        <v>132.55989968764979</v>
      </c>
      <c r="BH13" s="148">
        <v>14.417180269829499</v>
      </c>
      <c r="BI13" s="148">
        <v>20.474853267205809</v>
      </c>
      <c r="BJ13" s="432">
        <v>1</v>
      </c>
      <c r="BK13" s="148">
        <v>85.17626975712777</v>
      </c>
      <c r="BL13" s="148">
        <v>304.31143953585098</v>
      </c>
      <c r="BM13" s="148">
        <v>27.722840955409122</v>
      </c>
      <c r="BN13" s="148">
        <v>88.442950875924865</v>
      </c>
      <c r="BO13" s="148">
        <v>8.2220747044197964</v>
      </c>
      <c r="BP13" s="148">
        <v>31.09859251841705</v>
      </c>
      <c r="BQ13" s="148">
        <v>7.8498112785976204</v>
      </c>
      <c r="BR13" s="148">
        <v>3.5822340031269988</v>
      </c>
      <c r="BS13" s="148">
        <v>424.92959072389834</v>
      </c>
      <c r="BT13" s="148">
        <v>35.384382562501173</v>
      </c>
      <c r="BU13" s="148">
        <v>57.372014368163924</v>
      </c>
      <c r="BV13" s="148">
        <v>10.778759285388929</v>
      </c>
      <c r="BW13" s="148">
        <v>16.773700085349464</v>
      </c>
      <c r="BX13" s="148"/>
      <c r="BY13" s="148">
        <f t="shared" si="26"/>
        <v>177763924.05455372</v>
      </c>
      <c r="BZ13" s="148"/>
      <c r="CA13" s="148">
        <f>BT13+BU13+BW13</f>
        <v>109.53009701601455</v>
      </c>
      <c r="CB13" s="148"/>
      <c r="CC13" s="158"/>
      <c r="CD13" s="158"/>
      <c r="CE13" s="367"/>
      <c r="CF13" s="192"/>
      <c r="CG13" s="342"/>
      <c r="CH13" s="367"/>
      <c r="CI13" s="501">
        <f t="shared" si="28"/>
        <v>60.997520577852789</v>
      </c>
      <c r="CJ13" s="501">
        <f t="shared" si="29"/>
        <v>15.487617464341223</v>
      </c>
      <c r="CK13" s="161">
        <f t="shared" si="30"/>
        <v>1.6394108982244169E-2</v>
      </c>
      <c r="CL13" s="161">
        <f t="shared" si="30"/>
        <v>6.4567710450132543E-2</v>
      </c>
      <c r="CM13" s="142">
        <f t="shared" si="31"/>
        <v>0.2539056885857181</v>
      </c>
      <c r="CN13" s="142">
        <f t="shared" si="32"/>
        <v>79.750814523211986</v>
      </c>
      <c r="CO13" s="142">
        <f t="shared" si="33"/>
        <v>3.6558542977401673</v>
      </c>
      <c r="CP13" s="142">
        <f t="shared" si="14"/>
        <v>78.52166463874579</v>
      </c>
      <c r="CQ13" s="142">
        <f t="shared" si="34"/>
        <v>21.478335361254203</v>
      </c>
      <c r="CR13" s="142">
        <f t="shared" si="35"/>
        <v>2.5403249673901027</v>
      </c>
      <c r="CS13" s="146">
        <f t="shared" si="36"/>
        <v>45.986377753267618</v>
      </c>
      <c r="CT13" s="146">
        <f t="shared" si="37"/>
        <v>12.578832198453224</v>
      </c>
      <c r="CU13" s="146">
        <f t="shared" si="38"/>
        <v>2.1637540469318619</v>
      </c>
      <c r="CV13" s="512">
        <f t="shared" si="39"/>
        <v>85.17626975712777</v>
      </c>
      <c r="CZ13" s="520">
        <f t="shared" si="40"/>
        <v>522</v>
      </c>
      <c r="DC13" s="516"/>
      <c r="DD13" s="145">
        <v>45.986377753267618</v>
      </c>
      <c r="DE13" s="145">
        <v>0.52556557977954066</v>
      </c>
      <c r="DF13" s="145">
        <v>12.578832198453224</v>
      </c>
      <c r="DG13" s="145">
        <v>7.4762397448005791</v>
      </c>
      <c r="DH13" s="145">
        <v>1.3282879183150504</v>
      </c>
      <c r="DI13" s="145">
        <v>2.5958610801064661</v>
      </c>
      <c r="DJ13" s="145">
        <v>10.006613244744441</v>
      </c>
      <c r="DK13" s="145">
        <v>1.0032919272708065</v>
      </c>
      <c r="DL13" s="145">
        <v>2.1637540469318619</v>
      </c>
      <c r="DM13" s="145">
        <v>8.9684686053193005E-2</v>
      </c>
      <c r="DN13" s="145">
        <v>0.21966088329117445</v>
      </c>
      <c r="DO13" s="145">
        <v>5.5830936986084261E-2</v>
      </c>
      <c r="DP13" s="145">
        <v>0.63</v>
      </c>
      <c r="DQ13" s="538">
        <v>14.94</v>
      </c>
      <c r="DR13" s="540">
        <f t="shared" si="41"/>
        <v>99.600000000000023</v>
      </c>
      <c r="DS13" s="554">
        <f t="shared" si="42"/>
        <v>1.4549524322899925</v>
      </c>
      <c r="DT13" s="256">
        <f t="shared" si="43"/>
        <v>66.907992164323119</v>
      </c>
      <c r="DU13" s="256">
        <f t="shared" si="15"/>
        <v>0.76467291862814279</v>
      </c>
      <c r="DV13" s="256">
        <f t="shared" si="15"/>
        <v>18.30160250250719</v>
      </c>
      <c r="DW13" s="256">
        <f t="shared" si="15"/>
        <v>10.877573201080715</v>
      </c>
      <c r="DX13" s="256">
        <f t="shared" si="15"/>
        <v>1.9325957375338936</v>
      </c>
      <c r="DY13" s="256">
        <f t="shared" si="15"/>
        <v>3.7768543923878299</v>
      </c>
      <c r="DZ13" s="256">
        <f t="shared" si="15"/>
        <v>14.559146279426178</v>
      </c>
      <c r="EA13" s="256">
        <f t="shared" si="15"/>
        <v>1.4597420298795742</v>
      </c>
      <c r="EB13" s="256">
        <f t="shared" si="15"/>
        <v>3.1481592134608269</v>
      </c>
      <c r="EC13" s="256">
        <f t="shared" si="15"/>
        <v>0.13048695211225753</v>
      </c>
      <c r="ED13" s="256">
        <f t="shared" si="15"/>
        <v>0.31959613642346241</v>
      </c>
      <c r="EE13" s="256">
        <f t="shared" si="15"/>
        <v>8.1231357564932591E-2</v>
      </c>
      <c r="EF13" s="256">
        <f t="shared" si="44"/>
        <v>122.25965288532811</v>
      </c>
      <c r="EG13" s="256"/>
      <c r="EH13" s="256"/>
      <c r="EI13" s="147">
        <v>62352.220370953488</v>
      </c>
      <c r="EJ13" s="148">
        <v>287.63135369621091</v>
      </c>
      <c r="EK13" s="148">
        <v>64.178705724475307</v>
      </c>
      <c r="EL13" s="148">
        <v>132.55989968764979</v>
      </c>
      <c r="EM13" s="148">
        <v>14.417180269829499</v>
      </c>
      <c r="EN13" s="148">
        <v>20.474853267205809</v>
      </c>
      <c r="EO13" s="432">
        <v>1</v>
      </c>
      <c r="EP13" s="148">
        <v>85.17626975712777</v>
      </c>
      <c r="EQ13" s="148">
        <v>304.31143953585098</v>
      </c>
      <c r="ER13" s="148">
        <v>27.722840955409122</v>
      </c>
      <c r="ES13" s="148">
        <v>88.442950875924865</v>
      </c>
      <c r="ET13" s="148">
        <v>8.2220747044197964</v>
      </c>
      <c r="EU13" s="148">
        <v>31.09859251841705</v>
      </c>
      <c r="EV13" s="148">
        <v>7.8498112785976204</v>
      </c>
      <c r="EW13" s="148">
        <v>3.5822340031269988</v>
      </c>
      <c r="EX13" s="148">
        <v>424.92959072389834</v>
      </c>
      <c r="EY13" s="148">
        <v>35.384382562501173</v>
      </c>
      <c r="EZ13" s="148">
        <v>57.372014368163924</v>
      </c>
      <c r="FA13" s="148">
        <v>10.778759285388929</v>
      </c>
      <c r="FB13" s="148">
        <v>16.773700085349464</v>
      </c>
      <c r="FC13" s="516"/>
      <c r="FD13" s="529"/>
      <c r="FE13" s="529"/>
      <c r="FF13" s="529"/>
      <c r="FG13" s="529"/>
      <c r="FH13" s="529"/>
      <c r="FI13" s="142">
        <f t="shared" si="16"/>
        <v>52.411800826888431</v>
      </c>
      <c r="FK13" s="142">
        <f t="shared" si="17"/>
        <v>18.732241323285631</v>
      </c>
      <c r="FM13" s="142">
        <f t="shared" si="45"/>
        <v>21.478335361254207</v>
      </c>
      <c r="FO13" s="142">
        <f t="shared" si="46"/>
        <v>73.669978880670328</v>
      </c>
      <c r="FQ13" s="142">
        <f t="shared" si="47"/>
        <v>21.478335361254203</v>
      </c>
      <c r="FS13" s="142">
        <f t="shared" si="48"/>
        <v>0.27353387705252385</v>
      </c>
      <c r="FU13" s="142">
        <f t="shared" si="49"/>
        <v>12.578832198453224</v>
      </c>
      <c r="GK13" s="342"/>
      <c r="GL13" s="367"/>
      <c r="GO13" s="617"/>
      <c r="GQ13" s="523"/>
      <c r="GR13" s="626"/>
      <c r="GS13" s="629"/>
      <c r="GT13" s="625"/>
      <c r="GU13" s="625"/>
      <c r="GV13" s="528"/>
      <c r="GW13" s="523"/>
      <c r="GX13" s="528"/>
      <c r="GY13" s="655"/>
      <c r="GZ13" s="635">
        <v>4</v>
      </c>
      <c r="HA13" s="641">
        <v>30</v>
      </c>
      <c r="HB13" s="642">
        <f t="shared" si="55"/>
        <v>0.3</v>
      </c>
      <c r="HC13" s="629"/>
      <c r="HD13" s="644">
        <f t="shared" si="66"/>
        <v>70</v>
      </c>
      <c r="HE13" s="642">
        <f t="shared" si="56"/>
        <v>0.7</v>
      </c>
      <c r="HF13" s="670"/>
      <c r="HG13" s="673">
        <f t="shared" si="57"/>
        <v>100</v>
      </c>
      <c r="HH13" s="673">
        <f t="shared" si="57"/>
        <v>1</v>
      </c>
      <c r="HI13" s="635"/>
      <c r="HJ13" s="643">
        <f t="shared" si="58"/>
        <v>30</v>
      </c>
      <c r="HK13" s="642">
        <f t="shared" si="59"/>
        <v>0.3</v>
      </c>
      <c r="HL13" s="629"/>
      <c r="HM13" s="644">
        <f t="shared" si="60"/>
        <v>70</v>
      </c>
      <c r="HN13" s="642">
        <f t="shared" si="61"/>
        <v>0.7</v>
      </c>
      <c r="HO13" s="655"/>
      <c r="HP13" s="676">
        <v>0</v>
      </c>
      <c r="HQ13" s="642">
        <f t="shared" si="62"/>
        <v>0</v>
      </c>
      <c r="HR13" s="655"/>
      <c r="HS13" s="666">
        <v>0</v>
      </c>
      <c r="HT13" s="667">
        <f t="shared" si="63"/>
        <v>0</v>
      </c>
      <c r="HU13" s="655"/>
      <c r="HV13" s="636">
        <f t="shared" si="51"/>
        <v>100</v>
      </c>
      <c r="HW13" s="636">
        <f t="shared" si="52"/>
        <v>1</v>
      </c>
      <c r="HX13" s="655"/>
      <c r="HY13" s="661">
        <f t="shared" si="53"/>
        <v>85.6</v>
      </c>
      <c r="HZ13" s="661">
        <f t="shared" si="54"/>
        <v>7.1999999999999993</v>
      </c>
      <c r="IA13" s="661">
        <f t="shared" si="64"/>
        <v>7.7586206896551713E-2</v>
      </c>
      <c r="IB13" s="661">
        <f t="shared" si="65"/>
        <v>8.4112149532710276E-2</v>
      </c>
      <c r="IC13" s="655"/>
      <c r="ID13" s="620"/>
      <c r="IE13" s="620"/>
      <c r="IF13" s="620"/>
      <c r="IG13" s="620"/>
      <c r="IH13" s="620"/>
      <c r="II13" s="620"/>
      <c r="IJ13" s="620"/>
      <c r="IK13" s="620"/>
    </row>
    <row r="14" spans="1:331" s="605" customFormat="1" ht="16.5" x14ac:dyDescent="0.3">
      <c r="A14" s="558">
        <v>8</v>
      </c>
      <c r="B14" s="559">
        <v>282</v>
      </c>
      <c r="C14" s="594">
        <v>100</v>
      </c>
      <c r="D14" s="600">
        <v>912.4</v>
      </c>
      <c r="E14" s="601" t="s">
        <v>325</v>
      </c>
      <c r="F14" s="602" t="s">
        <v>204</v>
      </c>
      <c r="G14" s="603"/>
      <c r="H14" s="564">
        <v>9.83</v>
      </c>
      <c r="I14" s="564">
        <v>0.09</v>
      </c>
      <c r="J14" s="564">
        <v>2.71</v>
      </c>
      <c r="K14" s="564">
        <v>4.88</v>
      </c>
      <c r="L14" s="564">
        <v>39.979999999999997</v>
      </c>
      <c r="M14" s="564">
        <v>2.3199999999999998</v>
      </c>
      <c r="N14" s="564">
        <v>9.6199999999999992</v>
      </c>
      <c r="O14" s="564">
        <v>0.25</v>
      </c>
      <c r="P14" s="564">
        <v>0.53</v>
      </c>
      <c r="Q14" s="564">
        <v>0.78</v>
      </c>
      <c r="R14" s="564">
        <v>0.04</v>
      </c>
      <c r="S14" s="564">
        <v>0.01</v>
      </c>
      <c r="T14" s="564">
        <v>0.26</v>
      </c>
      <c r="U14" s="564">
        <v>28.3</v>
      </c>
      <c r="V14" s="604">
        <v>99.6</v>
      </c>
      <c r="W14" s="604"/>
      <c r="X14" s="564">
        <v>0.25</v>
      </c>
      <c r="Y14" s="564">
        <f t="shared" si="18"/>
        <v>0.1855</v>
      </c>
      <c r="Z14" s="564">
        <f t="shared" si="0"/>
        <v>2.8206357713028517E-4</v>
      </c>
      <c r="AA14" s="564">
        <f t="shared" si="1"/>
        <v>0.4355</v>
      </c>
      <c r="AB14" s="564">
        <v>0.26</v>
      </c>
      <c r="AC14" s="566">
        <f t="shared" si="2"/>
        <v>0.05</v>
      </c>
      <c r="AD14" s="566"/>
      <c r="AE14" s="566">
        <f t="shared" si="3"/>
        <v>6.9999999999999993E-2</v>
      </c>
      <c r="AF14" s="567">
        <f t="shared" si="4"/>
        <v>9.5499999999999989</v>
      </c>
      <c r="AG14" s="566">
        <v>0</v>
      </c>
      <c r="AH14" s="566">
        <f t="shared" si="5"/>
        <v>0.04</v>
      </c>
      <c r="AI14" s="568">
        <f t="shared" si="6"/>
        <v>17.68</v>
      </c>
      <c r="AJ14" s="568">
        <f t="shared" si="7"/>
        <v>0.45984162895927599</v>
      </c>
      <c r="AK14" s="568">
        <f t="shared" si="19"/>
        <v>0.54015837104072395</v>
      </c>
      <c r="AL14" s="568">
        <f t="shared" si="8"/>
        <v>7.1999999999999993</v>
      </c>
      <c r="AM14" s="568">
        <f t="shared" si="20"/>
        <v>3.3108597285067867</v>
      </c>
      <c r="AN14" s="568">
        <f t="shared" si="21"/>
        <v>3.8891402714932122</v>
      </c>
      <c r="AO14" s="568">
        <f t="shared" si="9"/>
        <v>8.4494674990818961</v>
      </c>
      <c r="AP14" s="568">
        <f t="shared" si="10"/>
        <v>19.850532500918106</v>
      </c>
      <c r="AQ14" s="568">
        <f t="shared" si="22"/>
        <v>33.289672772411322</v>
      </c>
      <c r="AR14" s="566">
        <f t="shared" si="11"/>
        <v>28.940654455177366</v>
      </c>
      <c r="AS14" s="569">
        <v>0.3</v>
      </c>
      <c r="AT14" s="566">
        <f t="shared" si="13"/>
        <v>62.530327227588685</v>
      </c>
      <c r="AU14" s="566">
        <f t="shared" si="50"/>
        <v>37.469672772411315</v>
      </c>
      <c r="AV14" s="570">
        <f>AS14</f>
        <v>0.3</v>
      </c>
      <c r="AX14" s="566">
        <f>AQ14</f>
        <v>33.289672772411322</v>
      </c>
      <c r="AY14" s="566"/>
      <c r="AZ14" s="566">
        <f t="shared" si="24"/>
        <v>28.940654455177366</v>
      </c>
      <c r="BA14" s="566"/>
      <c r="BB14" s="566">
        <f t="shared" si="25"/>
        <v>29.240654455177367</v>
      </c>
      <c r="BC14" s="566"/>
      <c r="BD14" s="575">
        <v>55655.121594510245</v>
      </c>
      <c r="BE14" s="575">
        <v>582.08339710291932</v>
      </c>
      <c r="BF14" s="575">
        <v>28.100698953629486</v>
      </c>
      <c r="BG14" s="575">
        <v>175.81177045251232</v>
      </c>
      <c r="BH14" s="575">
        <v>5.254335092569157</v>
      </c>
      <c r="BI14" s="575">
        <v>94.963273805604857</v>
      </c>
      <c r="BJ14" s="575">
        <v>1.622577135067333</v>
      </c>
      <c r="BK14" s="575">
        <v>23.234392688105917</v>
      </c>
      <c r="BL14" s="575">
        <v>275.85822366446706</v>
      </c>
      <c r="BM14" s="575">
        <v>100.96890861330047</v>
      </c>
      <c r="BN14" s="575">
        <v>27.755274761338455</v>
      </c>
      <c r="BO14" s="575">
        <v>0</v>
      </c>
      <c r="BP14" s="575">
        <v>25.191903735323351</v>
      </c>
      <c r="BQ14" s="575">
        <v>1.5466019883954403</v>
      </c>
      <c r="BR14" s="575">
        <v>1</v>
      </c>
      <c r="BS14" s="575">
        <v>165.00171585529651</v>
      </c>
      <c r="BT14" s="575">
        <v>41.633465946233713</v>
      </c>
      <c r="BU14" s="575">
        <v>101.63957378293885</v>
      </c>
      <c r="BV14" s="575">
        <v>13.337438032661801</v>
      </c>
      <c r="BW14" s="575">
        <v>45.533905605933455</v>
      </c>
      <c r="BX14" s="575"/>
      <c r="BY14" s="575">
        <f t="shared" si="26"/>
        <v>11902417.768012587</v>
      </c>
      <c r="BZ14" s="575"/>
      <c r="CA14" s="575">
        <f>BT14+BU14+BW14</f>
        <v>188.80694533510604</v>
      </c>
      <c r="CB14" s="575"/>
      <c r="CC14" s="606"/>
      <c r="CD14" s="606"/>
      <c r="CE14" s="558"/>
      <c r="CF14" s="606"/>
      <c r="CG14" s="607"/>
      <c r="CH14" s="558"/>
      <c r="CI14" s="580">
        <f t="shared" si="28"/>
        <v>28.940654455177366</v>
      </c>
      <c r="CJ14" s="580">
        <f t="shared" si="29"/>
        <v>0.3</v>
      </c>
      <c r="CK14" s="581">
        <f t="shared" si="30"/>
        <v>3.4553468773443861E-2</v>
      </c>
      <c r="CL14" s="581">
        <f t="shared" si="30"/>
        <v>3.3333333333333335</v>
      </c>
      <c r="CM14" s="571">
        <f t="shared" si="31"/>
        <v>1.0366040632033157E-2</v>
      </c>
      <c r="CN14" s="571">
        <f t="shared" si="32"/>
        <v>98.974031171361545</v>
      </c>
      <c r="CO14" s="571">
        <f t="shared" si="33"/>
        <v>3.6273062730627306</v>
      </c>
      <c r="CP14" s="571">
        <f t="shared" si="14"/>
        <v>78.38915470494419</v>
      </c>
      <c r="CQ14" s="571">
        <f t="shared" si="34"/>
        <v>21.610845295055825</v>
      </c>
      <c r="CR14" s="571">
        <f t="shared" si="35"/>
        <v>2.2811011551479718</v>
      </c>
      <c r="CS14" s="566">
        <f t="shared" si="36"/>
        <v>9.83</v>
      </c>
      <c r="CT14" s="566">
        <f t="shared" si="37"/>
        <v>2.71</v>
      </c>
      <c r="CU14" s="566">
        <f t="shared" si="38"/>
        <v>0.53</v>
      </c>
      <c r="CV14" s="584">
        <f t="shared" si="39"/>
        <v>23.234392688105917</v>
      </c>
      <c r="CW14" s="571"/>
      <c r="CX14" s="571"/>
      <c r="CY14" s="571"/>
      <c r="CZ14" s="608">
        <f t="shared" si="40"/>
        <v>522</v>
      </c>
      <c r="DA14" s="571"/>
      <c r="DB14" s="571"/>
      <c r="DC14" s="585"/>
      <c r="DD14" s="609">
        <v>9.83</v>
      </c>
      <c r="DE14" s="609">
        <v>0.09</v>
      </c>
      <c r="DF14" s="609">
        <v>2.71</v>
      </c>
      <c r="DG14" s="609">
        <v>4.88</v>
      </c>
      <c r="DH14" s="609">
        <v>39.979999999999997</v>
      </c>
      <c r="DI14" s="609">
        <v>2.3199999999999998</v>
      </c>
      <c r="DJ14" s="609">
        <v>9.6199999999999992</v>
      </c>
      <c r="DK14" s="609">
        <v>0.25</v>
      </c>
      <c r="DL14" s="609">
        <v>0.53</v>
      </c>
      <c r="DM14" s="609">
        <v>0.78</v>
      </c>
      <c r="DN14" s="609">
        <v>0.04</v>
      </c>
      <c r="DO14" s="609">
        <v>0.01</v>
      </c>
      <c r="DP14" s="609">
        <v>0.26</v>
      </c>
      <c r="DQ14" s="610">
        <v>28.3</v>
      </c>
      <c r="DR14" s="611">
        <f t="shared" si="41"/>
        <v>99.600000000000009</v>
      </c>
      <c r="DS14" s="554">
        <f t="shared" si="42"/>
        <v>5.5432372505543244</v>
      </c>
      <c r="DT14" s="588">
        <f t="shared" si="43"/>
        <v>54.490022172949011</v>
      </c>
      <c r="DU14" s="588">
        <f t="shared" si="15"/>
        <v>0.4988913525498892</v>
      </c>
      <c r="DV14" s="588">
        <f t="shared" si="15"/>
        <v>15.022172949002218</v>
      </c>
      <c r="DW14" s="588">
        <f t="shared" si="15"/>
        <v>27.050997782705103</v>
      </c>
      <c r="DX14" s="588">
        <f t="shared" si="15"/>
        <v>221.61862527716187</v>
      </c>
      <c r="DY14" s="588">
        <f t="shared" si="15"/>
        <v>12.860310421286032</v>
      </c>
      <c r="DZ14" s="588">
        <f t="shared" si="15"/>
        <v>53.325942350332596</v>
      </c>
      <c r="EA14" s="588">
        <f t="shared" si="15"/>
        <v>1.3858093126385811</v>
      </c>
      <c r="EB14" s="588">
        <f t="shared" si="15"/>
        <v>2.9379157427937921</v>
      </c>
      <c r="EC14" s="588">
        <f t="shared" si="15"/>
        <v>4.323725055432373</v>
      </c>
      <c r="ED14" s="588">
        <f t="shared" si="15"/>
        <v>0.22172949002217299</v>
      </c>
      <c r="EE14" s="588">
        <f t="shared" si="15"/>
        <v>5.5432372505543247E-2</v>
      </c>
      <c r="EF14" s="588">
        <f t="shared" si="44"/>
        <v>393.79157427937923</v>
      </c>
      <c r="EG14" s="612"/>
      <c r="EH14" s="612"/>
      <c r="EI14" s="575">
        <v>55655.121594510245</v>
      </c>
      <c r="EJ14" s="575">
        <v>582.08339710291932</v>
      </c>
      <c r="EK14" s="575">
        <v>28.100698953629486</v>
      </c>
      <c r="EL14" s="575">
        <v>175.81177045251232</v>
      </c>
      <c r="EM14" s="575">
        <v>5.254335092569157</v>
      </c>
      <c r="EN14" s="575">
        <v>94.963273805604857</v>
      </c>
      <c r="EO14" s="575">
        <v>1.622577135067333</v>
      </c>
      <c r="EP14" s="575">
        <v>23.234392688105917</v>
      </c>
      <c r="EQ14" s="575">
        <v>275.85822366446706</v>
      </c>
      <c r="ER14" s="575">
        <v>100.96890861330047</v>
      </c>
      <c r="ES14" s="575">
        <v>27.755274761338455</v>
      </c>
      <c r="ET14" s="575">
        <v>0</v>
      </c>
      <c r="EU14" s="575">
        <v>25.191903735323351</v>
      </c>
      <c r="EV14" s="575">
        <v>1.5466019883954403</v>
      </c>
      <c r="EW14" s="575">
        <v>1</v>
      </c>
      <c r="EX14" s="575">
        <v>165.00171585529651</v>
      </c>
      <c r="EY14" s="575">
        <v>41.633465946233713</v>
      </c>
      <c r="EZ14" s="575">
        <v>101.63957378293885</v>
      </c>
      <c r="FA14" s="575">
        <v>13.337438032661801</v>
      </c>
      <c r="FB14" s="575">
        <v>45.533905605933455</v>
      </c>
      <c r="FC14" s="613"/>
      <c r="FI14" s="571">
        <f t="shared" si="16"/>
        <v>11.291666666666666</v>
      </c>
      <c r="FK14" s="571">
        <f t="shared" si="17"/>
        <v>3.9583333333333339</v>
      </c>
      <c r="FM14" s="571">
        <f t="shared" si="45"/>
        <v>21.610845295055817</v>
      </c>
      <c r="FN14" s="571"/>
      <c r="FO14" s="571">
        <f>100*FI14/(FI14+FK14)</f>
        <v>74.04371584699453</v>
      </c>
      <c r="FR14" s="571">
        <f t="shared" si="47"/>
        <v>21.610845295055825</v>
      </c>
      <c r="FS14" s="589">
        <f>DF14/DD14</f>
        <v>0.27568667344862663</v>
      </c>
      <c r="FT14" s="589"/>
      <c r="FU14" s="614"/>
      <c r="FV14" s="592">
        <f t="shared" si="49"/>
        <v>2.71</v>
      </c>
      <c r="GK14" s="607"/>
      <c r="GL14" s="558"/>
      <c r="GO14" s="618"/>
      <c r="GQ14" s="523"/>
      <c r="GR14" s="631" t="s">
        <v>328</v>
      </c>
      <c r="GS14" s="628"/>
      <c r="GT14" s="624">
        <v>0</v>
      </c>
      <c r="GU14" s="522">
        <v>0</v>
      </c>
      <c r="GV14" s="523"/>
      <c r="GW14" s="622">
        <f>GT14/100</f>
        <v>0</v>
      </c>
      <c r="GX14" s="533">
        <f>GU14/100</f>
        <v>0</v>
      </c>
      <c r="GY14" s="628"/>
      <c r="GZ14" s="635">
        <v>5</v>
      </c>
      <c r="HA14" s="641">
        <v>40</v>
      </c>
      <c r="HB14" s="642">
        <f t="shared" si="55"/>
        <v>0.4</v>
      </c>
      <c r="HC14" s="628"/>
      <c r="HD14" s="644">
        <f t="shared" si="66"/>
        <v>60</v>
      </c>
      <c r="HE14" s="642">
        <f t="shared" si="56"/>
        <v>0.6</v>
      </c>
      <c r="HF14" s="670"/>
      <c r="HG14" s="673">
        <f t="shared" si="57"/>
        <v>100</v>
      </c>
      <c r="HH14" s="673">
        <f t="shared" si="57"/>
        <v>1</v>
      </c>
      <c r="HI14" s="635"/>
      <c r="HJ14" s="643">
        <f t="shared" si="58"/>
        <v>40</v>
      </c>
      <c r="HK14" s="642">
        <f t="shared" si="59"/>
        <v>0.4</v>
      </c>
      <c r="HL14" s="628"/>
      <c r="HM14" s="644">
        <f t="shared" si="60"/>
        <v>60</v>
      </c>
      <c r="HN14" s="642">
        <f t="shared" si="61"/>
        <v>0.6</v>
      </c>
      <c r="HO14" s="628"/>
      <c r="HP14" s="676">
        <v>0</v>
      </c>
      <c r="HQ14" s="642">
        <f t="shared" si="62"/>
        <v>0</v>
      </c>
      <c r="HR14" s="628"/>
      <c r="HS14" s="666">
        <v>0</v>
      </c>
      <c r="HT14" s="667">
        <f t="shared" si="63"/>
        <v>0</v>
      </c>
      <c r="HU14" s="628"/>
      <c r="HV14" s="636">
        <f t="shared" si="51"/>
        <v>100</v>
      </c>
      <c r="HW14" s="636">
        <f t="shared" si="52"/>
        <v>1</v>
      </c>
      <c r="HX14" s="628"/>
      <c r="HY14" s="661">
        <f t="shared" si="53"/>
        <v>80.8</v>
      </c>
      <c r="HZ14" s="661">
        <f t="shared" si="54"/>
        <v>9.6000000000000014</v>
      </c>
      <c r="IA14" s="661">
        <f t="shared" si="64"/>
        <v>0.10619469026548674</v>
      </c>
      <c r="IB14" s="661">
        <f t="shared" si="65"/>
        <v>0.11881188118811883</v>
      </c>
      <c r="IC14" s="628"/>
      <c r="ID14" s="621"/>
      <c r="IE14" s="621"/>
      <c r="IF14" s="621"/>
      <c r="IG14" s="621"/>
      <c r="IH14" s="621"/>
      <c r="II14" s="621"/>
      <c r="IJ14" s="621"/>
      <c r="IK14" s="621"/>
    </row>
    <row r="15" spans="1:331" s="142" customFormat="1" ht="14.25" customHeight="1" x14ac:dyDescent="0.2">
      <c r="A15" s="278">
        <v>9</v>
      </c>
      <c r="B15" s="272">
        <v>284</v>
      </c>
      <c r="C15" s="144">
        <v>100</v>
      </c>
      <c r="D15" s="324">
        <v>1092.5</v>
      </c>
      <c r="E15" s="317" t="s">
        <v>235</v>
      </c>
      <c r="F15" s="309" t="s">
        <v>205</v>
      </c>
      <c r="G15" s="275"/>
      <c r="H15" s="145">
        <v>70.967918871693001</v>
      </c>
      <c r="I15" s="145">
        <v>0.79298421291698085</v>
      </c>
      <c r="J15" s="145">
        <v>15.688634321692245</v>
      </c>
      <c r="K15" s="145">
        <v>1.6622307622092354</v>
      </c>
      <c r="L15" s="145">
        <v>5.9589598868128743E-2</v>
      </c>
      <c r="M15" s="145">
        <v>0.91061963866183615</v>
      </c>
      <c r="N15" s="145">
        <v>0.79555716623598483</v>
      </c>
      <c r="O15" s="145">
        <v>0.80790734216720317</v>
      </c>
      <c r="P15" s="145">
        <v>2.7317559978527481</v>
      </c>
      <c r="Q15" s="145">
        <v>4.9812376255914184E-2</v>
      </c>
      <c r="R15" s="145">
        <v>0.18803142855280003</v>
      </c>
      <c r="S15" s="145">
        <v>5.495828289392185E-2</v>
      </c>
      <c r="T15" s="145">
        <v>0.62</v>
      </c>
      <c r="U15" s="145">
        <v>4.2699999999999996</v>
      </c>
      <c r="V15" s="146">
        <v>99.6</v>
      </c>
      <c r="W15" s="146"/>
      <c r="X15" s="145">
        <v>0.80790734216720317</v>
      </c>
      <c r="Y15" s="145">
        <f t="shared" si="18"/>
        <v>0.59946724788806471</v>
      </c>
      <c r="Z15" s="145">
        <f t="shared" si="0"/>
        <v>1.5501729865997757E-3</v>
      </c>
      <c r="AA15" s="145">
        <f t="shared" si="1"/>
        <v>1.4073745900552679</v>
      </c>
      <c r="AB15" s="145">
        <v>0.62</v>
      </c>
      <c r="AC15" s="146">
        <f t="shared" si="2"/>
        <v>0.24298971144672188</v>
      </c>
      <c r="AD15" s="146"/>
      <c r="AE15" s="146">
        <f t="shared" si="3"/>
        <v>0.32905499996740001</v>
      </c>
      <c r="AF15" s="443">
        <f t="shared" si="4"/>
        <v>0.46650216626858482</v>
      </c>
      <c r="AG15" s="146">
        <v>0</v>
      </c>
      <c r="AH15" s="146">
        <f t="shared" si="5"/>
        <v>0.18803142855280003</v>
      </c>
      <c r="AI15" s="249">
        <f t="shared" si="6"/>
        <v>47.532405131345314</v>
      </c>
      <c r="AJ15" s="249">
        <f t="shared" si="7"/>
        <v>0.990185597278751</v>
      </c>
      <c r="AK15" s="249">
        <f t="shared" si="19"/>
        <v>9.8144027212489875E-3</v>
      </c>
      <c r="AL15" s="249">
        <f t="shared" si="8"/>
        <v>2.5728504008710713</v>
      </c>
      <c r="AM15" s="249">
        <f t="shared" si="20"/>
        <v>2.5475994108953959</v>
      </c>
      <c r="AN15" s="249">
        <f t="shared" si="21"/>
        <v>2.525098997567559E-2</v>
      </c>
      <c r="AO15" s="249">
        <f t="shared" si="9"/>
        <v>4.1869996001110676</v>
      </c>
      <c r="AP15" s="249">
        <f t="shared" si="10"/>
        <v>8.3000399888931639E-2</v>
      </c>
      <c r="AQ15" s="433">
        <f t="shared" si="22"/>
        <v>0.57475355613319201</v>
      </c>
      <c r="AR15" s="430">
        <f t="shared" si="11"/>
        <v>44.846466665397422</v>
      </c>
      <c r="AS15" s="430">
        <f>H15-0.5*AR15</f>
        <v>48.544685538994287</v>
      </c>
      <c r="AT15" s="430">
        <f t="shared" si="13"/>
        <v>93.96590576052489</v>
      </c>
      <c r="AU15" s="430">
        <f t="shared" si="50"/>
        <v>6.0340942394751096</v>
      </c>
      <c r="AV15" s="436">
        <f t="shared" si="23"/>
        <v>48.544685538994287</v>
      </c>
      <c r="AW15" s="436"/>
      <c r="AX15" s="436">
        <f>AQ15</f>
        <v>0.57475355613319201</v>
      </c>
      <c r="AY15" s="436"/>
      <c r="AZ15" s="436">
        <f t="shared" si="24"/>
        <v>44.846466665397422</v>
      </c>
      <c r="BA15" s="430"/>
      <c r="BB15" s="146">
        <f t="shared" si="25"/>
        <v>93.391152204391716</v>
      </c>
      <c r="BC15" s="146"/>
      <c r="BD15" s="147">
        <v>11953.014035132068</v>
      </c>
      <c r="BE15" s="148">
        <v>27.659332387215613</v>
      </c>
      <c r="BF15" s="148">
        <v>12.363241079997948</v>
      </c>
      <c r="BG15" s="148">
        <v>39.207379348973056</v>
      </c>
      <c r="BH15" s="148">
        <v>14.14412441184021</v>
      </c>
      <c r="BI15" s="148">
        <v>7.2795804717663168</v>
      </c>
      <c r="BJ15" s="432">
        <v>1</v>
      </c>
      <c r="BK15" s="148">
        <v>133.53408636774839</v>
      </c>
      <c r="BL15" s="148">
        <v>95.568520576983303</v>
      </c>
      <c r="BM15" s="148">
        <v>18.046294431558369</v>
      </c>
      <c r="BN15" s="148">
        <v>301.65651954658955</v>
      </c>
      <c r="BO15" s="148">
        <v>9.9695295160376478</v>
      </c>
      <c r="BP15" s="148">
        <v>15.875106780758985</v>
      </c>
      <c r="BQ15" s="148">
        <v>9.7559813010158383</v>
      </c>
      <c r="BR15" s="148">
        <v>5.7343923910295311</v>
      </c>
      <c r="BS15" s="148">
        <v>649.9278424126079</v>
      </c>
      <c r="BT15" s="148">
        <v>15.036432796326102</v>
      </c>
      <c r="BU15" s="148">
        <v>28.091262923662992</v>
      </c>
      <c r="BV15" s="148">
        <v>0</v>
      </c>
      <c r="BW15" s="148">
        <v>6.8043417897894782</v>
      </c>
      <c r="BX15" s="148"/>
      <c r="BY15" s="148">
        <f t="shared" si="26"/>
        <v>4952702.074334872</v>
      </c>
      <c r="BZ15" s="148"/>
      <c r="CA15" s="148">
        <f>BT15+BU15+BW15</f>
        <v>49.932037509778567</v>
      </c>
      <c r="CB15" s="148"/>
      <c r="CC15" s="160">
        <v>4.5322777608357079</v>
      </c>
      <c r="CD15" s="160">
        <v>4.9153406195141001</v>
      </c>
      <c r="CE15" s="367"/>
      <c r="CF15" s="192" t="s">
        <v>159</v>
      </c>
      <c r="CG15" s="341">
        <v>4.5322777608357079</v>
      </c>
      <c r="CH15" s="367"/>
      <c r="CI15" s="501">
        <f t="shared" si="28"/>
        <v>44.846466665397422</v>
      </c>
      <c r="CJ15" s="501">
        <f t="shared" si="29"/>
        <v>48.544685538994287</v>
      </c>
      <c r="CK15" s="161">
        <f t="shared" si="30"/>
        <v>2.2298300721460822E-2</v>
      </c>
      <c r="CL15" s="161">
        <f t="shared" si="30"/>
        <v>2.0599577253348034E-2</v>
      </c>
      <c r="CM15" s="142">
        <f t="shared" si="31"/>
        <v>1.0824639965772449</v>
      </c>
      <c r="CN15" s="142">
        <f t="shared" si="32"/>
        <v>48.020037880299881</v>
      </c>
      <c r="CO15" s="142">
        <f t="shared" si="33"/>
        <v>4.5235243180834166</v>
      </c>
      <c r="CP15" s="142">
        <f t="shared" si="14"/>
        <v>81.895616957345339</v>
      </c>
      <c r="CQ15" s="142">
        <f t="shared" si="34"/>
        <v>18.10438304265465</v>
      </c>
      <c r="CR15" s="142">
        <f t="shared" si="35"/>
        <v>2.0457368393037743</v>
      </c>
      <c r="CS15" s="146">
        <f t="shared" si="36"/>
        <v>70.967918871693001</v>
      </c>
      <c r="CT15" s="146">
        <f t="shared" si="37"/>
        <v>15.688634321692245</v>
      </c>
      <c r="CU15" s="146">
        <f t="shared" si="38"/>
        <v>2.7317559978527481</v>
      </c>
      <c r="CV15" s="512">
        <f t="shared" si="39"/>
        <v>133.53408636774839</v>
      </c>
      <c r="CZ15" s="520">
        <f t="shared" si="40"/>
        <v>522</v>
      </c>
      <c r="DC15" s="516"/>
      <c r="DD15" s="145">
        <v>70.967918871693001</v>
      </c>
      <c r="DE15" s="145">
        <v>0.79298421291698085</v>
      </c>
      <c r="DF15" s="145">
        <v>15.688634321692245</v>
      </c>
      <c r="DG15" s="145">
        <v>1.6622307622092354</v>
      </c>
      <c r="DH15" s="145">
        <v>5.9589598868128743E-2</v>
      </c>
      <c r="DI15" s="145">
        <v>0.91061963866183615</v>
      </c>
      <c r="DJ15" s="145">
        <v>0.79555716623598483</v>
      </c>
      <c r="DK15" s="145">
        <v>0.80790734216720317</v>
      </c>
      <c r="DL15" s="145">
        <v>2.7317559978527481</v>
      </c>
      <c r="DM15" s="145">
        <v>4.9812376255914184E-2</v>
      </c>
      <c r="DN15" s="145">
        <v>0.18803142855280003</v>
      </c>
      <c r="DO15" s="145">
        <v>5.495828289392185E-2</v>
      </c>
      <c r="DP15" s="145">
        <v>0.62</v>
      </c>
      <c r="DQ15" s="145">
        <v>4.2699999999999996</v>
      </c>
      <c r="DR15" s="540">
        <f t="shared" si="41"/>
        <v>99.6</v>
      </c>
      <c r="DS15" s="554">
        <f t="shared" si="42"/>
        <v>1.0888083934895754</v>
      </c>
      <c r="DT15" s="256">
        <f t="shared" si="43"/>
        <v>77.270465735986576</v>
      </c>
      <c r="DU15" s="256">
        <f t="shared" si="15"/>
        <v>0.86340786692873328</v>
      </c>
      <c r="DV15" s="256">
        <f t="shared" si="15"/>
        <v>17.081916731847148</v>
      </c>
      <c r="DW15" s="256">
        <f t="shared" si="15"/>
        <v>1.80985080580999</v>
      </c>
      <c r="DX15" s="256">
        <f t="shared" si="15"/>
        <v>6.4881655412295472E-2</v>
      </c>
      <c r="DY15" s="256">
        <f t="shared" si="15"/>
        <v>0.99149030585145148</v>
      </c>
      <c r="DZ15" s="256">
        <f t="shared" si="15"/>
        <v>0.8662093200985217</v>
      </c>
      <c r="EA15" s="256">
        <f t="shared" si="15"/>
        <v>0.8796562953135052</v>
      </c>
      <c r="EB15" s="256">
        <f t="shared" si="15"/>
        <v>2.9743588594275625</v>
      </c>
      <c r="EC15" s="256">
        <f t="shared" si="15"/>
        <v>5.4236133367100189E-2</v>
      </c>
      <c r="ED15" s="256">
        <f t="shared" si="15"/>
        <v>0.20473019764812406</v>
      </c>
      <c r="EE15" s="256">
        <f t="shared" si="15"/>
        <v>5.9839039706676658E-2</v>
      </c>
      <c r="EF15" s="256">
        <f t="shared" si="44"/>
        <v>103.12104294739768</v>
      </c>
      <c r="EG15" s="256"/>
      <c r="EH15" s="256"/>
      <c r="EI15" s="147">
        <v>11953.014035132068</v>
      </c>
      <c r="EJ15" s="148">
        <v>27.659332387215613</v>
      </c>
      <c r="EK15" s="148">
        <v>12.363241079997948</v>
      </c>
      <c r="EL15" s="148">
        <v>39.207379348973056</v>
      </c>
      <c r="EM15" s="148">
        <v>14.14412441184021</v>
      </c>
      <c r="EN15" s="148">
        <v>7.2795804717663168</v>
      </c>
      <c r="EO15" s="432">
        <v>1</v>
      </c>
      <c r="EP15" s="148">
        <v>133.53408636774839</v>
      </c>
      <c r="EQ15" s="148">
        <v>95.568520576983303</v>
      </c>
      <c r="ER15" s="148">
        <v>18.046294431558369</v>
      </c>
      <c r="ES15" s="148">
        <v>301.65651954658955</v>
      </c>
      <c r="ET15" s="148">
        <v>9.9695295160376478</v>
      </c>
      <c r="EU15" s="148">
        <v>15.875106780758985</v>
      </c>
      <c r="EV15" s="148">
        <v>9.7559813010158383</v>
      </c>
      <c r="EW15" s="148">
        <v>5.7343923910295311</v>
      </c>
      <c r="EX15" s="148">
        <v>649.9278424126079</v>
      </c>
      <c r="EY15" s="148">
        <v>15.036432796326102</v>
      </c>
      <c r="EZ15" s="148">
        <v>28.091262923662992</v>
      </c>
      <c r="FA15" s="148">
        <v>0</v>
      </c>
      <c r="FB15" s="148">
        <v>6.8043417897894782</v>
      </c>
      <c r="FC15" s="516"/>
      <c r="FI15" s="142">
        <f t="shared" si="16"/>
        <v>65.369309673717694</v>
      </c>
      <c r="FK15" s="142">
        <f t="shared" si="17"/>
        <v>36.975877841359797</v>
      </c>
      <c r="FM15" s="142">
        <f t="shared" si="45"/>
        <v>18.104383042654653</v>
      </c>
      <c r="FO15" s="142">
        <f t="shared" si="46"/>
        <v>63.871405447459352</v>
      </c>
      <c r="FQ15" s="142">
        <f t="shared" si="47"/>
        <v>18.10438304265465</v>
      </c>
      <c r="FS15" s="142">
        <f t="shared" si="48"/>
        <v>0.22106656882607242</v>
      </c>
      <c r="FU15" s="142">
        <f t="shared" si="49"/>
        <v>15.688634321692245</v>
      </c>
      <c r="GK15" s="341">
        <v>4.5322777608357079</v>
      </c>
      <c r="GL15" s="367"/>
      <c r="GO15" s="617"/>
      <c r="GQ15" s="523"/>
      <c r="GR15" s="626"/>
      <c r="GS15" s="629"/>
      <c r="GT15" s="625"/>
      <c r="GU15" s="625"/>
      <c r="GV15" s="528"/>
      <c r="GW15" s="523"/>
      <c r="GX15" s="528"/>
      <c r="GY15" s="655"/>
      <c r="GZ15" s="635">
        <v>6</v>
      </c>
      <c r="HA15" s="641">
        <v>50</v>
      </c>
      <c r="HB15" s="642">
        <f t="shared" si="55"/>
        <v>0.5</v>
      </c>
      <c r="HC15" s="629"/>
      <c r="HD15" s="644">
        <f t="shared" si="66"/>
        <v>50</v>
      </c>
      <c r="HE15" s="642">
        <f t="shared" si="56"/>
        <v>0.5</v>
      </c>
      <c r="HF15" s="670"/>
      <c r="HG15" s="673">
        <f t="shared" si="57"/>
        <v>100</v>
      </c>
      <c r="HH15" s="673">
        <f t="shared" si="57"/>
        <v>1</v>
      </c>
      <c r="HI15" s="635"/>
      <c r="HJ15" s="643">
        <f t="shared" si="58"/>
        <v>50</v>
      </c>
      <c r="HK15" s="642">
        <f t="shared" si="59"/>
        <v>0.5</v>
      </c>
      <c r="HL15" s="629"/>
      <c r="HM15" s="644">
        <f t="shared" si="60"/>
        <v>50</v>
      </c>
      <c r="HN15" s="642">
        <f t="shared" si="61"/>
        <v>0.5</v>
      </c>
      <c r="HO15" s="655"/>
      <c r="HP15" s="676">
        <v>0</v>
      </c>
      <c r="HQ15" s="642">
        <f t="shared" si="62"/>
        <v>0</v>
      </c>
      <c r="HR15" s="655"/>
      <c r="HS15" s="666">
        <v>0</v>
      </c>
      <c r="HT15" s="667">
        <f t="shared" si="63"/>
        <v>0</v>
      </c>
      <c r="HU15" s="655"/>
      <c r="HV15" s="636">
        <f t="shared" si="51"/>
        <v>100</v>
      </c>
      <c r="HW15" s="636">
        <f t="shared" si="52"/>
        <v>1</v>
      </c>
      <c r="HX15" s="655"/>
      <c r="HY15" s="661">
        <f t="shared" si="53"/>
        <v>76</v>
      </c>
      <c r="HZ15" s="661">
        <f t="shared" si="54"/>
        <v>12</v>
      </c>
      <c r="IA15" s="661">
        <f t="shared" si="64"/>
        <v>0.13636363636363635</v>
      </c>
      <c r="IB15" s="661">
        <f t="shared" si="65"/>
        <v>0.15789473684210525</v>
      </c>
      <c r="IC15" s="655"/>
      <c r="ID15" s="620"/>
      <c r="IE15" s="620"/>
      <c r="IF15" s="620"/>
      <c r="IG15" s="620"/>
      <c r="IH15" s="620"/>
      <c r="II15" s="620"/>
      <c r="IJ15" s="620"/>
      <c r="IK15" s="620"/>
    </row>
    <row r="16" spans="1:331" s="408" customFormat="1" ht="14.25" x14ac:dyDescent="0.2">
      <c r="A16" s="278">
        <v>10</v>
      </c>
      <c r="B16" s="395"/>
      <c r="C16" s="396"/>
      <c r="D16" s="397"/>
      <c r="E16" s="398"/>
      <c r="F16" s="409"/>
      <c r="G16" s="410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2"/>
      <c r="W16" s="402"/>
      <c r="X16" s="401"/>
      <c r="Y16" s="145"/>
      <c r="Z16" s="145"/>
      <c r="AA16" s="145"/>
      <c r="AB16" s="401"/>
      <c r="AC16" s="402"/>
      <c r="AD16" s="402"/>
      <c r="AE16" s="146"/>
      <c r="AF16" s="443"/>
      <c r="AG16" s="146"/>
      <c r="AH16" s="146"/>
      <c r="AI16" s="249"/>
      <c r="AJ16" s="249"/>
      <c r="AK16" s="249"/>
      <c r="AL16" s="249"/>
      <c r="AM16" s="249"/>
      <c r="AN16" s="249"/>
      <c r="AO16" s="249"/>
      <c r="AP16" s="249"/>
      <c r="AQ16" s="433"/>
      <c r="AR16" s="430"/>
      <c r="AS16" s="430"/>
      <c r="AT16" s="430"/>
      <c r="AU16" s="430"/>
      <c r="AV16" s="436"/>
      <c r="AW16" s="436"/>
      <c r="AX16" s="436"/>
      <c r="AY16" s="436"/>
      <c r="AZ16" s="436"/>
      <c r="BA16" s="430"/>
      <c r="BB16" s="146"/>
      <c r="BC16" s="402"/>
      <c r="BD16" s="403"/>
      <c r="BE16" s="404"/>
      <c r="BF16" s="404"/>
      <c r="BG16" s="404"/>
      <c r="BH16" s="404"/>
      <c r="BI16" s="404"/>
      <c r="BJ16" s="404"/>
      <c r="BK16" s="404"/>
      <c r="BL16" s="404"/>
      <c r="BM16" s="404"/>
      <c r="BN16" s="404"/>
      <c r="BO16" s="404"/>
      <c r="BP16" s="404"/>
      <c r="BQ16" s="404"/>
      <c r="BR16" s="404"/>
      <c r="BS16" s="404"/>
      <c r="BT16" s="404"/>
      <c r="BU16" s="404"/>
      <c r="BV16" s="404"/>
      <c r="BW16" s="404"/>
      <c r="BX16" s="404"/>
      <c r="BY16" s="148"/>
      <c r="BZ16" s="404"/>
      <c r="CA16" s="404"/>
      <c r="CB16" s="404"/>
      <c r="CC16" s="405"/>
      <c r="CD16" s="405"/>
      <c r="CE16" s="406"/>
      <c r="CF16" s="407"/>
      <c r="CG16" s="495"/>
      <c r="CH16" s="406"/>
      <c r="CI16" s="501"/>
      <c r="CJ16" s="501"/>
      <c r="CK16" s="161"/>
      <c r="CL16" s="161"/>
      <c r="CM16" s="142"/>
      <c r="CN16" s="142"/>
      <c r="CO16" s="142"/>
      <c r="CP16" s="142"/>
      <c r="CQ16" s="142"/>
      <c r="CR16" s="142"/>
      <c r="CS16" s="146"/>
      <c r="CT16" s="146"/>
      <c r="CU16" s="146"/>
      <c r="CV16" s="512"/>
      <c r="CW16" s="142"/>
      <c r="CX16" s="142"/>
      <c r="CY16" s="142"/>
      <c r="CZ16" s="520">
        <f t="shared" si="40"/>
        <v>522</v>
      </c>
      <c r="DA16" s="142"/>
      <c r="DB16" s="142"/>
      <c r="DC16" s="516"/>
      <c r="DD16" s="553"/>
      <c r="DE16" s="553"/>
      <c r="DF16" s="553"/>
      <c r="DG16" s="553"/>
      <c r="DH16" s="553"/>
      <c r="DI16" s="553"/>
      <c r="DJ16" s="553"/>
      <c r="DK16" s="553"/>
      <c r="DL16" s="553"/>
      <c r="DM16" s="553"/>
      <c r="DN16" s="553"/>
      <c r="DO16" s="553"/>
      <c r="DP16" s="553"/>
      <c r="DQ16" s="553"/>
      <c r="DR16" s="548"/>
      <c r="DS16" s="554" t="e">
        <f t="shared" si="42"/>
        <v>#DIV/0!</v>
      </c>
      <c r="DT16" s="256"/>
      <c r="DU16" s="256"/>
      <c r="DV16" s="256"/>
      <c r="DW16" s="256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403"/>
      <c r="EJ16" s="404"/>
      <c r="EK16" s="404"/>
      <c r="EL16" s="404"/>
      <c r="EM16" s="404"/>
      <c r="EN16" s="404"/>
      <c r="EO16" s="404"/>
      <c r="EP16" s="404"/>
      <c r="EQ16" s="404"/>
      <c r="ER16" s="404"/>
      <c r="ES16" s="404"/>
      <c r="ET16" s="404"/>
      <c r="EU16" s="404"/>
      <c r="EV16" s="404"/>
      <c r="EW16" s="404"/>
      <c r="EX16" s="404"/>
      <c r="EY16" s="404"/>
      <c r="EZ16" s="404"/>
      <c r="FA16" s="404"/>
      <c r="FB16" s="404"/>
      <c r="FC16" s="516"/>
      <c r="FD16" s="256"/>
      <c r="FE16" s="256"/>
      <c r="FF16" s="256"/>
      <c r="FG16" s="256"/>
      <c r="FH16" s="256"/>
      <c r="FI16" s="142"/>
      <c r="FJ16" s="256"/>
      <c r="FK16" s="142"/>
      <c r="FL16" s="256"/>
      <c r="FM16" s="142"/>
      <c r="FN16" s="142"/>
      <c r="FO16" s="142"/>
      <c r="FP16" s="256"/>
      <c r="FQ16" s="142"/>
      <c r="FR16" s="256"/>
      <c r="FS16" s="142"/>
      <c r="FT16" s="142"/>
      <c r="FU16" s="142"/>
      <c r="FV16" s="256"/>
      <c r="FW16" s="256"/>
      <c r="FX16" s="256"/>
      <c r="FY16" s="256"/>
      <c r="FZ16" s="256"/>
      <c r="GA16" s="256"/>
      <c r="GB16" s="256"/>
      <c r="GC16" s="256"/>
      <c r="GD16" s="256"/>
      <c r="GE16" s="256"/>
      <c r="GF16" s="256"/>
      <c r="GG16" s="256"/>
      <c r="GH16" s="256"/>
      <c r="GI16" s="256"/>
      <c r="GJ16" s="256"/>
      <c r="GK16" s="495"/>
      <c r="GL16" s="406"/>
      <c r="GM16" s="256"/>
      <c r="GN16" s="256"/>
      <c r="GO16" s="617"/>
      <c r="GP16" s="256"/>
      <c r="GQ16" s="523"/>
      <c r="GR16" s="632" t="s">
        <v>329</v>
      </c>
      <c r="GS16" s="629"/>
      <c r="GT16" s="624">
        <v>0</v>
      </c>
      <c r="GU16" s="522">
        <v>0</v>
      </c>
      <c r="GV16" s="523"/>
      <c r="GW16" s="622">
        <f>GT16/100</f>
        <v>0</v>
      </c>
      <c r="GX16" s="533">
        <f>GU16/100</f>
        <v>0</v>
      </c>
      <c r="GY16" s="655"/>
      <c r="GZ16" s="635">
        <v>7</v>
      </c>
      <c r="HA16" s="641">
        <v>60</v>
      </c>
      <c r="HB16" s="642">
        <f t="shared" si="55"/>
        <v>0.6</v>
      </c>
      <c r="HC16" s="629"/>
      <c r="HD16" s="644">
        <f t="shared" si="66"/>
        <v>40</v>
      </c>
      <c r="HE16" s="642">
        <f t="shared" si="56"/>
        <v>0.4</v>
      </c>
      <c r="HF16" s="670"/>
      <c r="HG16" s="673">
        <f t="shared" si="57"/>
        <v>100</v>
      </c>
      <c r="HH16" s="673">
        <f t="shared" si="57"/>
        <v>1</v>
      </c>
      <c r="HI16" s="635"/>
      <c r="HJ16" s="643">
        <f t="shared" si="58"/>
        <v>60</v>
      </c>
      <c r="HK16" s="642">
        <f t="shared" si="59"/>
        <v>0.6</v>
      </c>
      <c r="HL16" s="629"/>
      <c r="HM16" s="644">
        <f t="shared" si="60"/>
        <v>40</v>
      </c>
      <c r="HN16" s="642">
        <f t="shared" si="61"/>
        <v>0.4</v>
      </c>
      <c r="HO16" s="655"/>
      <c r="HP16" s="676">
        <v>0</v>
      </c>
      <c r="HQ16" s="642">
        <f t="shared" si="62"/>
        <v>0</v>
      </c>
      <c r="HR16" s="655"/>
      <c r="HS16" s="666">
        <v>0</v>
      </c>
      <c r="HT16" s="667">
        <f t="shared" si="63"/>
        <v>0</v>
      </c>
      <c r="HU16" s="655"/>
      <c r="HV16" s="636">
        <f t="shared" si="51"/>
        <v>100</v>
      </c>
      <c r="HW16" s="636">
        <f t="shared" si="52"/>
        <v>1</v>
      </c>
      <c r="HX16" s="655"/>
      <c r="HY16" s="661">
        <f t="shared" si="53"/>
        <v>71.2</v>
      </c>
      <c r="HZ16" s="661">
        <f t="shared" si="54"/>
        <v>14.399999999999999</v>
      </c>
      <c r="IA16" s="661">
        <f t="shared" si="64"/>
        <v>0.16822429906542055</v>
      </c>
      <c r="IB16" s="661">
        <f t="shared" si="65"/>
        <v>0.20224719101123592</v>
      </c>
      <c r="IC16" s="655"/>
      <c r="ID16" s="620"/>
      <c r="IE16" s="620"/>
      <c r="IF16" s="620"/>
      <c r="IG16" s="620"/>
      <c r="IH16" s="620"/>
      <c r="II16" s="620"/>
      <c r="IJ16" s="620"/>
      <c r="IK16" s="620"/>
      <c r="IL16" s="256"/>
      <c r="IM16" s="256"/>
      <c r="IN16" s="256"/>
      <c r="IO16" s="256"/>
      <c r="IP16" s="256"/>
      <c r="IQ16" s="256"/>
      <c r="IR16" s="256"/>
      <c r="IS16" s="256"/>
      <c r="IT16" s="256"/>
      <c r="IU16" s="256"/>
      <c r="IV16" s="256"/>
      <c r="IW16" s="256"/>
      <c r="IX16" s="256"/>
      <c r="IY16" s="256"/>
      <c r="IZ16" s="256"/>
      <c r="JA16" s="256"/>
      <c r="JB16" s="256"/>
      <c r="JC16" s="256"/>
      <c r="JD16" s="256"/>
      <c r="JE16" s="256"/>
      <c r="JF16" s="256"/>
      <c r="JG16" s="256"/>
      <c r="JH16" s="256"/>
      <c r="JI16" s="256"/>
      <c r="JJ16" s="256"/>
      <c r="JK16" s="256"/>
      <c r="JL16" s="256"/>
      <c r="JM16" s="256"/>
      <c r="JN16" s="256"/>
      <c r="JO16" s="256"/>
      <c r="JP16" s="256"/>
      <c r="JQ16" s="256"/>
      <c r="JR16" s="256"/>
      <c r="JS16" s="256"/>
      <c r="JT16" s="256"/>
      <c r="JU16" s="256"/>
      <c r="JV16" s="256"/>
      <c r="JW16" s="256"/>
      <c r="JX16" s="256"/>
      <c r="JY16" s="256"/>
      <c r="JZ16" s="256"/>
      <c r="KA16" s="256"/>
      <c r="KB16" s="256"/>
      <c r="KC16" s="256"/>
      <c r="KD16" s="256"/>
      <c r="KE16" s="256"/>
      <c r="KF16" s="256"/>
      <c r="KG16" s="256"/>
      <c r="KH16" s="256"/>
      <c r="KI16" s="256"/>
      <c r="KJ16" s="256"/>
      <c r="KK16" s="256"/>
      <c r="KL16" s="256"/>
      <c r="KM16" s="256"/>
      <c r="KN16" s="256"/>
      <c r="KO16" s="256"/>
      <c r="KP16" s="256"/>
      <c r="KQ16" s="256"/>
      <c r="KR16" s="256"/>
      <c r="KS16" s="256"/>
      <c r="KT16" s="256"/>
      <c r="KU16" s="256"/>
      <c r="KV16" s="256"/>
      <c r="KW16" s="256"/>
      <c r="KX16" s="256"/>
      <c r="KY16" s="256"/>
      <c r="KZ16" s="256"/>
      <c r="LA16" s="256"/>
      <c r="LB16" s="256"/>
      <c r="LC16" s="256"/>
      <c r="LD16" s="256"/>
      <c r="LE16" s="256"/>
      <c r="LF16" s="256"/>
      <c r="LG16" s="256"/>
      <c r="LH16" s="256"/>
      <c r="LI16" s="256"/>
      <c r="LJ16" s="256"/>
      <c r="LK16" s="256"/>
      <c r="LL16" s="256"/>
      <c r="LM16" s="256"/>
      <c r="LN16" s="256"/>
      <c r="LO16" s="256"/>
      <c r="LP16" s="256"/>
      <c r="LQ16" s="256"/>
      <c r="LR16" s="256"/>
      <c r="LS16" s="256"/>
    </row>
    <row r="17" spans="1:331" s="408" customFormat="1" ht="14.25" x14ac:dyDescent="0.2">
      <c r="A17" s="278">
        <v>11</v>
      </c>
      <c r="B17" s="395"/>
      <c r="C17" s="396"/>
      <c r="D17" s="397"/>
      <c r="E17" s="398"/>
      <c r="F17" s="409"/>
      <c r="G17" s="410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2"/>
      <c r="W17" s="402"/>
      <c r="X17" s="401"/>
      <c r="Y17" s="145"/>
      <c r="Z17" s="145"/>
      <c r="AA17" s="145"/>
      <c r="AB17" s="401"/>
      <c r="AC17" s="402"/>
      <c r="AD17" s="402"/>
      <c r="AE17" s="146"/>
      <c r="AF17" s="443"/>
      <c r="AG17" s="146"/>
      <c r="AH17" s="146"/>
      <c r="AI17" s="249"/>
      <c r="AJ17" s="249"/>
      <c r="AK17" s="249"/>
      <c r="AL17" s="249"/>
      <c r="AM17" s="249"/>
      <c r="AN17" s="249"/>
      <c r="AO17" s="249"/>
      <c r="AP17" s="249"/>
      <c r="AQ17" s="433"/>
      <c r="AR17" s="430"/>
      <c r="AS17" s="430"/>
      <c r="AT17" s="430"/>
      <c r="AU17" s="430"/>
      <c r="AV17" s="436"/>
      <c r="AW17" s="436"/>
      <c r="AX17" s="436"/>
      <c r="AY17" s="436"/>
      <c r="AZ17" s="436"/>
      <c r="BA17" s="430"/>
      <c r="BB17" s="146"/>
      <c r="BC17" s="402"/>
      <c r="BD17" s="403"/>
      <c r="BE17" s="404"/>
      <c r="BF17" s="404"/>
      <c r="BG17" s="404"/>
      <c r="BH17" s="404"/>
      <c r="BI17" s="404"/>
      <c r="BJ17" s="404"/>
      <c r="BK17" s="404"/>
      <c r="BL17" s="404"/>
      <c r="BM17" s="404"/>
      <c r="BN17" s="404"/>
      <c r="BO17" s="404"/>
      <c r="BP17" s="404"/>
      <c r="BQ17" s="404"/>
      <c r="BR17" s="404"/>
      <c r="BS17" s="404"/>
      <c r="BT17" s="404"/>
      <c r="BU17" s="404"/>
      <c r="BV17" s="404"/>
      <c r="BW17" s="404"/>
      <c r="BX17" s="404"/>
      <c r="BY17" s="148"/>
      <c r="BZ17" s="404"/>
      <c r="CA17" s="404"/>
      <c r="CB17" s="404"/>
      <c r="CC17" s="405"/>
      <c r="CD17" s="405"/>
      <c r="CE17" s="406"/>
      <c r="CF17" s="407"/>
      <c r="CG17" s="495"/>
      <c r="CH17" s="406"/>
      <c r="CI17" s="501"/>
      <c r="CJ17" s="501"/>
      <c r="CK17" s="161"/>
      <c r="CL17" s="161"/>
      <c r="CM17" s="142"/>
      <c r="CN17" s="142"/>
      <c r="CO17" s="142"/>
      <c r="CP17" s="142"/>
      <c r="CQ17" s="142"/>
      <c r="CR17" s="142"/>
      <c r="CS17" s="146"/>
      <c r="CT17" s="146"/>
      <c r="CU17" s="146"/>
      <c r="CV17" s="512"/>
      <c r="CW17" s="142"/>
      <c r="CX17" s="142"/>
      <c r="CY17" s="142"/>
      <c r="CZ17" s="520">
        <f t="shared" si="40"/>
        <v>522</v>
      </c>
      <c r="DA17" s="142"/>
      <c r="DB17" s="142"/>
      <c r="DC17" s="516"/>
      <c r="DD17" s="553"/>
      <c r="DE17" s="553"/>
      <c r="DF17" s="553"/>
      <c r="DG17" s="553"/>
      <c r="DH17" s="553"/>
      <c r="DI17" s="553"/>
      <c r="DJ17" s="553"/>
      <c r="DK17" s="553"/>
      <c r="DL17" s="553"/>
      <c r="DM17" s="553"/>
      <c r="DN17" s="553"/>
      <c r="DO17" s="553"/>
      <c r="DP17" s="553"/>
      <c r="DQ17" s="553"/>
      <c r="DR17" s="548"/>
      <c r="DS17" s="554" t="e">
        <f t="shared" si="42"/>
        <v>#DIV/0!</v>
      </c>
      <c r="DT17" s="256"/>
      <c r="DU17" s="256"/>
      <c r="DV17" s="256"/>
      <c r="DW17" s="256"/>
      <c r="DX17" s="256"/>
      <c r="DY17" s="256"/>
      <c r="DZ17" s="256"/>
      <c r="EA17" s="256"/>
      <c r="EB17" s="256"/>
      <c r="EC17" s="256"/>
      <c r="ED17" s="256"/>
      <c r="EE17" s="256"/>
      <c r="EF17" s="256"/>
      <c r="EG17" s="256"/>
      <c r="EH17" s="256"/>
      <c r="EI17" s="403"/>
      <c r="EJ17" s="404"/>
      <c r="EK17" s="404"/>
      <c r="EL17" s="404"/>
      <c r="EM17" s="404"/>
      <c r="EN17" s="404"/>
      <c r="EO17" s="404"/>
      <c r="EP17" s="404"/>
      <c r="EQ17" s="404"/>
      <c r="ER17" s="404"/>
      <c r="ES17" s="404"/>
      <c r="ET17" s="404"/>
      <c r="EU17" s="404"/>
      <c r="EV17" s="404"/>
      <c r="EW17" s="404"/>
      <c r="EX17" s="404"/>
      <c r="EY17" s="404"/>
      <c r="EZ17" s="404"/>
      <c r="FA17" s="404"/>
      <c r="FB17" s="404"/>
      <c r="FC17" s="516"/>
      <c r="FD17" s="256"/>
      <c r="FE17" s="256"/>
      <c r="FF17" s="256"/>
      <c r="FG17" s="256"/>
      <c r="FH17" s="256"/>
      <c r="FI17" s="142"/>
      <c r="FJ17" s="256"/>
      <c r="FK17" s="142"/>
      <c r="FL17" s="256"/>
      <c r="FM17" s="142"/>
      <c r="FN17" s="142"/>
      <c r="FO17" s="142"/>
      <c r="FP17" s="256"/>
      <c r="FQ17" s="142"/>
      <c r="FR17" s="256"/>
      <c r="FS17" s="142"/>
      <c r="FT17" s="142"/>
      <c r="FU17" s="142"/>
      <c r="FV17" s="256"/>
      <c r="FW17" s="256"/>
      <c r="FX17" s="256"/>
      <c r="FY17" s="256"/>
      <c r="FZ17" s="256"/>
      <c r="GA17" s="256"/>
      <c r="GB17" s="256"/>
      <c r="GC17" s="256"/>
      <c r="GD17" s="256"/>
      <c r="GE17" s="256"/>
      <c r="GF17" s="256"/>
      <c r="GG17" s="256"/>
      <c r="GH17" s="256"/>
      <c r="GI17" s="256"/>
      <c r="GJ17" s="256"/>
      <c r="GK17" s="495"/>
      <c r="GL17" s="406"/>
      <c r="GM17" s="256"/>
      <c r="GN17" s="256"/>
      <c r="GO17" s="617"/>
      <c r="GP17" s="256"/>
      <c r="GQ17" s="523"/>
      <c r="GR17" s="523"/>
      <c r="GS17" s="629"/>
      <c r="GT17" s="523"/>
      <c r="GU17" s="523"/>
      <c r="GV17" s="523"/>
      <c r="GW17" s="523"/>
      <c r="GX17" s="523"/>
      <c r="GY17" s="655"/>
      <c r="GZ17" s="635">
        <v>8</v>
      </c>
      <c r="HA17" s="641">
        <v>70</v>
      </c>
      <c r="HB17" s="642">
        <f t="shared" si="55"/>
        <v>0.7</v>
      </c>
      <c r="HC17" s="629"/>
      <c r="HD17" s="644">
        <f t="shared" si="66"/>
        <v>30</v>
      </c>
      <c r="HE17" s="642">
        <f t="shared" si="56"/>
        <v>0.3</v>
      </c>
      <c r="HF17" s="670"/>
      <c r="HG17" s="673">
        <f t="shared" si="57"/>
        <v>100</v>
      </c>
      <c r="HH17" s="673">
        <f t="shared" si="57"/>
        <v>1</v>
      </c>
      <c r="HI17" s="635"/>
      <c r="HJ17" s="643">
        <f t="shared" si="58"/>
        <v>70</v>
      </c>
      <c r="HK17" s="642">
        <f t="shared" si="59"/>
        <v>0.7</v>
      </c>
      <c r="HL17" s="629"/>
      <c r="HM17" s="644">
        <f t="shared" si="60"/>
        <v>30</v>
      </c>
      <c r="HN17" s="642">
        <f t="shared" si="61"/>
        <v>0.3</v>
      </c>
      <c r="HO17" s="655"/>
      <c r="HP17" s="676">
        <v>0</v>
      </c>
      <c r="HQ17" s="642">
        <f t="shared" si="62"/>
        <v>0</v>
      </c>
      <c r="HR17" s="655"/>
      <c r="HS17" s="666">
        <v>0</v>
      </c>
      <c r="HT17" s="667">
        <f t="shared" si="63"/>
        <v>0</v>
      </c>
      <c r="HU17" s="655"/>
      <c r="HV17" s="636">
        <f t="shared" si="51"/>
        <v>100</v>
      </c>
      <c r="HW17" s="636">
        <f t="shared" si="52"/>
        <v>1</v>
      </c>
      <c r="HX17" s="655"/>
      <c r="HY17" s="661">
        <f t="shared" si="53"/>
        <v>66.400000000000006</v>
      </c>
      <c r="HZ17" s="661">
        <f t="shared" si="54"/>
        <v>16.799999999999997</v>
      </c>
      <c r="IA17" s="661">
        <f t="shared" si="64"/>
        <v>0.20192307692307687</v>
      </c>
      <c r="IB17" s="661">
        <f t="shared" si="65"/>
        <v>0.25301204819277101</v>
      </c>
      <c r="IC17" s="655"/>
      <c r="ID17" s="620"/>
      <c r="IE17" s="620"/>
      <c r="IF17" s="620"/>
      <c r="IG17" s="620"/>
      <c r="IH17" s="620"/>
      <c r="II17" s="620"/>
      <c r="IJ17" s="620"/>
      <c r="IK17" s="620"/>
      <c r="IL17" s="256"/>
      <c r="IM17" s="256"/>
      <c r="IN17" s="256"/>
      <c r="IO17" s="256"/>
      <c r="IP17" s="256"/>
      <c r="IQ17" s="256"/>
      <c r="IR17" s="256"/>
      <c r="IS17" s="256"/>
      <c r="IT17" s="256"/>
      <c r="IU17" s="256"/>
      <c r="IV17" s="256"/>
      <c r="IW17" s="256"/>
      <c r="IX17" s="256"/>
      <c r="IY17" s="256"/>
      <c r="IZ17" s="256"/>
      <c r="JA17" s="256"/>
      <c r="JB17" s="256"/>
      <c r="JC17" s="256"/>
      <c r="JD17" s="256"/>
      <c r="JE17" s="256"/>
      <c r="JF17" s="256"/>
      <c r="JG17" s="256"/>
      <c r="JH17" s="256"/>
      <c r="JI17" s="256"/>
      <c r="JJ17" s="256"/>
      <c r="JK17" s="256"/>
      <c r="JL17" s="256"/>
      <c r="JM17" s="256"/>
      <c r="JN17" s="256"/>
      <c r="JO17" s="256"/>
      <c r="JP17" s="256"/>
      <c r="JQ17" s="256"/>
      <c r="JR17" s="256"/>
      <c r="JS17" s="256"/>
      <c r="JT17" s="256"/>
      <c r="JU17" s="256"/>
      <c r="JV17" s="256"/>
      <c r="JW17" s="256"/>
      <c r="JX17" s="256"/>
      <c r="JY17" s="256"/>
      <c r="JZ17" s="256"/>
      <c r="KA17" s="256"/>
      <c r="KB17" s="256"/>
      <c r="KC17" s="256"/>
      <c r="KD17" s="256"/>
      <c r="KE17" s="256"/>
      <c r="KF17" s="256"/>
      <c r="KG17" s="256"/>
      <c r="KH17" s="256"/>
      <c r="KI17" s="256"/>
      <c r="KJ17" s="256"/>
      <c r="KK17" s="256"/>
      <c r="KL17" s="256"/>
      <c r="KM17" s="256"/>
      <c r="KN17" s="256"/>
      <c r="KO17" s="256"/>
      <c r="KP17" s="256"/>
      <c r="KQ17" s="256"/>
      <c r="KR17" s="256"/>
      <c r="KS17" s="256"/>
      <c r="KT17" s="256"/>
      <c r="KU17" s="256"/>
      <c r="KV17" s="256"/>
      <c r="KW17" s="256"/>
      <c r="KX17" s="256"/>
      <c r="KY17" s="256"/>
      <c r="KZ17" s="256"/>
      <c r="LA17" s="256"/>
      <c r="LB17" s="256"/>
      <c r="LC17" s="256"/>
      <c r="LD17" s="256"/>
      <c r="LE17" s="256"/>
      <c r="LF17" s="256"/>
      <c r="LG17" s="256"/>
      <c r="LH17" s="256"/>
      <c r="LI17" s="256"/>
      <c r="LJ17" s="256"/>
      <c r="LK17" s="256"/>
      <c r="LL17" s="256"/>
      <c r="LM17" s="256"/>
      <c r="LN17" s="256"/>
      <c r="LO17" s="256"/>
      <c r="LP17" s="256"/>
      <c r="LQ17" s="256"/>
      <c r="LR17" s="256"/>
      <c r="LS17" s="256"/>
    </row>
    <row r="18" spans="1:331" s="408" customFormat="1" ht="14.25" x14ac:dyDescent="0.2">
      <c r="A18" s="278">
        <v>12</v>
      </c>
      <c r="B18" s="395"/>
      <c r="C18" s="396"/>
      <c r="D18" s="397"/>
      <c r="E18" s="398"/>
      <c r="F18" s="409"/>
      <c r="G18" s="410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2"/>
      <c r="W18" s="402"/>
      <c r="X18" s="401"/>
      <c r="Y18" s="145"/>
      <c r="Z18" s="145"/>
      <c r="AA18" s="145"/>
      <c r="AB18" s="401"/>
      <c r="AC18" s="402"/>
      <c r="AD18" s="402"/>
      <c r="AE18" s="146"/>
      <c r="AF18" s="443"/>
      <c r="AG18" s="146"/>
      <c r="AH18" s="146"/>
      <c r="AI18" s="249"/>
      <c r="AJ18" s="249"/>
      <c r="AK18" s="249"/>
      <c r="AL18" s="249"/>
      <c r="AM18" s="249"/>
      <c r="AN18" s="249"/>
      <c r="AO18" s="249"/>
      <c r="AP18" s="249"/>
      <c r="AQ18" s="433"/>
      <c r="AR18" s="430"/>
      <c r="AS18" s="430"/>
      <c r="AT18" s="430"/>
      <c r="AU18" s="430"/>
      <c r="AV18" s="436"/>
      <c r="AW18" s="436"/>
      <c r="AX18" s="436"/>
      <c r="AY18" s="436"/>
      <c r="AZ18" s="436"/>
      <c r="BA18" s="430"/>
      <c r="BB18" s="146"/>
      <c r="BC18" s="402"/>
      <c r="BD18" s="403"/>
      <c r="BE18" s="404"/>
      <c r="BF18" s="404"/>
      <c r="BG18" s="404"/>
      <c r="BH18" s="404"/>
      <c r="BI18" s="404"/>
      <c r="BJ18" s="404"/>
      <c r="BK18" s="404"/>
      <c r="BL18" s="404"/>
      <c r="BM18" s="404"/>
      <c r="BN18" s="404"/>
      <c r="BO18" s="404"/>
      <c r="BP18" s="404"/>
      <c r="BQ18" s="404"/>
      <c r="BR18" s="404"/>
      <c r="BS18" s="404"/>
      <c r="BT18" s="404"/>
      <c r="BU18" s="404"/>
      <c r="BV18" s="404"/>
      <c r="BW18" s="404"/>
      <c r="BX18" s="404"/>
      <c r="BY18" s="148"/>
      <c r="BZ18" s="404"/>
      <c r="CA18" s="404"/>
      <c r="CB18" s="404"/>
      <c r="CC18" s="405"/>
      <c r="CD18" s="405"/>
      <c r="CE18" s="406"/>
      <c r="CF18" s="407"/>
      <c r="CG18" s="495"/>
      <c r="CH18" s="406"/>
      <c r="CI18" s="501"/>
      <c r="CJ18" s="501"/>
      <c r="CK18" s="161"/>
      <c r="CL18" s="161"/>
      <c r="CM18" s="142"/>
      <c r="CN18" s="142"/>
      <c r="CO18" s="142"/>
      <c r="CP18" s="142"/>
      <c r="CQ18" s="142"/>
      <c r="CR18" s="142"/>
      <c r="CS18" s="146"/>
      <c r="CT18" s="146"/>
      <c r="CU18" s="146"/>
      <c r="CV18" s="512"/>
      <c r="CW18" s="142"/>
      <c r="CX18" s="142"/>
      <c r="CY18" s="142"/>
      <c r="CZ18" s="520">
        <f t="shared" si="40"/>
        <v>522</v>
      </c>
      <c r="DA18" s="142"/>
      <c r="DB18" s="142"/>
      <c r="DC18" s="516"/>
      <c r="DD18" s="553"/>
      <c r="DE18" s="553"/>
      <c r="DF18" s="553"/>
      <c r="DG18" s="553"/>
      <c r="DH18" s="553"/>
      <c r="DI18" s="553"/>
      <c r="DJ18" s="553"/>
      <c r="DK18" s="553"/>
      <c r="DL18" s="553"/>
      <c r="DM18" s="553"/>
      <c r="DN18" s="553"/>
      <c r="DO18" s="553"/>
      <c r="DP18" s="553"/>
      <c r="DQ18" s="553"/>
      <c r="DR18" s="548"/>
      <c r="DS18" s="554" t="e">
        <f t="shared" si="42"/>
        <v>#DIV/0!</v>
      </c>
      <c r="DT18" s="256"/>
      <c r="DU18" s="256"/>
      <c r="DV18" s="256"/>
      <c r="DW18" s="256"/>
      <c r="DX18" s="256"/>
      <c r="DY18" s="256"/>
      <c r="DZ18" s="256"/>
      <c r="EA18" s="256"/>
      <c r="EB18" s="256"/>
      <c r="EC18" s="256"/>
      <c r="ED18" s="256"/>
      <c r="EE18" s="256"/>
      <c r="EF18" s="256"/>
      <c r="EG18" s="256"/>
      <c r="EH18" s="256"/>
      <c r="EI18" s="403"/>
      <c r="EJ18" s="404"/>
      <c r="EK18" s="404"/>
      <c r="EL18" s="404"/>
      <c r="EM18" s="404"/>
      <c r="EN18" s="404"/>
      <c r="EO18" s="404"/>
      <c r="EP18" s="404"/>
      <c r="EQ18" s="404"/>
      <c r="ER18" s="404"/>
      <c r="ES18" s="404"/>
      <c r="ET18" s="404"/>
      <c r="EU18" s="404"/>
      <c r="EV18" s="404"/>
      <c r="EW18" s="404"/>
      <c r="EX18" s="404"/>
      <c r="EY18" s="404"/>
      <c r="EZ18" s="404"/>
      <c r="FA18" s="404"/>
      <c r="FB18" s="404"/>
      <c r="FC18" s="516"/>
      <c r="FD18" s="256"/>
      <c r="FE18" s="256"/>
      <c r="FF18" s="256"/>
      <c r="FG18" s="256"/>
      <c r="FH18" s="256"/>
      <c r="FI18" s="142"/>
      <c r="FJ18" s="256"/>
      <c r="FK18" s="142"/>
      <c r="FL18" s="256"/>
      <c r="FM18" s="142"/>
      <c r="FN18" s="142"/>
      <c r="FO18" s="142"/>
      <c r="FP18" s="256"/>
      <c r="FQ18" s="142"/>
      <c r="FR18" s="256"/>
      <c r="FS18" s="142"/>
      <c r="FT18" s="142"/>
      <c r="FU18" s="142"/>
      <c r="FV18" s="256"/>
      <c r="FW18" s="256"/>
      <c r="FX18" s="256"/>
      <c r="FY18" s="256"/>
      <c r="FZ18" s="256"/>
      <c r="GA18" s="256"/>
      <c r="GB18" s="256"/>
      <c r="GC18" s="256"/>
      <c r="GD18" s="256"/>
      <c r="GE18" s="256"/>
      <c r="GF18" s="256"/>
      <c r="GG18" s="256"/>
      <c r="GH18" s="256"/>
      <c r="GI18" s="256"/>
      <c r="GJ18" s="256"/>
      <c r="GK18" s="495"/>
      <c r="GL18" s="406"/>
      <c r="GM18" s="256"/>
      <c r="GN18" s="256"/>
      <c r="GO18" s="617"/>
      <c r="GP18" s="256"/>
      <c r="GQ18" s="662"/>
      <c r="GR18" s="662"/>
      <c r="GS18" s="662"/>
      <c r="GT18" s="662"/>
      <c r="GU18" s="662"/>
      <c r="GV18" s="662"/>
      <c r="GW18" s="662"/>
      <c r="GX18" s="662"/>
      <c r="GY18" s="655"/>
      <c r="GZ18" s="635">
        <v>9</v>
      </c>
      <c r="HA18" s="641">
        <v>80</v>
      </c>
      <c r="HB18" s="642">
        <f t="shared" si="55"/>
        <v>0.8</v>
      </c>
      <c r="HC18" s="629"/>
      <c r="HD18" s="644">
        <f t="shared" si="66"/>
        <v>20</v>
      </c>
      <c r="HE18" s="642">
        <f t="shared" si="56"/>
        <v>0.2</v>
      </c>
      <c r="HF18" s="670"/>
      <c r="HG18" s="673">
        <f t="shared" si="57"/>
        <v>100</v>
      </c>
      <c r="HH18" s="673">
        <f t="shared" si="57"/>
        <v>1</v>
      </c>
      <c r="HI18" s="635"/>
      <c r="HJ18" s="643">
        <f t="shared" si="58"/>
        <v>80</v>
      </c>
      <c r="HK18" s="642">
        <f t="shared" si="59"/>
        <v>0.8</v>
      </c>
      <c r="HL18" s="629"/>
      <c r="HM18" s="644">
        <f t="shared" si="60"/>
        <v>20</v>
      </c>
      <c r="HN18" s="642">
        <f t="shared" si="61"/>
        <v>0.2</v>
      </c>
      <c r="HO18" s="655"/>
      <c r="HP18" s="676">
        <v>0</v>
      </c>
      <c r="HQ18" s="642">
        <f t="shared" si="62"/>
        <v>0</v>
      </c>
      <c r="HR18" s="655"/>
      <c r="HS18" s="666">
        <v>0</v>
      </c>
      <c r="HT18" s="667">
        <f t="shared" si="63"/>
        <v>0</v>
      </c>
      <c r="HU18" s="655"/>
      <c r="HV18" s="636">
        <f t="shared" si="51"/>
        <v>100</v>
      </c>
      <c r="HW18" s="636">
        <f t="shared" si="52"/>
        <v>1</v>
      </c>
      <c r="HX18" s="655"/>
      <c r="HY18" s="661">
        <f t="shared" si="53"/>
        <v>61.6</v>
      </c>
      <c r="HZ18" s="661">
        <f t="shared" si="54"/>
        <v>19.200000000000003</v>
      </c>
      <c r="IA18" s="661">
        <f t="shared" si="64"/>
        <v>0.23762376237623761</v>
      </c>
      <c r="IB18" s="661">
        <f t="shared" si="65"/>
        <v>0.31168831168831174</v>
      </c>
      <c r="IC18" s="655"/>
      <c r="ID18" s="620"/>
      <c r="IE18" s="620"/>
      <c r="IF18" s="620"/>
      <c r="IG18" s="620"/>
      <c r="IH18" s="620"/>
      <c r="II18" s="620"/>
      <c r="IJ18" s="620"/>
      <c r="IK18" s="620"/>
      <c r="IL18" s="256"/>
      <c r="IM18" s="256"/>
      <c r="IN18" s="256"/>
      <c r="IO18" s="256"/>
      <c r="IP18" s="256"/>
      <c r="IQ18" s="256"/>
      <c r="IR18" s="256"/>
      <c r="IS18" s="256"/>
      <c r="IT18" s="256"/>
      <c r="IU18" s="256"/>
      <c r="IV18" s="256"/>
      <c r="IW18" s="256"/>
      <c r="IX18" s="256"/>
      <c r="IY18" s="256"/>
      <c r="IZ18" s="256"/>
      <c r="JA18" s="256"/>
      <c r="JB18" s="256"/>
      <c r="JC18" s="256"/>
      <c r="JD18" s="256"/>
      <c r="JE18" s="256"/>
      <c r="JF18" s="256"/>
      <c r="JG18" s="256"/>
      <c r="JH18" s="256"/>
      <c r="JI18" s="256"/>
      <c r="JJ18" s="256"/>
      <c r="JK18" s="256"/>
      <c r="JL18" s="256"/>
      <c r="JM18" s="256"/>
      <c r="JN18" s="256"/>
      <c r="JO18" s="256"/>
      <c r="JP18" s="256"/>
      <c r="JQ18" s="256"/>
      <c r="JR18" s="256"/>
      <c r="JS18" s="256"/>
      <c r="JT18" s="256"/>
      <c r="JU18" s="256"/>
      <c r="JV18" s="256"/>
      <c r="JW18" s="256"/>
      <c r="JX18" s="256"/>
      <c r="JY18" s="256"/>
      <c r="JZ18" s="256"/>
      <c r="KA18" s="256"/>
      <c r="KB18" s="256"/>
      <c r="KC18" s="256"/>
      <c r="KD18" s="256"/>
      <c r="KE18" s="256"/>
      <c r="KF18" s="256"/>
      <c r="KG18" s="256"/>
      <c r="KH18" s="256"/>
      <c r="KI18" s="256"/>
      <c r="KJ18" s="256"/>
      <c r="KK18" s="256"/>
      <c r="KL18" s="256"/>
      <c r="KM18" s="256"/>
      <c r="KN18" s="256"/>
      <c r="KO18" s="256"/>
      <c r="KP18" s="256"/>
      <c r="KQ18" s="256"/>
      <c r="KR18" s="256"/>
      <c r="KS18" s="256"/>
      <c r="KT18" s="256"/>
      <c r="KU18" s="256"/>
      <c r="KV18" s="256"/>
      <c r="KW18" s="256"/>
      <c r="KX18" s="256"/>
      <c r="KY18" s="256"/>
      <c r="KZ18" s="256"/>
      <c r="LA18" s="256"/>
      <c r="LB18" s="256"/>
      <c r="LC18" s="256"/>
      <c r="LD18" s="256"/>
      <c r="LE18" s="256"/>
      <c r="LF18" s="256"/>
      <c r="LG18" s="256"/>
      <c r="LH18" s="256"/>
      <c r="LI18" s="256"/>
      <c r="LJ18" s="256"/>
      <c r="LK18" s="256"/>
      <c r="LL18" s="256"/>
      <c r="LM18" s="256"/>
      <c r="LN18" s="256"/>
      <c r="LO18" s="256"/>
      <c r="LP18" s="256"/>
      <c r="LQ18" s="256"/>
      <c r="LR18" s="256"/>
      <c r="LS18" s="256"/>
    </row>
    <row r="19" spans="1:331" s="408" customFormat="1" ht="14.25" x14ac:dyDescent="0.2">
      <c r="A19" s="278">
        <v>13</v>
      </c>
      <c r="B19" s="395"/>
      <c r="C19" s="396"/>
      <c r="D19" s="397"/>
      <c r="E19" s="398"/>
      <c r="F19" s="409"/>
      <c r="G19" s="410"/>
      <c r="H19" s="401"/>
      <c r="I19" s="401"/>
      <c r="J19" s="401"/>
      <c r="K19" s="401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2"/>
      <c r="W19" s="402"/>
      <c r="X19" s="401"/>
      <c r="Y19" s="145"/>
      <c r="Z19" s="145"/>
      <c r="AA19" s="145"/>
      <c r="AB19" s="401"/>
      <c r="AC19" s="402"/>
      <c r="AD19" s="402"/>
      <c r="AE19" s="146"/>
      <c r="AF19" s="443"/>
      <c r="AG19" s="146"/>
      <c r="AH19" s="146"/>
      <c r="AI19" s="249"/>
      <c r="AJ19" s="249"/>
      <c r="AK19" s="249"/>
      <c r="AL19" s="249"/>
      <c r="AM19" s="249"/>
      <c r="AN19" s="249"/>
      <c r="AO19" s="249"/>
      <c r="AP19" s="249"/>
      <c r="AQ19" s="433"/>
      <c r="AR19" s="430"/>
      <c r="AS19" s="430"/>
      <c r="AT19" s="430"/>
      <c r="AU19" s="430"/>
      <c r="AV19" s="436"/>
      <c r="AW19" s="436"/>
      <c r="AX19" s="436"/>
      <c r="AY19" s="436"/>
      <c r="AZ19" s="436"/>
      <c r="BA19" s="430"/>
      <c r="BB19" s="146"/>
      <c r="BC19" s="402"/>
      <c r="BD19" s="403"/>
      <c r="BE19" s="404"/>
      <c r="BF19" s="404"/>
      <c r="BG19" s="404"/>
      <c r="BH19" s="404"/>
      <c r="BI19" s="404"/>
      <c r="BJ19" s="404"/>
      <c r="BK19" s="404"/>
      <c r="BL19" s="404"/>
      <c r="BM19" s="404"/>
      <c r="BN19" s="404"/>
      <c r="BO19" s="404"/>
      <c r="BP19" s="404"/>
      <c r="BQ19" s="404"/>
      <c r="BR19" s="404"/>
      <c r="BS19" s="404"/>
      <c r="BT19" s="404"/>
      <c r="BU19" s="404"/>
      <c r="BV19" s="404"/>
      <c r="BW19" s="404"/>
      <c r="BX19" s="404"/>
      <c r="BY19" s="148"/>
      <c r="BZ19" s="404"/>
      <c r="CA19" s="404"/>
      <c r="CB19" s="404"/>
      <c r="CC19" s="405"/>
      <c r="CD19" s="405"/>
      <c r="CE19" s="406"/>
      <c r="CF19" s="407"/>
      <c r="CG19" s="495"/>
      <c r="CH19" s="406"/>
      <c r="CI19" s="501"/>
      <c r="CJ19" s="501"/>
      <c r="CK19" s="161"/>
      <c r="CL19" s="161"/>
      <c r="CM19" s="142"/>
      <c r="CN19" s="142"/>
      <c r="CO19" s="142"/>
      <c r="CP19" s="142"/>
      <c r="CQ19" s="142"/>
      <c r="CR19" s="142"/>
      <c r="CS19" s="146"/>
      <c r="CT19" s="146"/>
      <c r="CU19" s="146"/>
      <c r="CV19" s="512"/>
      <c r="CW19" s="142"/>
      <c r="CX19" s="142"/>
      <c r="CY19" s="142"/>
      <c r="CZ19" s="142"/>
      <c r="DA19" s="142"/>
      <c r="DB19" s="142"/>
      <c r="DC19" s="516"/>
      <c r="DD19" s="553"/>
      <c r="DE19" s="553"/>
      <c r="DF19" s="553"/>
      <c r="DG19" s="553"/>
      <c r="DH19" s="553"/>
      <c r="DI19" s="553"/>
      <c r="DJ19" s="553"/>
      <c r="DK19" s="553"/>
      <c r="DL19" s="553"/>
      <c r="DM19" s="553"/>
      <c r="DN19" s="553"/>
      <c r="DO19" s="553"/>
      <c r="DP19" s="553"/>
      <c r="DQ19" s="553"/>
      <c r="DR19" s="548"/>
      <c r="DS19" s="554" t="e">
        <f t="shared" si="42"/>
        <v>#DIV/0!</v>
      </c>
      <c r="DT19" s="256"/>
      <c r="DU19" s="256"/>
      <c r="DV19" s="256"/>
      <c r="DW19" s="256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403"/>
      <c r="EJ19" s="404"/>
      <c r="EK19" s="404"/>
      <c r="EL19" s="404"/>
      <c r="EM19" s="404"/>
      <c r="EN19" s="404"/>
      <c r="EO19" s="404"/>
      <c r="EP19" s="404"/>
      <c r="EQ19" s="404"/>
      <c r="ER19" s="404"/>
      <c r="ES19" s="404"/>
      <c r="ET19" s="404"/>
      <c r="EU19" s="404"/>
      <c r="EV19" s="404"/>
      <c r="EW19" s="404"/>
      <c r="EX19" s="404"/>
      <c r="EY19" s="404"/>
      <c r="EZ19" s="404"/>
      <c r="FA19" s="404"/>
      <c r="FB19" s="404"/>
      <c r="FC19" s="516"/>
      <c r="FD19" s="256"/>
      <c r="FE19" s="256"/>
      <c r="FF19" s="256"/>
      <c r="FG19" s="256"/>
      <c r="FH19" s="256"/>
      <c r="FI19" s="142"/>
      <c r="FJ19" s="256"/>
      <c r="FK19" s="142"/>
      <c r="FL19" s="256"/>
      <c r="FM19" s="142"/>
      <c r="FN19" s="142"/>
      <c r="FO19" s="142"/>
      <c r="FP19" s="256"/>
      <c r="FQ19" s="142"/>
      <c r="FR19" s="256"/>
      <c r="FS19" s="142"/>
      <c r="FT19" s="142"/>
      <c r="FU19" s="142"/>
      <c r="FV19" s="256"/>
      <c r="FW19" s="256"/>
      <c r="FX19" s="256"/>
      <c r="FY19" s="256"/>
      <c r="FZ19" s="256"/>
      <c r="GA19" s="256"/>
      <c r="GB19" s="256"/>
      <c r="GC19" s="256"/>
      <c r="GD19" s="256"/>
      <c r="GE19" s="256"/>
      <c r="GF19" s="256"/>
      <c r="GG19" s="256"/>
      <c r="GH19" s="256"/>
      <c r="GI19" s="256"/>
      <c r="GJ19" s="256"/>
      <c r="GK19" s="495"/>
      <c r="GL19" s="406"/>
      <c r="GM19" s="256"/>
      <c r="GN19" s="256"/>
      <c r="GO19" s="617"/>
      <c r="GP19" s="256"/>
      <c r="GQ19" s="662"/>
      <c r="GR19" s="662"/>
      <c r="GS19" s="662"/>
      <c r="GT19" s="662"/>
      <c r="GU19" s="662"/>
      <c r="GV19" s="662"/>
      <c r="GW19" s="662"/>
      <c r="GX19" s="662"/>
      <c r="GY19" s="655"/>
      <c r="GZ19" s="635">
        <v>10</v>
      </c>
      <c r="HA19" s="641">
        <v>90</v>
      </c>
      <c r="HB19" s="642">
        <f t="shared" si="55"/>
        <v>0.9</v>
      </c>
      <c r="HC19" s="629"/>
      <c r="HD19" s="644">
        <f t="shared" si="66"/>
        <v>10</v>
      </c>
      <c r="HE19" s="642">
        <f t="shared" si="56"/>
        <v>0.1</v>
      </c>
      <c r="HF19" s="670"/>
      <c r="HG19" s="673">
        <f t="shared" si="57"/>
        <v>100</v>
      </c>
      <c r="HH19" s="673">
        <f t="shared" si="57"/>
        <v>1</v>
      </c>
      <c r="HI19" s="635"/>
      <c r="HJ19" s="643">
        <f t="shared" si="58"/>
        <v>90</v>
      </c>
      <c r="HK19" s="642">
        <f t="shared" si="59"/>
        <v>0.9</v>
      </c>
      <c r="HL19" s="629"/>
      <c r="HM19" s="644">
        <f t="shared" si="60"/>
        <v>10</v>
      </c>
      <c r="HN19" s="642">
        <f t="shared" si="61"/>
        <v>0.1</v>
      </c>
      <c r="HO19" s="655"/>
      <c r="HP19" s="676">
        <v>0</v>
      </c>
      <c r="HQ19" s="642">
        <f t="shared" si="62"/>
        <v>0</v>
      </c>
      <c r="HR19" s="655"/>
      <c r="HS19" s="666">
        <v>0</v>
      </c>
      <c r="HT19" s="667">
        <f t="shared" si="63"/>
        <v>0</v>
      </c>
      <c r="HU19" s="655"/>
      <c r="HV19" s="636">
        <f t="shared" si="51"/>
        <v>100</v>
      </c>
      <c r="HW19" s="636">
        <f t="shared" si="52"/>
        <v>1</v>
      </c>
      <c r="HX19" s="655"/>
      <c r="HY19" s="661">
        <f t="shared" si="53"/>
        <v>56.800000000000004</v>
      </c>
      <c r="HZ19" s="661">
        <f t="shared" si="54"/>
        <v>21.6</v>
      </c>
      <c r="IA19" s="661">
        <f t="shared" si="64"/>
        <v>0.27551020408163263</v>
      </c>
      <c r="IB19" s="661">
        <f t="shared" si="65"/>
        <v>0.38028169014084506</v>
      </c>
      <c r="IC19" s="655"/>
      <c r="ID19" s="620"/>
      <c r="IE19" s="620"/>
      <c r="IF19" s="620"/>
      <c r="IG19" s="620"/>
      <c r="IH19" s="620"/>
      <c r="II19" s="620"/>
      <c r="IJ19" s="620"/>
      <c r="IK19" s="620"/>
      <c r="IL19" s="256"/>
      <c r="IM19" s="256"/>
      <c r="IN19" s="256"/>
      <c r="IO19" s="256"/>
      <c r="IP19" s="256"/>
      <c r="IQ19" s="256"/>
      <c r="IR19" s="256"/>
      <c r="IS19" s="256"/>
      <c r="IT19" s="256"/>
      <c r="IU19" s="256"/>
      <c r="IV19" s="256"/>
      <c r="IW19" s="256"/>
      <c r="IX19" s="256"/>
      <c r="IY19" s="256"/>
      <c r="IZ19" s="256"/>
      <c r="JA19" s="256"/>
      <c r="JB19" s="256"/>
      <c r="JC19" s="256"/>
      <c r="JD19" s="256"/>
      <c r="JE19" s="256"/>
      <c r="JF19" s="256"/>
      <c r="JG19" s="256"/>
      <c r="JH19" s="256"/>
      <c r="JI19" s="256"/>
      <c r="JJ19" s="256"/>
      <c r="JK19" s="256"/>
      <c r="JL19" s="256"/>
      <c r="JM19" s="256"/>
      <c r="JN19" s="256"/>
      <c r="JO19" s="256"/>
      <c r="JP19" s="256"/>
      <c r="JQ19" s="256"/>
      <c r="JR19" s="256"/>
      <c r="JS19" s="256"/>
      <c r="JT19" s="256"/>
      <c r="JU19" s="256"/>
      <c r="JV19" s="256"/>
      <c r="JW19" s="256"/>
      <c r="JX19" s="256"/>
      <c r="JY19" s="256"/>
      <c r="JZ19" s="256"/>
      <c r="KA19" s="256"/>
      <c r="KB19" s="256"/>
      <c r="KC19" s="256"/>
      <c r="KD19" s="256"/>
      <c r="KE19" s="256"/>
      <c r="KF19" s="256"/>
      <c r="KG19" s="256"/>
      <c r="KH19" s="256"/>
      <c r="KI19" s="256"/>
      <c r="KJ19" s="256"/>
      <c r="KK19" s="256"/>
      <c r="KL19" s="256"/>
      <c r="KM19" s="256"/>
      <c r="KN19" s="256"/>
      <c r="KO19" s="256"/>
      <c r="KP19" s="256"/>
      <c r="KQ19" s="256"/>
      <c r="KR19" s="256"/>
      <c r="KS19" s="256"/>
      <c r="KT19" s="256"/>
      <c r="KU19" s="256"/>
      <c r="KV19" s="256"/>
      <c r="KW19" s="256"/>
      <c r="KX19" s="256"/>
      <c r="KY19" s="256"/>
      <c r="KZ19" s="256"/>
      <c r="LA19" s="256"/>
      <c r="LB19" s="256"/>
      <c r="LC19" s="256"/>
      <c r="LD19" s="256"/>
      <c r="LE19" s="256"/>
      <c r="LF19" s="256"/>
      <c r="LG19" s="256"/>
      <c r="LH19" s="256"/>
      <c r="LI19" s="256"/>
      <c r="LJ19" s="256"/>
      <c r="LK19" s="256"/>
      <c r="LL19" s="256"/>
      <c r="LM19" s="256"/>
      <c r="LN19" s="256"/>
      <c r="LO19" s="256"/>
      <c r="LP19" s="256"/>
      <c r="LQ19" s="256"/>
      <c r="LR19" s="256"/>
      <c r="LS19" s="256"/>
    </row>
    <row r="20" spans="1:331" s="408" customFormat="1" ht="14.25" x14ac:dyDescent="0.2">
      <c r="A20" s="278">
        <v>14</v>
      </c>
      <c r="B20" s="395"/>
      <c r="C20" s="396"/>
      <c r="D20" s="397"/>
      <c r="E20" s="398"/>
      <c r="F20" s="409"/>
      <c r="G20" s="410"/>
      <c r="H20" s="401"/>
      <c r="I20" s="401"/>
      <c r="J20" s="401"/>
      <c r="K20" s="401"/>
      <c r="L20" s="401"/>
      <c r="M20" s="401"/>
      <c r="N20" s="401"/>
      <c r="O20" s="401"/>
      <c r="P20" s="401"/>
      <c r="Q20" s="401"/>
      <c r="R20" s="401"/>
      <c r="S20" s="401"/>
      <c r="T20" s="401"/>
      <c r="U20" s="401"/>
      <c r="V20" s="402"/>
      <c r="W20" s="402"/>
      <c r="X20" s="401"/>
      <c r="Y20" s="145"/>
      <c r="Z20" s="145"/>
      <c r="AA20" s="145"/>
      <c r="AB20" s="401"/>
      <c r="AC20" s="402"/>
      <c r="AD20" s="402"/>
      <c r="AE20" s="146"/>
      <c r="AF20" s="443"/>
      <c r="AG20" s="146"/>
      <c r="AH20" s="146"/>
      <c r="AI20" s="249"/>
      <c r="AJ20" s="249"/>
      <c r="AK20" s="249"/>
      <c r="AL20" s="249"/>
      <c r="AM20" s="249"/>
      <c r="AN20" s="249"/>
      <c r="AO20" s="249"/>
      <c r="AP20" s="249"/>
      <c r="AQ20" s="433"/>
      <c r="AR20" s="430"/>
      <c r="AS20" s="430"/>
      <c r="AT20" s="430"/>
      <c r="AU20" s="430"/>
      <c r="AV20" s="436"/>
      <c r="AW20" s="436"/>
      <c r="AX20" s="436"/>
      <c r="AY20" s="436"/>
      <c r="AZ20" s="436"/>
      <c r="BA20" s="430"/>
      <c r="BB20" s="146"/>
      <c r="BC20" s="402"/>
      <c r="BD20" s="403"/>
      <c r="BE20" s="404"/>
      <c r="BF20" s="404"/>
      <c r="BG20" s="404"/>
      <c r="BH20" s="404"/>
      <c r="BI20" s="404"/>
      <c r="BJ20" s="404"/>
      <c r="BK20" s="404"/>
      <c r="BL20" s="404"/>
      <c r="BM20" s="404"/>
      <c r="BN20" s="404"/>
      <c r="BO20" s="404"/>
      <c r="BP20" s="404"/>
      <c r="BQ20" s="404"/>
      <c r="BR20" s="404"/>
      <c r="BS20" s="404"/>
      <c r="BT20" s="404"/>
      <c r="BU20" s="404"/>
      <c r="BV20" s="404"/>
      <c r="BW20" s="404"/>
      <c r="BX20" s="404"/>
      <c r="BY20" s="148"/>
      <c r="BZ20" s="404"/>
      <c r="CA20" s="404"/>
      <c r="CB20" s="404"/>
      <c r="CC20" s="405"/>
      <c r="CD20" s="405"/>
      <c r="CE20" s="406"/>
      <c r="CF20" s="407"/>
      <c r="CG20" s="495"/>
      <c r="CH20" s="406"/>
      <c r="CI20" s="501"/>
      <c r="CJ20" s="501"/>
      <c r="CK20" s="161"/>
      <c r="CL20" s="161"/>
      <c r="CM20" s="142"/>
      <c r="CN20" s="142"/>
      <c r="CO20" s="142"/>
      <c r="CP20" s="142"/>
      <c r="CQ20" s="142"/>
      <c r="CR20" s="142"/>
      <c r="CS20" s="146"/>
      <c r="CT20" s="146"/>
      <c r="CU20" s="146"/>
      <c r="CV20" s="512"/>
      <c r="CW20" s="142"/>
      <c r="CX20" s="142"/>
      <c r="CY20" s="142"/>
      <c r="CZ20" s="142"/>
      <c r="DA20" s="142"/>
      <c r="DB20" s="142"/>
      <c r="DC20" s="516"/>
      <c r="DD20" s="553"/>
      <c r="DE20" s="553"/>
      <c r="DF20" s="553"/>
      <c r="DG20" s="553"/>
      <c r="DH20" s="553"/>
      <c r="DI20" s="553"/>
      <c r="DJ20" s="553"/>
      <c r="DK20" s="553"/>
      <c r="DL20" s="553"/>
      <c r="DM20" s="553"/>
      <c r="DN20" s="553"/>
      <c r="DO20" s="553"/>
      <c r="DP20" s="553"/>
      <c r="DQ20" s="553"/>
      <c r="DR20" s="548"/>
      <c r="DS20" s="554" t="e">
        <f t="shared" si="42"/>
        <v>#DIV/0!</v>
      </c>
      <c r="DT20" s="256"/>
      <c r="DU20" s="256"/>
      <c r="DV20" s="256"/>
      <c r="DW20" s="256"/>
      <c r="DX20" s="256"/>
      <c r="DY20" s="256"/>
      <c r="DZ20" s="256"/>
      <c r="EA20" s="256"/>
      <c r="EB20" s="256"/>
      <c r="EC20" s="256"/>
      <c r="ED20" s="256"/>
      <c r="EE20" s="256"/>
      <c r="EF20" s="256"/>
      <c r="EG20" s="256"/>
      <c r="EH20" s="256"/>
      <c r="EI20" s="403"/>
      <c r="EJ20" s="404"/>
      <c r="EK20" s="404"/>
      <c r="EL20" s="404"/>
      <c r="EM20" s="404"/>
      <c r="EN20" s="404"/>
      <c r="EO20" s="404"/>
      <c r="EP20" s="404"/>
      <c r="EQ20" s="404"/>
      <c r="ER20" s="404"/>
      <c r="ES20" s="404"/>
      <c r="ET20" s="404"/>
      <c r="EU20" s="404"/>
      <c r="EV20" s="404"/>
      <c r="EW20" s="404"/>
      <c r="EX20" s="404"/>
      <c r="EY20" s="404"/>
      <c r="EZ20" s="404"/>
      <c r="FA20" s="404"/>
      <c r="FB20" s="404"/>
      <c r="FC20" s="516"/>
      <c r="FD20" s="256"/>
      <c r="FE20" s="256"/>
      <c r="FF20" s="256"/>
      <c r="FG20" s="256"/>
      <c r="FH20" s="256"/>
      <c r="FI20" s="142"/>
      <c r="FJ20" s="256"/>
      <c r="FK20" s="142"/>
      <c r="FL20" s="256"/>
      <c r="FM20" s="142"/>
      <c r="FN20" s="142"/>
      <c r="FO20" s="142"/>
      <c r="FP20" s="256"/>
      <c r="FQ20" s="142"/>
      <c r="FR20" s="256"/>
      <c r="FS20" s="142"/>
      <c r="FT20" s="142"/>
      <c r="FU20" s="142"/>
      <c r="FV20" s="256"/>
      <c r="FW20" s="256"/>
      <c r="FX20" s="256"/>
      <c r="FY20" s="256"/>
      <c r="FZ20" s="256"/>
      <c r="GA20" s="256"/>
      <c r="GB20" s="256"/>
      <c r="GC20" s="256"/>
      <c r="GD20" s="256"/>
      <c r="GE20" s="256"/>
      <c r="GF20" s="256"/>
      <c r="GG20" s="256"/>
      <c r="GH20" s="256"/>
      <c r="GI20" s="256"/>
      <c r="GJ20" s="256"/>
      <c r="GK20" s="495"/>
      <c r="GL20" s="406"/>
      <c r="GM20" s="256"/>
      <c r="GN20" s="256"/>
      <c r="GO20" s="617"/>
      <c r="GP20" s="256"/>
      <c r="GQ20" s="662"/>
      <c r="GR20" s="662"/>
      <c r="GS20" s="662"/>
      <c r="GT20" s="662"/>
      <c r="GU20" s="662"/>
      <c r="GV20" s="662"/>
      <c r="GW20" s="662"/>
      <c r="GX20" s="662"/>
      <c r="GY20" s="655"/>
      <c r="GZ20" s="635">
        <v>11</v>
      </c>
      <c r="HA20" s="641">
        <v>100</v>
      </c>
      <c r="HB20" s="642">
        <f t="shared" si="55"/>
        <v>1</v>
      </c>
      <c r="HC20" s="629"/>
      <c r="HD20" s="644">
        <f t="shared" si="66"/>
        <v>0</v>
      </c>
      <c r="HE20" s="642">
        <f t="shared" si="56"/>
        <v>0</v>
      </c>
      <c r="HF20" s="670"/>
      <c r="HG20" s="673">
        <f t="shared" si="57"/>
        <v>100</v>
      </c>
      <c r="HH20" s="673">
        <f t="shared" si="57"/>
        <v>1</v>
      </c>
      <c r="HI20" s="635"/>
      <c r="HJ20" s="643">
        <f>HA20*(1-HQ20)</f>
        <v>100</v>
      </c>
      <c r="HK20" s="642">
        <f t="shared" si="59"/>
        <v>1</v>
      </c>
      <c r="HL20" s="629"/>
      <c r="HM20" s="644">
        <f t="shared" si="60"/>
        <v>0</v>
      </c>
      <c r="HN20" s="642">
        <f t="shared" si="61"/>
        <v>0</v>
      </c>
      <c r="HO20" s="655"/>
      <c r="HP20" s="676">
        <v>0</v>
      </c>
      <c r="HQ20" s="642">
        <f t="shared" si="62"/>
        <v>0</v>
      </c>
      <c r="HR20" s="655"/>
      <c r="HS20" s="666">
        <v>0</v>
      </c>
      <c r="HT20" s="667">
        <f t="shared" si="63"/>
        <v>0</v>
      </c>
      <c r="HU20" s="655"/>
      <c r="HV20" s="636">
        <f t="shared" si="51"/>
        <v>100</v>
      </c>
      <c r="HW20" s="636">
        <f t="shared" si="52"/>
        <v>1</v>
      </c>
      <c r="HX20" s="655"/>
      <c r="HY20" s="661">
        <f t="shared" si="53"/>
        <v>52</v>
      </c>
      <c r="HZ20" s="661">
        <f t="shared" si="54"/>
        <v>24</v>
      </c>
      <c r="IA20" s="661">
        <f t="shared" si="64"/>
        <v>0.31578947368421051</v>
      </c>
      <c r="IB20" s="661">
        <f t="shared" si="65"/>
        <v>0.46153846153846156</v>
      </c>
      <c r="IC20" s="655"/>
      <c r="ID20" s="620"/>
      <c r="IE20" s="620"/>
      <c r="IF20" s="620"/>
      <c r="IG20" s="620"/>
      <c r="IH20" s="620"/>
      <c r="II20" s="620"/>
      <c r="IJ20" s="620"/>
      <c r="IK20" s="620"/>
      <c r="IL20" s="256"/>
      <c r="IM20" s="256"/>
      <c r="IN20" s="256"/>
      <c r="IO20" s="256"/>
      <c r="IP20" s="256"/>
      <c r="IQ20" s="256"/>
      <c r="IR20" s="256"/>
      <c r="IS20" s="256"/>
      <c r="IT20" s="256"/>
      <c r="IU20" s="256"/>
      <c r="IV20" s="256"/>
      <c r="IW20" s="256"/>
      <c r="IX20" s="256"/>
      <c r="IY20" s="256"/>
      <c r="IZ20" s="256"/>
      <c r="JA20" s="256"/>
      <c r="JB20" s="256"/>
      <c r="JC20" s="256"/>
      <c r="JD20" s="256"/>
      <c r="JE20" s="256"/>
      <c r="JF20" s="256"/>
      <c r="JG20" s="256"/>
      <c r="JH20" s="256"/>
      <c r="JI20" s="256"/>
      <c r="JJ20" s="256"/>
      <c r="JK20" s="256"/>
      <c r="JL20" s="256"/>
      <c r="JM20" s="256"/>
      <c r="JN20" s="256"/>
      <c r="JO20" s="256"/>
      <c r="JP20" s="256"/>
      <c r="JQ20" s="256"/>
      <c r="JR20" s="256"/>
      <c r="JS20" s="256"/>
      <c r="JT20" s="256"/>
      <c r="JU20" s="256"/>
      <c r="JV20" s="256"/>
      <c r="JW20" s="256"/>
      <c r="JX20" s="256"/>
      <c r="JY20" s="256"/>
      <c r="JZ20" s="256"/>
      <c r="KA20" s="256"/>
      <c r="KB20" s="256"/>
      <c r="KC20" s="256"/>
      <c r="KD20" s="256"/>
      <c r="KE20" s="256"/>
      <c r="KF20" s="256"/>
      <c r="KG20" s="256"/>
      <c r="KH20" s="256"/>
      <c r="KI20" s="256"/>
      <c r="KJ20" s="256"/>
      <c r="KK20" s="256"/>
      <c r="KL20" s="256"/>
      <c r="KM20" s="256"/>
      <c r="KN20" s="256"/>
      <c r="KO20" s="256"/>
      <c r="KP20" s="256"/>
      <c r="KQ20" s="256"/>
      <c r="KR20" s="256"/>
      <c r="KS20" s="256"/>
      <c r="KT20" s="256"/>
      <c r="KU20" s="256"/>
      <c r="KV20" s="256"/>
      <c r="KW20" s="256"/>
      <c r="KX20" s="256"/>
      <c r="KY20" s="256"/>
      <c r="KZ20" s="256"/>
      <c r="LA20" s="256"/>
      <c r="LB20" s="256"/>
      <c r="LC20" s="256"/>
      <c r="LD20" s="256"/>
      <c r="LE20" s="256"/>
      <c r="LF20" s="256"/>
      <c r="LG20" s="256"/>
      <c r="LH20" s="256"/>
      <c r="LI20" s="256"/>
      <c r="LJ20" s="256"/>
      <c r="LK20" s="256"/>
      <c r="LL20" s="256"/>
      <c r="LM20" s="256"/>
      <c r="LN20" s="256"/>
      <c r="LO20" s="256"/>
      <c r="LP20" s="256"/>
      <c r="LQ20" s="256"/>
      <c r="LR20" s="256"/>
      <c r="LS20" s="256"/>
    </row>
    <row r="21" spans="1:331" s="408" customFormat="1" ht="14.25" x14ac:dyDescent="0.2">
      <c r="A21" s="278">
        <v>15</v>
      </c>
      <c r="B21" s="395"/>
      <c r="C21" s="396"/>
      <c r="D21" s="397"/>
      <c r="E21" s="398"/>
      <c r="F21" s="409"/>
      <c r="G21" s="410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2"/>
      <c r="W21" s="402"/>
      <c r="X21" s="401"/>
      <c r="Y21" s="145"/>
      <c r="Z21" s="145"/>
      <c r="AA21" s="145"/>
      <c r="AB21" s="401"/>
      <c r="AC21" s="402"/>
      <c r="AD21" s="402"/>
      <c r="AE21" s="146"/>
      <c r="AF21" s="443"/>
      <c r="AG21" s="146"/>
      <c r="AH21" s="146"/>
      <c r="AI21" s="249"/>
      <c r="AJ21" s="249"/>
      <c r="AK21" s="249"/>
      <c r="AL21" s="249"/>
      <c r="AM21" s="249"/>
      <c r="AN21" s="249"/>
      <c r="AO21" s="249"/>
      <c r="AP21" s="249"/>
      <c r="AQ21" s="433"/>
      <c r="AR21" s="430"/>
      <c r="AS21" s="430"/>
      <c r="AT21" s="430"/>
      <c r="AU21" s="430"/>
      <c r="AV21" s="436"/>
      <c r="AW21" s="436"/>
      <c r="AX21" s="436"/>
      <c r="AY21" s="436"/>
      <c r="AZ21" s="436"/>
      <c r="BA21" s="430"/>
      <c r="BB21" s="146"/>
      <c r="BC21" s="402"/>
      <c r="BD21" s="403"/>
      <c r="BE21" s="404"/>
      <c r="BF21" s="404"/>
      <c r="BG21" s="404"/>
      <c r="BH21" s="404"/>
      <c r="BI21" s="404"/>
      <c r="BJ21" s="404"/>
      <c r="BK21" s="404"/>
      <c r="BL21" s="404"/>
      <c r="BM21" s="404"/>
      <c r="BN21" s="404"/>
      <c r="BO21" s="404"/>
      <c r="BP21" s="404"/>
      <c r="BQ21" s="404"/>
      <c r="BR21" s="404"/>
      <c r="BS21" s="404"/>
      <c r="BT21" s="404"/>
      <c r="BU21" s="404"/>
      <c r="BV21" s="404"/>
      <c r="BW21" s="404"/>
      <c r="BX21" s="404"/>
      <c r="BY21" s="148"/>
      <c r="BZ21" s="404"/>
      <c r="CA21" s="404"/>
      <c r="CB21" s="404"/>
      <c r="CC21" s="405"/>
      <c r="CD21" s="405"/>
      <c r="CE21" s="406"/>
      <c r="CF21" s="407"/>
      <c r="CG21" s="495"/>
      <c r="CH21" s="406"/>
      <c r="CI21" s="501"/>
      <c r="CJ21" s="501"/>
      <c r="CK21" s="161"/>
      <c r="CL21" s="161"/>
      <c r="CM21" s="142"/>
      <c r="CN21" s="142"/>
      <c r="CO21" s="142"/>
      <c r="CP21" s="142"/>
      <c r="CQ21" s="142"/>
      <c r="CR21" s="142"/>
      <c r="CS21" s="146"/>
      <c r="CT21" s="146"/>
      <c r="CU21" s="146"/>
      <c r="CV21" s="512"/>
      <c r="CW21" s="142"/>
      <c r="CX21" s="142"/>
      <c r="CY21" s="142"/>
      <c r="CZ21" s="142"/>
      <c r="DA21" s="142"/>
      <c r="DB21" s="142"/>
      <c r="DC21" s="516"/>
      <c r="DD21" s="553"/>
      <c r="DE21" s="553"/>
      <c r="DF21" s="553"/>
      <c r="DG21" s="553"/>
      <c r="DH21" s="553"/>
      <c r="DI21" s="553"/>
      <c r="DJ21" s="553"/>
      <c r="DK21" s="553"/>
      <c r="DL21" s="553"/>
      <c r="DM21" s="553"/>
      <c r="DN21" s="553"/>
      <c r="DO21" s="553"/>
      <c r="DP21" s="553"/>
      <c r="DQ21" s="553"/>
      <c r="DR21" s="548"/>
      <c r="DS21" s="554" t="e">
        <f t="shared" si="42"/>
        <v>#DIV/0!</v>
      </c>
      <c r="DT21" s="256"/>
      <c r="DU21" s="256"/>
      <c r="DV21" s="256"/>
      <c r="DW21" s="256"/>
      <c r="DX21" s="256"/>
      <c r="DY21" s="256"/>
      <c r="DZ21" s="256"/>
      <c r="EA21" s="256"/>
      <c r="EB21" s="256"/>
      <c r="EC21" s="256"/>
      <c r="ED21" s="256"/>
      <c r="EE21" s="256"/>
      <c r="EF21" s="256"/>
      <c r="EG21" s="256"/>
      <c r="EH21" s="256"/>
      <c r="EI21" s="403"/>
      <c r="EJ21" s="404"/>
      <c r="EK21" s="404"/>
      <c r="EL21" s="404"/>
      <c r="EM21" s="404"/>
      <c r="EN21" s="404"/>
      <c r="EO21" s="404"/>
      <c r="EP21" s="404"/>
      <c r="EQ21" s="404"/>
      <c r="ER21" s="404"/>
      <c r="ES21" s="404"/>
      <c r="ET21" s="404"/>
      <c r="EU21" s="404"/>
      <c r="EV21" s="404"/>
      <c r="EW21" s="404"/>
      <c r="EX21" s="404"/>
      <c r="EY21" s="404"/>
      <c r="EZ21" s="404"/>
      <c r="FA21" s="404"/>
      <c r="FB21" s="404"/>
      <c r="FC21" s="516"/>
      <c r="FD21" s="256"/>
      <c r="FE21" s="256"/>
      <c r="FF21" s="256"/>
      <c r="FG21" s="256"/>
      <c r="FH21" s="256"/>
      <c r="FI21" s="142"/>
      <c r="FJ21" s="256"/>
      <c r="FK21" s="142"/>
      <c r="FL21" s="256"/>
      <c r="FM21" s="142"/>
      <c r="FN21" s="142"/>
      <c r="FO21" s="142"/>
      <c r="FP21" s="256"/>
      <c r="FQ21" s="142"/>
      <c r="FR21" s="256"/>
      <c r="FS21" s="142"/>
      <c r="FT21" s="142"/>
      <c r="FU21" s="142"/>
      <c r="FV21" s="256"/>
      <c r="FW21" s="256"/>
      <c r="FX21" s="256"/>
      <c r="FY21" s="256"/>
      <c r="FZ21" s="256"/>
      <c r="GA21" s="256"/>
      <c r="GB21" s="256"/>
      <c r="GC21" s="256"/>
      <c r="GD21" s="256"/>
      <c r="GE21" s="256"/>
      <c r="GF21" s="256"/>
      <c r="GG21" s="256"/>
      <c r="GH21" s="256"/>
      <c r="GI21" s="256"/>
      <c r="GJ21" s="256"/>
      <c r="GK21" s="495"/>
      <c r="GL21" s="406"/>
      <c r="GM21" s="256"/>
      <c r="GN21" s="256"/>
      <c r="GO21" s="617"/>
      <c r="GP21" s="256"/>
      <c r="GQ21" s="662"/>
      <c r="GR21" s="662"/>
      <c r="GS21" s="662"/>
      <c r="GT21" s="662"/>
      <c r="GU21" s="662"/>
      <c r="GV21" s="662"/>
      <c r="GW21" s="662"/>
      <c r="GX21" s="662"/>
      <c r="GY21" s="655"/>
      <c r="GZ21" s="635">
        <v>12</v>
      </c>
      <c r="HA21" s="641">
        <v>100</v>
      </c>
      <c r="HB21" s="642">
        <f t="shared" si="55"/>
        <v>1</v>
      </c>
      <c r="HC21" s="629"/>
      <c r="HD21" s="644">
        <f t="shared" si="66"/>
        <v>0</v>
      </c>
      <c r="HE21" s="642">
        <f t="shared" si="56"/>
        <v>0</v>
      </c>
      <c r="HF21" s="670"/>
      <c r="HG21" s="673">
        <f t="shared" si="57"/>
        <v>100</v>
      </c>
      <c r="HH21" s="673">
        <f t="shared" si="57"/>
        <v>1</v>
      </c>
      <c r="HI21" s="635"/>
      <c r="HJ21" s="643">
        <f>HA21*(1-HQ21)</f>
        <v>90</v>
      </c>
      <c r="HK21" s="642">
        <f t="shared" si="59"/>
        <v>0.9</v>
      </c>
      <c r="HL21" s="629"/>
      <c r="HM21" s="644">
        <f t="shared" si="60"/>
        <v>0</v>
      </c>
      <c r="HN21" s="642">
        <f t="shared" si="61"/>
        <v>0</v>
      </c>
      <c r="HO21" s="655"/>
      <c r="HP21" s="676">
        <v>10</v>
      </c>
      <c r="HQ21" s="642">
        <f t="shared" si="62"/>
        <v>0.1</v>
      </c>
      <c r="HR21" s="655"/>
      <c r="HS21" s="666">
        <v>0</v>
      </c>
      <c r="HT21" s="667">
        <f t="shared" si="63"/>
        <v>0</v>
      </c>
      <c r="HU21" s="655"/>
      <c r="HV21" s="636">
        <f t="shared" si="51"/>
        <v>100</v>
      </c>
      <c r="HW21" s="636">
        <f t="shared" si="52"/>
        <v>1</v>
      </c>
      <c r="HX21" s="655"/>
      <c r="HY21" s="661">
        <f t="shared" si="53"/>
        <v>46.800000000000004</v>
      </c>
      <c r="HZ21" s="661">
        <f t="shared" si="54"/>
        <v>21.6</v>
      </c>
      <c r="IA21" s="661">
        <f t="shared" si="64"/>
        <v>0.31578947368421051</v>
      </c>
      <c r="IB21" s="661">
        <f t="shared" si="65"/>
        <v>0.46153846153846151</v>
      </c>
      <c r="IC21" s="655"/>
      <c r="ID21" s="620"/>
      <c r="IE21" s="620"/>
      <c r="IF21" s="620"/>
      <c r="IG21" s="620"/>
      <c r="IH21" s="620"/>
      <c r="II21" s="620"/>
      <c r="IJ21" s="620"/>
      <c r="IK21" s="620"/>
      <c r="IL21" s="256"/>
      <c r="IM21" s="256"/>
      <c r="IN21" s="256"/>
      <c r="IO21" s="256"/>
      <c r="IP21" s="256"/>
      <c r="IQ21" s="256"/>
      <c r="IR21" s="256"/>
      <c r="IS21" s="256"/>
      <c r="IT21" s="256"/>
      <c r="IU21" s="256"/>
      <c r="IV21" s="256"/>
      <c r="IW21" s="256"/>
      <c r="IX21" s="256"/>
      <c r="IY21" s="256"/>
      <c r="IZ21" s="256"/>
      <c r="JA21" s="256"/>
      <c r="JB21" s="256"/>
      <c r="JC21" s="256"/>
      <c r="JD21" s="256"/>
      <c r="JE21" s="256"/>
      <c r="JF21" s="256"/>
      <c r="JG21" s="256"/>
      <c r="JH21" s="256"/>
      <c r="JI21" s="256"/>
      <c r="JJ21" s="256"/>
      <c r="JK21" s="256"/>
      <c r="JL21" s="256"/>
      <c r="JM21" s="256"/>
      <c r="JN21" s="256"/>
      <c r="JO21" s="256"/>
      <c r="JP21" s="256"/>
      <c r="JQ21" s="256"/>
      <c r="JR21" s="256"/>
      <c r="JS21" s="256"/>
      <c r="JT21" s="256"/>
      <c r="JU21" s="256"/>
      <c r="JV21" s="256"/>
      <c r="JW21" s="256"/>
      <c r="JX21" s="256"/>
      <c r="JY21" s="256"/>
      <c r="JZ21" s="256"/>
      <c r="KA21" s="256"/>
      <c r="KB21" s="256"/>
      <c r="KC21" s="256"/>
      <c r="KD21" s="256"/>
      <c r="KE21" s="256"/>
      <c r="KF21" s="256"/>
      <c r="KG21" s="256"/>
      <c r="KH21" s="256"/>
      <c r="KI21" s="256"/>
      <c r="KJ21" s="256"/>
      <c r="KK21" s="256"/>
      <c r="KL21" s="256"/>
      <c r="KM21" s="256"/>
      <c r="KN21" s="256"/>
      <c r="KO21" s="256"/>
      <c r="KP21" s="256"/>
      <c r="KQ21" s="256"/>
      <c r="KR21" s="256"/>
      <c r="KS21" s="256"/>
      <c r="KT21" s="256"/>
      <c r="KU21" s="256"/>
      <c r="KV21" s="256"/>
      <c r="KW21" s="256"/>
      <c r="KX21" s="256"/>
      <c r="KY21" s="256"/>
      <c r="KZ21" s="256"/>
      <c r="LA21" s="256"/>
      <c r="LB21" s="256"/>
      <c r="LC21" s="256"/>
      <c r="LD21" s="256"/>
      <c r="LE21" s="256"/>
      <c r="LF21" s="256"/>
      <c r="LG21" s="256"/>
      <c r="LH21" s="256"/>
      <c r="LI21" s="256"/>
      <c r="LJ21" s="256"/>
      <c r="LK21" s="256"/>
      <c r="LL21" s="256"/>
      <c r="LM21" s="256"/>
      <c r="LN21" s="256"/>
      <c r="LO21" s="256"/>
      <c r="LP21" s="256"/>
      <c r="LQ21" s="256"/>
      <c r="LR21" s="256"/>
      <c r="LS21" s="256"/>
    </row>
    <row r="22" spans="1:331" s="142" customFormat="1" ht="15.75" x14ac:dyDescent="0.25">
      <c r="A22" s="278">
        <v>16</v>
      </c>
      <c r="B22" s="272">
        <v>165</v>
      </c>
      <c r="C22" s="144">
        <v>101</v>
      </c>
      <c r="D22" s="324">
        <v>735.5</v>
      </c>
      <c r="E22" s="317" t="s">
        <v>233</v>
      </c>
      <c r="F22" s="308" t="s">
        <v>195</v>
      </c>
      <c r="G22" s="263"/>
      <c r="H22" s="145">
        <v>72.934286530184366</v>
      </c>
      <c r="I22" s="145">
        <v>8.9149396128478761E-2</v>
      </c>
      <c r="J22" s="145">
        <v>7.5527074385548785</v>
      </c>
      <c r="K22" s="145">
        <v>0.846131724385491</v>
      </c>
      <c r="L22" s="145">
        <v>6.9303417485036493E-3</v>
      </c>
      <c r="M22" s="145">
        <v>0.34042678710073987</v>
      </c>
      <c r="N22" s="145">
        <v>6.9122808578863362</v>
      </c>
      <c r="O22" s="145">
        <v>0.6659428389243961</v>
      </c>
      <c r="P22" s="145">
        <v>1.6736775322636315</v>
      </c>
      <c r="Q22" s="145">
        <v>4.8092371527495022E-2</v>
      </c>
      <c r="R22" s="145">
        <v>0.19089941361787324</v>
      </c>
      <c r="S22" s="145">
        <v>0.29947476767776376</v>
      </c>
      <c r="T22" s="145">
        <v>0.21</v>
      </c>
      <c r="U22" s="145">
        <v>7.83</v>
      </c>
      <c r="V22" s="146">
        <v>99.599999999999909</v>
      </c>
      <c r="W22" s="146"/>
      <c r="X22" s="145">
        <v>0.6659428389243961</v>
      </c>
      <c r="Y22" s="145">
        <f t="shared" ref="Y22:Y28" si="67">O22*0.742</f>
        <v>0.49412958648190192</v>
      </c>
      <c r="Z22" s="145">
        <f t="shared" ref="Z22:Z28" si="68">S22/35.453</f>
        <v>8.4470924231451142E-3</v>
      </c>
      <c r="AA22" s="145">
        <f t="shared" ref="AA22:AA28" si="69">X22+Y22</f>
        <v>1.160072425406298</v>
      </c>
      <c r="AB22" s="145">
        <v>0.21</v>
      </c>
      <c r="AC22" s="146">
        <f t="shared" ref="AC22:AC28" si="70">R22+S22</f>
        <v>0.49037418129563703</v>
      </c>
      <c r="AD22" s="146"/>
      <c r="AE22" s="146">
        <f t="shared" ref="AE22:AE28" si="71">R22*2.5*0.7</f>
        <v>0.33407397383127813</v>
      </c>
      <c r="AF22" s="443">
        <f t="shared" ref="AF22:AF28" si="72">N22-R22*2.5*0.7</f>
        <v>6.5782068840550583</v>
      </c>
      <c r="AG22" s="146">
        <v>0</v>
      </c>
      <c r="AH22" s="146">
        <f t="shared" ref="AH22:AH28" si="73">R22-AG22</f>
        <v>0.19089941361787324</v>
      </c>
      <c r="AI22" s="249">
        <f t="shared" ref="AI22:AI28" si="74">AF22+3*J22</f>
        <v>29.236329199719691</v>
      </c>
      <c r="AJ22" s="249">
        <f t="shared" ref="AJ22:AJ28" si="75">3*J22/AI22</f>
        <v>0.77499887762523467</v>
      </c>
      <c r="AK22" s="249">
        <f t="shared" si="19"/>
        <v>0.22500112237476544</v>
      </c>
      <c r="AL22" s="249">
        <f t="shared" ref="AL22:AL28" si="76">K22+M22</f>
        <v>1.1865585114862309</v>
      </c>
      <c r="AM22" s="249">
        <f t="shared" si="20"/>
        <v>0.91958151463849813</v>
      </c>
      <c r="AN22" s="249">
        <f t="shared" si="21"/>
        <v>0.26697699684773296</v>
      </c>
      <c r="AO22" s="249">
        <f t="shared" ref="AO22:AO28" si="77">U22*AJ22/(2*AK22+AJ22)</f>
        <v>4.9536617566862322</v>
      </c>
      <c r="AP22" s="249">
        <f t="shared" ref="AP22:AP28" si="78">U22*2*AN22/(2*AN22+AM22)</f>
        <v>2.8763382433137674</v>
      </c>
      <c r="AQ22" s="433">
        <f t="shared" si="22"/>
        <v>9.721522124216559</v>
      </c>
      <c r="AR22" s="430">
        <f t="shared" ref="AR22:AR28" si="79">(J22+AM22+AO22)*2</f>
        <v>26.851901419759219</v>
      </c>
      <c r="AS22" s="430">
        <f t="shared" ref="AS22:AS28" si="80">H22-0.5*AR22</f>
        <v>59.508335820304758</v>
      </c>
      <c r="AT22" s="430">
        <f t="shared" ref="AT22:AT28" si="81">SUM(AQ22:AS22)</f>
        <v>96.081759364280543</v>
      </c>
      <c r="AU22" s="430">
        <f t="shared" si="50"/>
        <v>3.9182406357194566</v>
      </c>
      <c r="AV22" s="436">
        <f t="shared" si="23"/>
        <v>59.508335820304758</v>
      </c>
      <c r="AW22" s="436"/>
      <c r="AX22" s="436">
        <f t="shared" ref="AX22:AX28" si="82">AQ22</f>
        <v>9.721522124216559</v>
      </c>
      <c r="AY22" s="436"/>
      <c r="AZ22" s="436">
        <f t="shared" si="24"/>
        <v>26.851901419759219</v>
      </c>
      <c r="BA22" s="430"/>
      <c r="BB22" s="146">
        <f t="shared" si="25"/>
        <v>86.360237240063981</v>
      </c>
      <c r="BC22" s="146"/>
      <c r="BD22" s="147">
        <v>5149.9429644163638</v>
      </c>
      <c r="BE22" s="472">
        <v>1</v>
      </c>
      <c r="BF22" s="148">
        <v>0</v>
      </c>
      <c r="BG22" s="148">
        <v>27.725009635886693</v>
      </c>
      <c r="BH22" s="148">
        <v>4.9502788190976581</v>
      </c>
      <c r="BI22" s="148">
        <v>6.9617393964059842</v>
      </c>
      <c r="BJ22" s="148">
        <v>2.4848959770653432</v>
      </c>
      <c r="BK22" s="148">
        <v>41.318873686684903</v>
      </c>
      <c r="BL22" s="148">
        <v>64.786462763625224</v>
      </c>
      <c r="BM22" s="148">
        <v>4.5532991582980022</v>
      </c>
      <c r="BN22" s="148">
        <v>48.976646323340844</v>
      </c>
      <c r="BO22" s="148">
        <v>0.48280931408422711</v>
      </c>
      <c r="BP22" s="148">
        <v>13.507092551965286</v>
      </c>
      <c r="BQ22" s="148">
        <v>3.3494554004714057</v>
      </c>
      <c r="BR22" s="148">
        <v>2.5371646473867675</v>
      </c>
      <c r="BS22" s="148">
        <v>763.03155644828678</v>
      </c>
      <c r="BT22" s="148">
        <v>10.48677164420851</v>
      </c>
      <c r="BU22" s="148">
        <v>13.188753370999308</v>
      </c>
      <c r="BV22" s="148">
        <v>6.5121477661129648</v>
      </c>
      <c r="BW22" s="148">
        <v>2.4167111853671748</v>
      </c>
      <c r="BX22" s="148"/>
      <c r="BY22" s="148">
        <f t="shared" si="26"/>
        <v>832.97878301090077</v>
      </c>
      <c r="BZ22" s="148"/>
      <c r="CA22" s="148">
        <f t="shared" si="27"/>
        <v>26.092236200574991</v>
      </c>
      <c r="CB22" s="148"/>
      <c r="CC22" s="174"/>
      <c r="CD22" s="175"/>
      <c r="CE22" s="368"/>
      <c r="CF22" s="174"/>
      <c r="CG22" s="496"/>
      <c r="CH22" s="368"/>
      <c r="CI22" s="501">
        <f t="shared" si="28"/>
        <v>26.851901419759219</v>
      </c>
      <c r="CJ22" s="501">
        <f t="shared" si="29"/>
        <v>59.508335820304758</v>
      </c>
      <c r="CK22" s="161">
        <f t="shared" si="30"/>
        <v>3.7241310563733143E-2</v>
      </c>
      <c r="CL22" s="161">
        <f t="shared" si="30"/>
        <v>1.6804368433687426E-2</v>
      </c>
      <c r="CM22" s="142">
        <f t="shared" si="31"/>
        <v>2.2161684154148951</v>
      </c>
      <c r="CN22" s="142">
        <f t="shared" si="32"/>
        <v>31.092899090951278</v>
      </c>
      <c r="CO22" s="142">
        <f t="shared" si="33"/>
        <v>9.656707495099198</v>
      </c>
      <c r="CP22" s="142">
        <f t="shared" ref="CP22:CP28" si="83">100*H22/(H22+J22)</f>
        <v>90.616238641626609</v>
      </c>
      <c r="CQ22" s="142">
        <f t="shared" si="34"/>
        <v>9.3837613583733948</v>
      </c>
      <c r="CR22" s="142">
        <f t="shared" si="35"/>
        <v>4.0506368710698366</v>
      </c>
      <c r="CS22" s="146">
        <f t="shared" si="36"/>
        <v>72.934286530184366</v>
      </c>
      <c r="CT22" s="146">
        <f t="shared" si="37"/>
        <v>7.5527074385548785</v>
      </c>
      <c r="CU22" s="146">
        <f t="shared" si="38"/>
        <v>1.6736775322636315</v>
      </c>
      <c r="CV22" s="512">
        <f t="shared" si="39"/>
        <v>41.318873686684903</v>
      </c>
      <c r="DC22" s="516"/>
      <c r="DD22" s="145">
        <v>72.934286530184366</v>
      </c>
      <c r="DE22" s="145">
        <v>8.9149396128478761E-2</v>
      </c>
      <c r="DF22" s="145">
        <v>7.5527074385548785</v>
      </c>
      <c r="DG22" s="145">
        <v>0.846131724385491</v>
      </c>
      <c r="DH22" s="145">
        <v>6.9303417485036493E-3</v>
      </c>
      <c r="DI22" s="145">
        <v>0.34042678710073987</v>
      </c>
      <c r="DJ22" s="145">
        <v>6.9122808578863362</v>
      </c>
      <c r="DK22" s="145">
        <v>0.6659428389243961</v>
      </c>
      <c r="DL22" s="145">
        <v>1.6736775322636315</v>
      </c>
      <c r="DM22" s="145">
        <v>4.8092371527495022E-2</v>
      </c>
      <c r="DN22" s="145">
        <v>0.19089941361787324</v>
      </c>
      <c r="DO22" s="145">
        <v>0.29947476767776376</v>
      </c>
      <c r="DP22" s="145">
        <v>0.21</v>
      </c>
      <c r="DQ22" s="145">
        <v>7.83</v>
      </c>
      <c r="DR22" s="540">
        <f t="shared" si="41"/>
        <v>99.599999999999909</v>
      </c>
      <c r="DS22" s="554">
        <f t="shared" si="42"/>
        <v>1.203428047277793</v>
      </c>
      <c r="DT22" s="256">
        <f t="shared" ref="DT22:EE53" si="84">DD22*$DS22</f>
        <v>87.771166018618814</v>
      </c>
      <c r="DU22" s="256">
        <f t="shared" si="84"/>
        <v>0.10728488369888962</v>
      </c>
      <c r="DV22" s="256">
        <f t="shared" si="84"/>
        <v>9.0891399644405588</v>
      </c>
      <c r="DW22" s="256">
        <f t="shared" si="84"/>
        <v>1.0182586488170231</v>
      </c>
      <c r="DX22" s="256">
        <f t="shared" si="84"/>
        <v>8.3401676373695121E-3</v>
      </c>
      <c r="DY22" s="256">
        <f t="shared" si="84"/>
        <v>0.40967914364169633</v>
      </c>
      <c r="DZ22" s="256">
        <f t="shared" si="84"/>
        <v>8.3184326550418213</v>
      </c>
      <c r="EA22" s="256">
        <f t="shared" si="84"/>
        <v>0.80141429024541577</v>
      </c>
      <c r="EB22" s="256">
        <f t="shared" si="84"/>
        <v>2.0141504844247375</v>
      </c>
      <c r="EC22" s="256">
        <f t="shared" si="84"/>
        <v>5.7875708756291465E-2</v>
      </c>
      <c r="ED22" s="256">
        <f t="shared" si="84"/>
        <v>0.22973370855663292</v>
      </c>
      <c r="EE22" s="256">
        <f t="shared" si="84"/>
        <v>0.36039633487542194</v>
      </c>
      <c r="EF22" s="256">
        <f t="shared" ref="EF22:EF78" si="85">SUM(DT22:EE22)</f>
        <v>110.18587200875467</v>
      </c>
      <c r="EG22" s="256"/>
      <c r="EH22" s="256"/>
      <c r="EI22" s="147">
        <v>5149.9429644163638</v>
      </c>
      <c r="EJ22" s="472">
        <v>1</v>
      </c>
      <c r="EK22" s="148">
        <v>0</v>
      </c>
      <c r="EL22" s="148">
        <v>27.725009635886693</v>
      </c>
      <c r="EM22" s="148">
        <v>4.9502788190976581</v>
      </c>
      <c r="EN22" s="148">
        <v>6.9617393964059842</v>
      </c>
      <c r="EO22" s="148">
        <v>2.4848959770653432</v>
      </c>
      <c r="EP22" s="148">
        <v>41.318873686684903</v>
      </c>
      <c r="EQ22" s="148">
        <v>64.786462763625224</v>
      </c>
      <c r="ER22" s="148">
        <v>4.5532991582980022</v>
      </c>
      <c r="ES22" s="148">
        <v>48.976646323340844</v>
      </c>
      <c r="ET22" s="148">
        <v>0.48280931408422711</v>
      </c>
      <c r="EU22" s="148">
        <v>13.507092551965286</v>
      </c>
      <c r="EV22" s="148">
        <v>3.3494554004714057</v>
      </c>
      <c r="EW22" s="148">
        <v>2.5371646473867675</v>
      </c>
      <c r="EX22" s="148">
        <v>763.03155644828678</v>
      </c>
      <c r="EY22" s="148">
        <v>10.48677164420851</v>
      </c>
      <c r="EZ22" s="148">
        <v>13.188753370999308</v>
      </c>
      <c r="FA22" s="148">
        <v>6.5121477661129648</v>
      </c>
      <c r="FB22" s="148">
        <v>2.4167111853671748</v>
      </c>
      <c r="FC22" s="516"/>
      <c r="FD22" s="256"/>
      <c r="FE22" s="256"/>
      <c r="FF22" s="256"/>
      <c r="FG22" s="256"/>
      <c r="FH22" s="256"/>
      <c r="FI22" s="142">
        <f t="shared" ref="FI22:FI28" si="86">100*$DF22/$FF$8</f>
        <v>31.469614327311991</v>
      </c>
      <c r="FJ22" s="256"/>
      <c r="FK22" s="142">
        <f t="shared" ref="FK22:FK28" si="87">$DD22-$FF$11*FI22/100</f>
        <v>56.57008707998213</v>
      </c>
      <c r="FL22" s="256"/>
      <c r="FM22" s="142">
        <f t="shared" si="45"/>
        <v>9.3837613583733948</v>
      </c>
      <c r="FO22" s="142">
        <f t="shared" si="46"/>
        <v>35.744799021665841</v>
      </c>
      <c r="FP22" s="256"/>
      <c r="FQ22" s="142">
        <f t="shared" si="47"/>
        <v>9.3837613583733948</v>
      </c>
      <c r="FR22" s="256"/>
      <c r="FS22" s="142">
        <f t="shared" si="48"/>
        <v>0.10355496430926403</v>
      </c>
      <c r="FU22" s="142">
        <f t="shared" si="49"/>
        <v>7.5527074385548776</v>
      </c>
      <c r="FV22" s="256"/>
      <c r="FW22" s="256"/>
      <c r="FX22" s="256"/>
      <c r="FY22" s="256"/>
      <c r="FZ22" s="256"/>
      <c r="GA22" s="256"/>
      <c r="GB22" s="256"/>
      <c r="GC22" s="256"/>
      <c r="GD22" s="256"/>
      <c r="GE22" s="256"/>
      <c r="GF22" s="256"/>
      <c r="GG22" s="256"/>
      <c r="GH22" s="256"/>
      <c r="GI22" s="256"/>
      <c r="GJ22" s="256"/>
      <c r="GK22" s="496"/>
      <c r="GL22" s="368"/>
      <c r="GM22" s="256"/>
      <c r="GN22" s="256"/>
      <c r="GO22" s="617"/>
      <c r="GP22" s="256"/>
      <c r="GQ22" s="662"/>
      <c r="GR22" s="662"/>
      <c r="GS22" s="662"/>
      <c r="GT22" s="662"/>
      <c r="GU22" s="662"/>
      <c r="GV22" s="662"/>
      <c r="GW22" s="662"/>
      <c r="GX22" s="662"/>
      <c r="GY22" s="655"/>
      <c r="GZ22" s="635">
        <v>13</v>
      </c>
      <c r="HA22" s="641">
        <v>100</v>
      </c>
      <c r="HB22" s="642">
        <f t="shared" si="55"/>
        <v>1</v>
      </c>
      <c r="HC22" s="629"/>
      <c r="HD22" s="644">
        <f t="shared" si="66"/>
        <v>0</v>
      </c>
      <c r="HE22" s="642">
        <f t="shared" si="56"/>
        <v>0</v>
      </c>
      <c r="HF22" s="670"/>
      <c r="HG22" s="673">
        <f t="shared" si="57"/>
        <v>100</v>
      </c>
      <c r="HH22" s="673">
        <f t="shared" si="57"/>
        <v>1</v>
      </c>
      <c r="HI22" s="635"/>
      <c r="HJ22" s="643">
        <f t="shared" ref="HJ22:HJ30" si="88">HA22*(1-HQ22)</f>
        <v>80</v>
      </c>
      <c r="HK22" s="642">
        <f t="shared" si="59"/>
        <v>0.8</v>
      </c>
      <c r="HL22" s="629"/>
      <c r="HM22" s="644">
        <f t="shared" si="60"/>
        <v>0</v>
      </c>
      <c r="HN22" s="642">
        <f t="shared" si="61"/>
        <v>0</v>
      </c>
      <c r="HO22" s="655"/>
      <c r="HP22" s="676">
        <v>20</v>
      </c>
      <c r="HQ22" s="642">
        <f t="shared" si="62"/>
        <v>0.2</v>
      </c>
      <c r="HR22" s="655"/>
      <c r="HS22" s="666">
        <v>0</v>
      </c>
      <c r="HT22" s="667">
        <f t="shared" si="63"/>
        <v>0</v>
      </c>
      <c r="HU22" s="655"/>
      <c r="HV22" s="636">
        <f t="shared" si="51"/>
        <v>100</v>
      </c>
      <c r="HW22" s="636">
        <f t="shared" si="52"/>
        <v>1</v>
      </c>
      <c r="HX22" s="655"/>
      <c r="HY22" s="661">
        <f t="shared" si="53"/>
        <v>41.6</v>
      </c>
      <c r="HZ22" s="661">
        <f t="shared" si="54"/>
        <v>19.200000000000003</v>
      </c>
      <c r="IA22" s="661">
        <f t="shared" si="64"/>
        <v>0.31578947368421056</v>
      </c>
      <c r="IB22" s="661">
        <f t="shared" si="65"/>
        <v>0.46153846153846156</v>
      </c>
      <c r="IC22" s="655"/>
      <c r="ID22" s="620"/>
      <c r="IE22" s="620"/>
      <c r="IF22" s="620"/>
      <c r="IG22" s="620"/>
      <c r="IH22" s="620"/>
      <c r="II22" s="620"/>
      <c r="IJ22" s="620"/>
      <c r="IK22" s="620"/>
      <c r="IL22" s="256"/>
      <c r="IM22" s="256"/>
      <c r="IN22" s="256"/>
      <c r="IO22" s="256"/>
      <c r="IP22" s="256"/>
      <c r="IQ22" s="256"/>
      <c r="IR22" s="256"/>
      <c r="IS22" s="256"/>
      <c r="IT22" s="256"/>
      <c r="IU22" s="256"/>
      <c r="IV22" s="256"/>
      <c r="IW22" s="256"/>
      <c r="IX22" s="256"/>
      <c r="IY22" s="256"/>
      <c r="IZ22" s="256"/>
      <c r="JA22" s="256"/>
      <c r="JB22" s="256"/>
      <c r="JC22" s="256"/>
      <c r="JD22" s="256"/>
      <c r="JE22" s="256"/>
      <c r="JF22" s="256"/>
      <c r="JG22" s="256"/>
      <c r="JH22" s="256"/>
      <c r="JI22" s="256"/>
      <c r="JJ22" s="256"/>
      <c r="JK22" s="256"/>
      <c r="JL22" s="256"/>
      <c r="JM22" s="256"/>
      <c r="JN22" s="256"/>
      <c r="JO22" s="256"/>
      <c r="JP22" s="256"/>
      <c r="JQ22" s="256"/>
      <c r="JR22" s="256"/>
      <c r="JS22" s="256"/>
      <c r="JT22" s="256"/>
      <c r="JU22" s="256"/>
      <c r="JV22" s="256"/>
      <c r="JW22" s="256"/>
      <c r="JX22" s="256"/>
      <c r="JY22" s="256"/>
      <c r="JZ22" s="256"/>
      <c r="KA22" s="256"/>
      <c r="KB22" s="256"/>
      <c r="KC22" s="256"/>
      <c r="KD22" s="256"/>
      <c r="KE22" s="256"/>
      <c r="KF22" s="256"/>
      <c r="KG22" s="256"/>
      <c r="KH22" s="256"/>
      <c r="KI22" s="256"/>
      <c r="KJ22" s="256"/>
      <c r="KK22" s="256"/>
      <c r="KL22" s="256"/>
      <c r="KM22" s="256"/>
      <c r="KN22" s="256"/>
      <c r="KO22" s="256"/>
      <c r="KP22" s="256"/>
      <c r="KQ22" s="256"/>
      <c r="KR22" s="256"/>
      <c r="KS22" s="256"/>
      <c r="KT22" s="256"/>
      <c r="KU22" s="256"/>
      <c r="KV22" s="256"/>
      <c r="KW22" s="256"/>
      <c r="KX22" s="256"/>
      <c r="KY22" s="256"/>
      <c r="KZ22" s="256"/>
      <c r="LA22" s="256"/>
      <c r="LB22" s="256"/>
      <c r="LC22" s="256"/>
      <c r="LD22" s="256"/>
      <c r="LE22" s="256"/>
      <c r="LF22" s="256"/>
      <c r="LG22" s="256"/>
      <c r="LH22" s="256"/>
      <c r="LI22" s="256"/>
      <c r="LJ22" s="256"/>
      <c r="LK22" s="256"/>
      <c r="LL22" s="256"/>
      <c r="LM22" s="256"/>
      <c r="LN22" s="256"/>
      <c r="LO22" s="256"/>
      <c r="LP22" s="256"/>
      <c r="LQ22" s="256"/>
      <c r="LR22" s="256"/>
      <c r="LS22" s="256"/>
    </row>
    <row r="23" spans="1:331" s="142" customFormat="1" ht="15.75" x14ac:dyDescent="0.25">
      <c r="A23" s="278">
        <v>17</v>
      </c>
      <c r="B23" s="272">
        <v>168</v>
      </c>
      <c r="C23" s="176">
        <v>101</v>
      </c>
      <c r="D23" s="324">
        <v>738</v>
      </c>
      <c r="E23" s="317" t="s">
        <v>234</v>
      </c>
      <c r="F23" s="308" t="s">
        <v>195</v>
      </c>
      <c r="G23" s="263"/>
      <c r="H23" s="145">
        <v>24.12</v>
      </c>
      <c r="I23" s="145">
        <v>0.12</v>
      </c>
      <c r="J23" s="145">
        <v>5.59</v>
      </c>
      <c r="K23" s="145">
        <v>0.95</v>
      </c>
      <c r="L23" s="145">
        <v>0.1</v>
      </c>
      <c r="M23" s="145">
        <v>1.92</v>
      </c>
      <c r="N23" s="145">
        <v>35.54</v>
      </c>
      <c r="O23" s="145">
        <v>0.41</v>
      </c>
      <c r="P23" s="145">
        <v>0.73</v>
      </c>
      <c r="Q23" s="145">
        <v>0.02</v>
      </c>
      <c r="R23" s="145">
        <v>0.04</v>
      </c>
      <c r="S23" s="145">
        <v>0.06</v>
      </c>
      <c r="T23" s="145">
        <v>0.26</v>
      </c>
      <c r="U23" s="145">
        <v>29.73</v>
      </c>
      <c r="V23" s="146">
        <v>99.59</v>
      </c>
      <c r="W23" s="146"/>
      <c r="X23" s="145">
        <v>0.41</v>
      </c>
      <c r="Y23" s="145">
        <f t="shared" si="67"/>
        <v>0.30421999999999999</v>
      </c>
      <c r="Z23" s="145">
        <f t="shared" si="68"/>
        <v>1.6923814627817107E-3</v>
      </c>
      <c r="AA23" s="145">
        <f t="shared" si="69"/>
        <v>0.71421999999999997</v>
      </c>
      <c r="AB23" s="145">
        <v>0.26</v>
      </c>
      <c r="AC23" s="146">
        <f t="shared" si="70"/>
        <v>0.1</v>
      </c>
      <c r="AD23" s="146"/>
      <c r="AE23" s="146">
        <f t="shared" si="71"/>
        <v>6.9999999999999993E-2</v>
      </c>
      <c r="AF23" s="443">
        <f t="shared" si="72"/>
        <v>35.47</v>
      </c>
      <c r="AG23" s="146">
        <v>0</v>
      </c>
      <c r="AH23" s="146">
        <f t="shared" si="73"/>
        <v>0.04</v>
      </c>
      <c r="AI23" s="249">
        <f t="shared" si="74"/>
        <v>52.239999999999995</v>
      </c>
      <c r="AJ23" s="249">
        <f t="shared" si="75"/>
        <v>0.3210183767228178</v>
      </c>
      <c r="AK23" s="249">
        <f t="shared" si="19"/>
        <v>0.67898162327718226</v>
      </c>
      <c r="AL23" s="249">
        <f t="shared" si="76"/>
        <v>2.87</v>
      </c>
      <c r="AM23" s="249">
        <f t="shared" si="20"/>
        <v>0.92132274119448709</v>
      </c>
      <c r="AN23" s="249">
        <f t="shared" si="21"/>
        <v>1.9486772588055132</v>
      </c>
      <c r="AO23" s="249">
        <f t="shared" si="77"/>
        <v>5.6843244783947098</v>
      </c>
      <c r="AP23" s="249">
        <f t="shared" si="78"/>
        <v>24.045675521605293</v>
      </c>
      <c r="AQ23" s="433">
        <f t="shared" si="22"/>
        <v>61.464352780410806</v>
      </c>
      <c r="AR23" s="430">
        <f t="shared" si="79"/>
        <v>24.391294439178395</v>
      </c>
      <c r="AS23" s="434">
        <f t="shared" si="80"/>
        <v>11.924352780410803</v>
      </c>
      <c r="AT23" s="430">
        <f t="shared" si="81"/>
        <v>97.78</v>
      </c>
      <c r="AU23" s="430">
        <f t="shared" si="50"/>
        <v>2.2199999999999989</v>
      </c>
      <c r="AV23" s="436"/>
      <c r="AW23" s="436"/>
      <c r="AX23" s="436">
        <f t="shared" si="82"/>
        <v>61.464352780410806</v>
      </c>
      <c r="AY23" s="436"/>
      <c r="AZ23" s="436">
        <f t="shared" si="24"/>
        <v>24.391294439178395</v>
      </c>
      <c r="BA23" s="430"/>
      <c r="BB23" s="146">
        <f t="shared" si="25"/>
        <v>24.391294439178395</v>
      </c>
      <c r="BC23" s="146"/>
      <c r="BD23" s="147">
        <v>6011.9372361770538</v>
      </c>
      <c r="BE23" s="472">
        <v>1</v>
      </c>
      <c r="BF23" s="148">
        <v>5.629836419584076</v>
      </c>
      <c r="BG23" s="148">
        <v>47.690901286874428</v>
      </c>
      <c r="BH23" s="148">
        <v>5.8399171002265007</v>
      </c>
      <c r="BI23" s="148">
        <v>2.0633668466093336</v>
      </c>
      <c r="BJ23" s="148">
        <v>1.8221939611921389</v>
      </c>
      <c r="BK23" s="148">
        <v>19.383693015703983</v>
      </c>
      <c r="BL23" s="148">
        <v>117.0548293195255</v>
      </c>
      <c r="BM23" s="148">
        <v>10.397714972403165</v>
      </c>
      <c r="BN23" s="148">
        <v>52.110751385381086</v>
      </c>
      <c r="BO23" s="148">
        <v>1.4098069718011794</v>
      </c>
      <c r="BP23" s="148">
        <v>11.131634688186919</v>
      </c>
      <c r="BQ23" s="148">
        <v>2.8143075661953674</v>
      </c>
      <c r="BR23" s="148">
        <v>1.8386342607835846</v>
      </c>
      <c r="BS23" s="148">
        <v>222.15657965833512</v>
      </c>
      <c r="BT23" s="148">
        <v>7.1417525366456802</v>
      </c>
      <c r="BU23" s="148">
        <v>9.3429356786631974</v>
      </c>
      <c r="BV23" s="148">
        <v>0</v>
      </c>
      <c r="BW23" s="148">
        <v>5.823862931125956</v>
      </c>
      <c r="BX23" s="148"/>
      <c r="BY23" s="148">
        <f t="shared" si="26"/>
        <v>1174.8159135878561</v>
      </c>
      <c r="BZ23" s="148"/>
      <c r="CA23" s="148">
        <f t="shared" si="27"/>
        <v>22.308551146434834</v>
      </c>
      <c r="CB23" s="148"/>
      <c r="CC23" s="175">
        <v>12.298125668259861</v>
      </c>
      <c r="CD23" s="175">
        <v>6.9267413415733268</v>
      </c>
      <c r="CE23" s="369"/>
      <c r="CF23" s="174" t="s">
        <v>187</v>
      </c>
      <c r="CG23" s="346">
        <v>12.298125668259861</v>
      </c>
      <c r="CH23" s="369"/>
      <c r="CI23" s="501">
        <f t="shared" si="28"/>
        <v>24.391294439178395</v>
      </c>
      <c r="CJ23" s="501">
        <f t="shared" si="29"/>
        <v>0</v>
      </c>
      <c r="CK23" s="161">
        <f t="shared" si="30"/>
        <v>4.099823412380095E-2</v>
      </c>
      <c r="CL23" s="161" t="e">
        <f t="shared" si="30"/>
        <v>#DIV/0!</v>
      </c>
      <c r="CM23" s="142">
        <f t="shared" si="31"/>
        <v>0</v>
      </c>
      <c r="CN23" s="142">
        <f t="shared" si="32"/>
        <v>100</v>
      </c>
      <c r="CO23" s="142">
        <f t="shared" si="33"/>
        <v>4.3148479427549198</v>
      </c>
      <c r="CP23" s="142">
        <f t="shared" si="83"/>
        <v>81.184786267250075</v>
      </c>
      <c r="CQ23" s="142">
        <f t="shared" si="34"/>
        <v>18.815213732749914</v>
      </c>
      <c r="CR23" s="142">
        <f t="shared" si="35"/>
        <v>3.7660522141398949</v>
      </c>
      <c r="CS23" s="146">
        <f t="shared" si="36"/>
        <v>24.12</v>
      </c>
      <c r="CT23" s="146">
        <f t="shared" si="37"/>
        <v>5.59</v>
      </c>
      <c r="CU23" s="146">
        <f t="shared" si="38"/>
        <v>0.73</v>
      </c>
      <c r="CV23" s="512">
        <f t="shared" si="39"/>
        <v>19.383693015703983</v>
      </c>
      <c r="DC23" s="516"/>
      <c r="DD23" s="544">
        <v>24.12</v>
      </c>
      <c r="DE23" s="544">
        <v>0.12</v>
      </c>
      <c r="DF23" s="544">
        <v>5.59</v>
      </c>
      <c r="DG23" s="544">
        <v>0.95</v>
      </c>
      <c r="DH23" s="544">
        <v>0.1</v>
      </c>
      <c r="DI23" s="544">
        <v>1.92</v>
      </c>
      <c r="DJ23" s="544">
        <v>35.54</v>
      </c>
      <c r="DK23" s="544">
        <v>0.41</v>
      </c>
      <c r="DL23" s="544">
        <v>0.73</v>
      </c>
      <c r="DM23" s="544">
        <v>0.02</v>
      </c>
      <c r="DN23" s="544">
        <v>0.04</v>
      </c>
      <c r="DO23" s="544">
        <v>0.06</v>
      </c>
      <c r="DP23" s="544">
        <v>0.26</v>
      </c>
      <c r="DQ23" s="545">
        <v>29.73</v>
      </c>
      <c r="DR23" s="546">
        <f t="shared" si="41"/>
        <v>99.590000000000018</v>
      </c>
      <c r="DS23" s="554">
        <f t="shared" si="42"/>
        <v>3.1735956839098693</v>
      </c>
      <c r="DT23" s="256">
        <f t="shared" si="84"/>
        <v>76.547127895906058</v>
      </c>
      <c r="DU23" s="256">
        <f t="shared" si="84"/>
        <v>0.38083148206918432</v>
      </c>
      <c r="DV23" s="256">
        <f t="shared" si="84"/>
        <v>17.74039987305617</v>
      </c>
      <c r="DW23" s="256">
        <f t="shared" si="84"/>
        <v>3.0149158997143757</v>
      </c>
      <c r="DX23" s="256">
        <f t="shared" si="84"/>
        <v>0.31735956839098695</v>
      </c>
      <c r="DY23" s="256">
        <f t="shared" si="84"/>
        <v>6.0933037131069492</v>
      </c>
      <c r="DZ23" s="256">
        <f t="shared" si="84"/>
        <v>112.78959060615675</v>
      </c>
      <c r="EA23" s="256">
        <f t="shared" si="84"/>
        <v>1.3011742304030463</v>
      </c>
      <c r="EB23" s="256">
        <f t="shared" si="84"/>
        <v>2.3167248492542045</v>
      </c>
      <c r="EC23" s="256">
        <f t="shared" si="84"/>
        <v>6.3471913678197392E-2</v>
      </c>
      <c r="ED23" s="256">
        <f t="shared" si="84"/>
        <v>0.12694382735639478</v>
      </c>
      <c r="EE23" s="256">
        <f t="shared" si="84"/>
        <v>0.19041574103459216</v>
      </c>
      <c r="EF23" s="256">
        <f t="shared" si="85"/>
        <v>220.8822596001269</v>
      </c>
      <c r="EG23" s="256"/>
      <c r="EH23" s="256"/>
      <c r="EI23" s="147">
        <v>6011.9372361770538</v>
      </c>
      <c r="EJ23" s="472">
        <v>1</v>
      </c>
      <c r="EK23" s="148">
        <v>5.629836419584076</v>
      </c>
      <c r="EL23" s="148">
        <v>47.690901286874428</v>
      </c>
      <c r="EM23" s="148">
        <v>5.8399171002265007</v>
      </c>
      <c r="EN23" s="148">
        <v>2.0633668466093336</v>
      </c>
      <c r="EO23" s="148">
        <v>1.8221939611921389</v>
      </c>
      <c r="EP23" s="148">
        <v>19.383693015703983</v>
      </c>
      <c r="EQ23" s="148">
        <v>117.0548293195255</v>
      </c>
      <c r="ER23" s="148">
        <v>10.397714972403165</v>
      </c>
      <c r="ES23" s="148">
        <v>52.110751385381086</v>
      </c>
      <c r="ET23" s="148">
        <v>1.4098069718011794</v>
      </c>
      <c r="EU23" s="148">
        <v>11.131634688186919</v>
      </c>
      <c r="EV23" s="148">
        <v>2.8143075661953674</v>
      </c>
      <c r="EW23" s="148">
        <v>1.8386342607835846</v>
      </c>
      <c r="EX23" s="148">
        <v>222.15657965833512</v>
      </c>
      <c r="EY23" s="148">
        <v>7.1417525366456802</v>
      </c>
      <c r="EZ23" s="148">
        <v>9.3429356786631974</v>
      </c>
      <c r="FA23" s="148">
        <v>0</v>
      </c>
      <c r="FB23" s="148">
        <v>5.823862931125956</v>
      </c>
      <c r="FC23" s="516"/>
      <c r="FD23" s="256"/>
      <c r="FE23" s="256"/>
      <c r="FF23" s="256"/>
      <c r="FG23" s="256"/>
      <c r="FH23" s="256"/>
      <c r="FI23" s="142">
        <f t="shared" si="86"/>
        <v>23.291666666666668</v>
      </c>
      <c r="FJ23" s="256"/>
      <c r="FK23" s="142">
        <f t="shared" si="87"/>
        <v>12.008333333333333</v>
      </c>
      <c r="FL23" s="256"/>
      <c r="FM23" s="142">
        <f t="shared" si="45"/>
        <v>18.815213732749918</v>
      </c>
      <c r="FO23" s="142">
        <f t="shared" si="46"/>
        <v>65.98205854579794</v>
      </c>
      <c r="FP23" s="256"/>
      <c r="FQ23" s="142">
        <f t="shared" si="47"/>
        <v>18.815213732749914</v>
      </c>
      <c r="FR23" s="256"/>
      <c r="FS23" s="142">
        <f t="shared" si="48"/>
        <v>0.23175787728026531</v>
      </c>
      <c r="FU23" s="142">
        <f t="shared" si="49"/>
        <v>5.5900000000000007</v>
      </c>
      <c r="FV23" s="256"/>
      <c r="FW23" s="256"/>
      <c r="FX23" s="256"/>
      <c r="FY23" s="256"/>
      <c r="FZ23" s="256"/>
      <c r="GA23" s="256"/>
      <c r="GB23" s="256"/>
      <c r="GC23" s="256"/>
      <c r="GD23" s="256"/>
      <c r="GE23" s="256"/>
      <c r="GF23" s="256"/>
      <c r="GG23" s="256"/>
      <c r="GH23" s="256"/>
      <c r="GI23" s="256"/>
      <c r="GJ23" s="256"/>
      <c r="GK23" s="346">
        <v>12.298125668259861</v>
      </c>
      <c r="GL23" s="369"/>
      <c r="GM23" s="256"/>
      <c r="GN23" s="256"/>
      <c r="GO23" s="617"/>
      <c r="GP23" s="256"/>
      <c r="GQ23" s="662"/>
      <c r="GR23" s="662"/>
      <c r="GS23" s="662"/>
      <c r="GT23" s="662"/>
      <c r="GU23" s="662"/>
      <c r="GV23" s="662"/>
      <c r="GW23" s="662"/>
      <c r="GX23" s="662"/>
      <c r="GY23" s="655"/>
      <c r="GZ23" s="635">
        <v>14</v>
      </c>
      <c r="HA23" s="641">
        <v>100</v>
      </c>
      <c r="HB23" s="642">
        <f t="shared" si="55"/>
        <v>1</v>
      </c>
      <c r="HC23" s="629"/>
      <c r="HD23" s="644">
        <f t="shared" si="66"/>
        <v>0</v>
      </c>
      <c r="HE23" s="642">
        <f t="shared" si="56"/>
        <v>0</v>
      </c>
      <c r="HF23" s="670"/>
      <c r="HG23" s="673">
        <f t="shared" si="57"/>
        <v>100</v>
      </c>
      <c r="HH23" s="673">
        <f t="shared" si="57"/>
        <v>1</v>
      </c>
      <c r="HI23" s="635"/>
      <c r="HJ23" s="643">
        <f t="shared" si="88"/>
        <v>70</v>
      </c>
      <c r="HK23" s="642">
        <f t="shared" si="59"/>
        <v>0.7</v>
      </c>
      <c r="HL23" s="629"/>
      <c r="HM23" s="644">
        <f t="shared" si="60"/>
        <v>0</v>
      </c>
      <c r="HN23" s="642">
        <f t="shared" si="61"/>
        <v>0</v>
      </c>
      <c r="HO23" s="655"/>
      <c r="HP23" s="676">
        <v>30</v>
      </c>
      <c r="HQ23" s="642">
        <f t="shared" si="62"/>
        <v>0.3</v>
      </c>
      <c r="HR23" s="655"/>
      <c r="HS23" s="666">
        <v>0</v>
      </c>
      <c r="HT23" s="667">
        <f t="shared" si="63"/>
        <v>0</v>
      </c>
      <c r="HU23" s="655"/>
      <c r="HV23" s="636">
        <f t="shared" si="51"/>
        <v>100</v>
      </c>
      <c r="HW23" s="636">
        <f t="shared" si="52"/>
        <v>1</v>
      </c>
      <c r="HX23" s="655"/>
      <c r="HY23" s="661">
        <f t="shared" si="53"/>
        <v>36.4</v>
      </c>
      <c r="HZ23" s="661">
        <f t="shared" si="54"/>
        <v>16.799999999999997</v>
      </c>
      <c r="IA23" s="661">
        <f t="shared" si="64"/>
        <v>0.31578947368421051</v>
      </c>
      <c r="IB23" s="661">
        <f t="shared" si="65"/>
        <v>0.46153846153846145</v>
      </c>
      <c r="IC23" s="655"/>
      <c r="ID23" s="620"/>
      <c r="IE23" s="620"/>
      <c r="IF23" s="620"/>
      <c r="IG23" s="620"/>
      <c r="IH23" s="620"/>
      <c r="II23" s="620"/>
      <c r="IJ23" s="620"/>
      <c r="IK23" s="620"/>
      <c r="IL23" s="256"/>
      <c r="IM23" s="256"/>
      <c r="IN23" s="256"/>
      <c r="IO23" s="256"/>
      <c r="IP23" s="256"/>
      <c r="IQ23" s="256"/>
      <c r="IR23" s="256"/>
      <c r="IS23" s="256"/>
      <c r="IT23" s="256"/>
      <c r="IU23" s="256"/>
      <c r="IV23" s="256"/>
      <c r="IW23" s="256"/>
      <c r="IX23" s="256"/>
      <c r="IY23" s="256"/>
      <c r="IZ23" s="256"/>
      <c r="JA23" s="256"/>
      <c r="JB23" s="256"/>
      <c r="JC23" s="256"/>
      <c r="JD23" s="256"/>
      <c r="JE23" s="256"/>
      <c r="JF23" s="256"/>
      <c r="JG23" s="256"/>
      <c r="JH23" s="256"/>
      <c r="JI23" s="256"/>
      <c r="JJ23" s="256"/>
      <c r="JK23" s="256"/>
      <c r="JL23" s="256"/>
      <c r="JM23" s="256"/>
      <c r="JN23" s="256"/>
      <c r="JO23" s="256"/>
      <c r="JP23" s="256"/>
      <c r="JQ23" s="256"/>
      <c r="JR23" s="256"/>
      <c r="JS23" s="256"/>
      <c r="JT23" s="256"/>
      <c r="JU23" s="256"/>
      <c r="JV23" s="256"/>
      <c r="JW23" s="256"/>
      <c r="JX23" s="256"/>
      <c r="JY23" s="256"/>
      <c r="JZ23" s="256"/>
      <c r="KA23" s="256"/>
      <c r="KB23" s="256"/>
      <c r="KC23" s="256"/>
      <c r="KD23" s="256"/>
      <c r="KE23" s="256"/>
      <c r="KF23" s="256"/>
      <c r="KG23" s="256"/>
      <c r="KH23" s="256"/>
      <c r="KI23" s="256"/>
      <c r="KJ23" s="256"/>
      <c r="KK23" s="256"/>
      <c r="KL23" s="256"/>
      <c r="KM23" s="256"/>
      <c r="KN23" s="256"/>
      <c r="KO23" s="256"/>
      <c r="KP23" s="256"/>
      <c r="KQ23" s="256"/>
      <c r="KR23" s="256"/>
      <c r="KS23" s="256"/>
      <c r="KT23" s="256"/>
      <c r="KU23" s="256"/>
      <c r="KV23" s="256"/>
      <c r="KW23" s="256"/>
      <c r="KX23" s="256"/>
      <c r="KY23" s="256"/>
      <c r="KZ23" s="256"/>
      <c r="LA23" s="256"/>
      <c r="LB23" s="256"/>
      <c r="LC23" s="256"/>
      <c r="LD23" s="256"/>
      <c r="LE23" s="256"/>
      <c r="LF23" s="256"/>
      <c r="LG23" s="256"/>
      <c r="LH23" s="256"/>
      <c r="LI23" s="256"/>
      <c r="LJ23" s="256"/>
      <c r="LK23" s="256"/>
      <c r="LL23" s="256"/>
      <c r="LM23" s="256"/>
      <c r="LN23" s="256"/>
      <c r="LO23" s="256"/>
      <c r="LP23" s="256"/>
      <c r="LQ23" s="256"/>
      <c r="LR23" s="256"/>
      <c r="LS23" s="256"/>
    </row>
    <row r="24" spans="1:331" s="142" customFormat="1" ht="15.75" x14ac:dyDescent="0.25">
      <c r="A24" s="278">
        <v>18</v>
      </c>
      <c r="B24" s="272">
        <v>158</v>
      </c>
      <c r="C24" s="144">
        <v>101</v>
      </c>
      <c r="D24" s="324">
        <v>739</v>
      </c>
      <c r="E24" s="317" t="s">
        <v>234</v>
      </c>
      <c r="F24" s="308" t="s">
        <v>191</v>
      </c>
      <c r="G24" s="263"/>
      <c r="H24" s="145">
        <v>71.274333575967404</v>
      </c>
      <c r="I24" s="145">
        <v>0.38711055589436888</v>
      </c>
      <c r="J24" s="145">
        <v>14.346086213793418</v>
      </c>
      <c r="K24" s="145">
        <v>2.1990230699114051</v>
      </c>
      <c r="L24" s="145">
        <v>2.928593443633478E-2</v>
      </c>
      <c r="M24" s="145">
        <v>1.3721079000347554</v>
      </c>
      <c r="N24" s="145">
        <v>1.2873436813493075</v>
      </c>
      <c r="O24" s="145">
        <v>0.53137471883955323</v>
      </c>
      <c r="P24" s="145">
        <v>2.111990222502016</v>
      </c>
      <c r="Q24" s="145">
        <v>8.249558996150641E-2</v>
      </c>
      <c r="R24" s="145">
        <v>0.37576741227466171</v>
      </c>
      <c r="S24" s="145">
        <v>0.35308112503524741</v>
      </c>
      <c r="T24" s="145">
        <v>0.34</v>
      </c>
      <c r="U24" s="145">
        <v>4.91</v>
      </c>
      <c r="V24" s="146">
        <v>99.6</v>
      </c>
      <c r="W24" s="146"/>
      <c r="X24" s="145">
        <v>0.53137471883955323</v>
      </c>
      <c r="Y24" s="145">
        <f t="shared" si="67"/>
        <v>0.39428004137894851</v>
      </c>
      <c r="Z24" s="145">
        <f t="shared" si="68"/>
        <v>9.9591325144627353E-3</v>
      </c>
      <c r="AA24" s="145">
        <f t="shared" si="69"/>
        <v>0.92565476021850168</v>
      </c>
      <c r="AB24" s="145">
        <v>0.34</v>
      </c>
      <c r="AC24" s="146">
        <f t="shared" si="70"/>
        <v>0.72884853730990917</v>
      </c>
      <c r="AD24" s="146"/>
      <c r="AE24" s="146">
        <f t="shared" si="71"/>
        <v>0.65759297148065798</v>
      </c>
      <c r="AF24" s="443">
        <f t="shared" si="72"/>
        <v>0.62975070986864956</v>
      </c>
      <c r="AG24" s="146">
        <v>0</v>
      </c>
      <c r="AH24" s="146">
        <f t="shared" si="73"/>
        <v>0.37576741227466171</v>
      </c>
      <c r="AI24" s="249">
        <f t="shared" si="74"/>
        <v>43.668009351248905</v>
      </c>
      <c r="AJ24" s="249">
        <f t="shared" si="75"/>
        <v>0.98557867145252309</v>
      </c>
      <c r="AK24" s="249">
        <f t="shared" si="19"/>
        <v>1.4421328547476797E-2</v>
      </c>
      <c r="AL24" s="249">
        <f t="shared" si="76"/>
        <v>3.5711309699461604</v>
      </c>
      <c r="AM24" s="249">
        <f t="shared" si="20"/>
        <v>3.5196305169424971</v>
      </c>
      <c r="AN24" s="249">
        <f t="shared" si="21"/>
        <v>5.1500453003663064E-2</v>
      </c>
      <c r="AO24" s="249">
        <f t="shared" si="77"/>
        <v>4.7703958312479484</v>
      </c>
      <c r="AP24" s="249">
        <f t="shared" si="78"/>
        <v>0.13960416875205142</v>
      </c>
      <c r="AQ24" s="433">
        <f t="shared" si="22"/>
        <v>0.82085533162436397</v>
      </c>
      <c r="AR24" s="430">
        <f t="shared" si="79"/>
        <v>45.272225123967729</v>
      </c>
      <c r="AS24" s="430">
        <f t="shared" si="80"/>
        <v>48.638221013983539</v>
      </c>
      <c r="AT24" s="430">
        <f t="shared" si="81"/>
        <v>94.731301469575641</v>
      </c>
      <c r="AU24" s="430">
        <f t="shared" si="50"/>
        <v>5.2686985304243592</v>
      </c>
      <c r="AV24" s="436">
        <f t="shared" si="23"/>
        <v>48.638221013983539</v>
      </c>
      <c r="AW24" s="436"/>
      <c r="AX24" s="436">
        <f t="shared" si="82"/>
        <v>0.82085533162436397</v>
      </c>
      <c r="AY24" s="436"/>
      <c r="AZ24" s="436">
        <f t="shared" si="24"/>
        <v>45.272225123967729</v>
      </c>
      <c r="BA24" s="430"/>
      <c r="BB24" s="146">
        <f t="shared" si="25"/>
        <v>93.910446137951268</v>
      </c>
      <c r="BC24" s="146"/>
      <c r="BD24" s="147">
        <v>15717.667219545352</v>
      </c>
      <c r="BE24" s="148">
        <v>27.337186535370574</v>
      </c>
      <c r="BF24" s="148">
        <v>8.1640775792312112</v>
      </c>
      <c r="BG24" s="148">
        <v>47.636320546002104</v>
      </c>
      <c r="BH24" s="148">
        <v>11.872204610636542</v>
      </c>
      <c r="BI24" s="148">
        <v>4.9528231216937844</v>
      </c>
      <c r="BJ24" s="148">
        <v>3.2597321537808228</v>
      </c>
      <c r="BK24" s="148">
        <v>64.990843856997003</v>
      </c>
      <c r="BL24" s="148">
        <v>85.994215835635387</v>
      </c>
      <c r="BM24" s="148">
        <v>8.4765122603231102</v>
      </c>
      <c r="BN24" s="148">
        <v>126.32179235557378</v>
      </c>
      <c r="BO24" s="148">
        <v>5.5439872393797707</v>
      </c>
      <c r="BP24" s="148">
        <v>20.81042751818508</v>
      </c>
      <c r="BQ24" s="148">
        <v>7.2588992430093038</v>
      </c>
      <c r="BR24" s="148">
        <v>2.2170526641866748</v>
      </c>
      <c r="BS24" s="148">
        <v>790.13496966779951</v>
      </c>
      <c r="BT24" s="148">
        <v>16.932655945902429</v>
      </c>
      <c r="BU24" s="148">
        <v>34.146470213561763</v>
      </c>
      <c r="BV24" s="148">
        <v>9.1584311667420728</v>
      </c>
      <c r="BW24" s="148">
        <v>11.227480708456397</v>
      </c>
      <c r="BX24" s="148"/>
      <c r="BY24" s="148">
        <f t="shared" si="26"/>
        <v>698822.50890406477</v>
      </c>
      <c r="BZ24" s="148"/>
      <c r="CA24" s="148">
        <f t="shared" si="27"/>
        <v>62.306606867920593</v>
      </c>
      <c r="CB24" s="148"/>
      <c r="CC24" s="175">
        <v>22</v>
      </c>
      <c r="CD24" s="175"/>
      <c r="CE24" s="369">
        <v>19.872212470171554</v>
      </c>
      <c r="CF24" s="174"/>
      <c r="CG24" s="346">
        <v>22</v>
      </c>
      <c r="CH24" s="369">
        <v>19.872212470171554</v>
      </c>
      <c r="CI24" s="501">
        <f t="shared" si="28"/>
        <v>45.272225123967729</v>
      </c>
      <c r="CJ24" s="501">
        <f t="shared" si="29"/>
        <v>48.638221013983539</v>
      </c>
      <c r="CK24" s="161">
        <f t="shared" si="30"/>
        <v>2.2088598412420123E-2</v>
      </c>
      <c r="CL24" s="161">
        <f t="shared" si="30"/>
        <v>2.0559962497651775E-2</v>
      </c>
      <c r="CM24" s="142">
        <f t="shared" si="31"/>
        <v>1.074350131472416</v>
      </c>
      <c r="CN24" s="142">
        <f t="shared" si="32"/>
        <v>48.207869290136649</v>
      </c>
      <c r="CO24" s="142">
        <f t="shared" si="33"/>
        <v>4.9682075315732339</v>
      </c>
      <c r="CP24" s="142">
        <f t="shared" si="83"/>
        <v>83.244550483377751</v>
      </c>
      <c r="CQ24" s="142">
        <f t="shared" si="34"/>
        <v>16.755449516622249</v>
      </c>
      <c r="CR24" s="142">
        <f t="shared" si="35"/>
        <v>3.2496734880826392</v>
      </c>
      <c r="CS24" s="146">
        <f t="shared" si="36"/>
        <v>71.274333575967404</v>
      </c>
      <c r="CT24" s="146">
        <f t="shared" si="37"/>
        <v>14.346086213793418</v>
      </c>
      <c r="CU24" s="146">
        <f t="shared" si="38"/>
        <v>2.111990222502016</v>
      </c>
      <c r="CV24" s="512">
        <f t="shared" si="39"/>
        <v>64.990843856997003</v>
      </c>
      <c r="DC24" s="516"/>
      <c r="DD24" s="145">
        <v>71.274333575967404</v>
      </c>
      <c r="DE24" s="145">
        <v>0.38711055589436888</v>
      </c>
      <c r="DF24" s="145">
        <v>14.346086213793418</v>
      </c>
      <c r="DG24" s="145">
        <v>2.1990230699114051</v>
      </c>
      <c r="DH24" s="145">
        <v>2.928593443633478E-2</v>
      </c>
      <c r="DI24" s="145">
        <v>1.3721079000347554</v>
      </c>
      <c r="DJ24" s="145">
        <v>1.2873436813493075</v>
      </c>
      <c r="DK24" s="145">
        <v>0.53137471883955323</v>
      </c>
      <c r="DL24" s="145">
        <v>2.111990222502016</v>
      </c>
      <c r="DM24" s="145">
        <v>8.249558996150641E-2</v>
      </c>
      <c r="DN24" s="145">
        <v>0.37576741227466171</v>
      </c>
      <c r="DO24" s="145">
        <v>0.35308112503524741</v>
      </c>
      <c r="DP24" s="145">
        <v>0.34</v>
      </c>
      <c r="DQ24" s="538">
        <v>4.91</v>
      </c>
      <c r="DR24" s="540">
        <f t="shared" si="41"/>
        <v>99.599999999999966</v>
      </c>
      <c r="DS24" s="554">
        <f t="shared" si="42"/>
        <v>1.1071923435870232</v>
      </c>
      <c r="DT24" s="256">
        <f t="shared" si="84"/>
        <v>78.914396429578602</v>
      </c>
      <c r="DU24" s="256">
        <f t="shared" si="84"/>
        <v>0.42860584360796161</v>
      </c>
      <c r="DV24" s="256">
        <f t="shared" si="84"/>
        <v>15.883876816351419</v>
      </c>
      <c r="DW24" s="256">
        <f t="shared" si="84"/>
        <v>2.4347415063771392</v>
      </c>
      <c r="DX24" s="256">
        <f t="shared" si="84"/>
        <v>3.2425162382701413E-2</v>
      </c>
      <c r="DY24" s="256">
        <f t="shared" si="84"/>
        <v>1.5191873614937499</v>
      </c>
      <c r="DZ24" s="256">
        <f t="shared" si="84"/>
        <v>1.4253370675550858</v>
      </c>
      <c r="EA24" s="256">
        <f t="shared" si="84"/>
        <v>0.58833402027486048</v>
      </c>
      <c r="EB24" s="256">
        <f t="shared" si="84"/>
        <v>2.3383794040848858</v>
      </c>
      <c r="EC24" s="256">
        <f t="shared" si="84"/>
        <v>9.1338485585074389E-2</v>
      </c>
      <c r="ED24" s="256">
        <f t="shared" si="84"/>
        <v>0.41604680184001386</v>
      </c>
      <c r="EE24" s="256">
        <f t="shared" si="84"/>
        <v>0.39092871830411835</v>
      </c>
      <c r="EF24" s="256">
        <f t="shared" si="85"/>
        <v>104.46359761743562</v>
      </c>
      <c r="EG24" s="256"/>
      <c r="EH24" s="256"/>
      <c r="EI24" s="147">
        <v>15717.667219545352</v>
      </c>
      <c r="EJ24" s="148">
        <v>27.337186535370574</v>
      </c>
      <c r="EK24" s="148">
        <v>8.1640775792312112</v>
      </c>
      <c r="EL24" s="148">
        <v>47.636320546002104</v>
      </c>
      <c r="EM24" s="148">
        <v>11.872204610636542</v>
      </c>
      <c r="EN24" s="148">
        <v>4.9528231216937844</v>
      </c>
      <c r="EO24" s="148">
        <v>3.2597321537808228</v>
      </c>
      <c r="EP24" s="148">
        <v>64.990843856997003</v>
      </c>
      <c r="EQ24" s="148">
        <v>85.994215835635387</v>
      </c>
      <c r="ER24" s="148">
        <v>8.4765122603231102</v>
      </c>
      <c r="ES24" s="148">
        <v>126.32179235557378</v>
      </c>
      <c r="ET24" s="148">
        <v>5.5439872393797707</v>
      </c>
      <c r="EU24" s="148">
        <v>20.81042751818508</v>
      </c>
      <c r="EV24" s="148">
        <v>7.2588992430093038</v>
      </c>
      <c r="EW24" s="148">
        <v>2.2170526641866748</v>
      </c>
      <c r="EX24" s="148">
        <v>790.13496966779951</v>
      </c>
      <c r="EY24" s="148">
        <v>16.932655945902429</v>
      </c>
      <c r="EZ24" s="148">
        <v>34.146470213561763</v>
      </c>
      <c r="FA24" s="148">
        <v>9.1584311667420728</v>
      </c>
      <c r="FB24" s="148">
        <v>11.227480708456397</v>
      </c>
      <c r="FC24" s="516"/>
      <c r="FD24" s="256"/>
      <c r="FE24" s="256"/>
      <c r="FF24" s="256"/>
      <c r="FG24" s="256"/>
      <c r="FH24" s="256"/>
      <c r="FI24" s="142">
        <f t="shared" si="86"/>
        <v>59.775359224139244</v>
      </c>
      <c r="FJ24" s="256"/>
      <c r="FK24" s="142">
        <f t="shared" si="87"/>
        <v>40.191146779414993</v>
      </c>
      <c r="FL24" s="256"/>
      <c r="FM24" s="142">
        <f t="shared" si="45"/>
        <v>16.755449516622249</v>
      </c>
      <c r="FO24" s="142">
        <f t="shared" si="46"/>
        <v>59.795387088965562</v>
      </c>
      <c r="FP24" s="256"/>
      <c r="FQ24" s="142">
        <f t="shared" si="47"/>
        <v>16.755449516622249</v>
      </c>
      <c r="FR24" s="256"/>
      <c r="FS24" s="142">
        <f t="shared" si="48"/>
        <v>0.2012798365698181</v>
      </c>
      <c r="FU24" s="142">
        <f t="shared" si="49"/>
        <v>14.34608621379342</v>
      </c>
      <c r="FV24" s="256"/>
      <c r="FW24" s="256"/>
      <c r="FX24" s="256"/>
      <c r="FY24" s="256"/>
      <c r="FZ24" s="256"/>
      <c r="GA24" s="256"/>
      <c r="GB24" s="256"/>
      <c r="GC24" s="256"/>
      <c r="GD24" s="256"/>
      <c r="GE24" s="256"/>
      <c r="GF24" s="256"/>
      <c r="GG24" s="256"/>
      <c r="GH24" s="256"/>
      <c r="GI24" s="256"/>
      <c r="GJ24" s="256"/>
      <c r="GK24" s="346">
        <v>22</v>
      </c>
      <c r="GL24" s="369">
        <v>19.872212470171554</v>
      </c>
      <c r="GM24" s="256"/>
      <c r="GN24" s="256"/>
      <c r="GO24" s="617"/>
      <c r="GP24" s="256"/>
      <c r="GQ24" s="662"/>
      <c r="GR24" s="662"/>
      <c r="GS24" s="662"/>
      <c r="GT24" s="662"/>
      <c r="GU24" s="662"/>
      <c r="GV24" s="662"/>
      <c r="GW24" s="662"/>
      <c r="GX24" s="662"/>
      <c r="GY24" s="655"/>
      <c r="GZ24" s="635">
        <v>15</v>
      </c>
      <c r="HA24" s="641">
        <v>100</v>
      </c>
      <c r="HB24" s="642">
        <f t="shared" si="55"/>
        <v>1</v>
      </c>
      <c r="HC24" s="629"/>
      <c r="HD24" s="644">
        <f t="shared" si="66"/>
        <v>0</v>
      </c>
      <c r="HE24" s="642">
        <f t="shared" si="56"/>
        <v>0</v>
      </c>
      <c r="HF24" s="670"/>
      <c r="HG24" s="673">
        <f t="shared" si="57"/>
        <v>100</v>
      </c>
      <c r="HH24" s="673">
        <f t="shared" si="57"/>
        <v>1</v>
      </c>
      <c r="HI24" s="635"/>
      <c r="HJ24" s="643">
        <f t="shared" si="88"/>
        <v>60</v>
      </c>
      <c r="HK24" s="642">
        <f t="shared" si="59"/>
        <v>0.6</v>
      </c>
      <c r="HL24" s="629"/>
      <c r="HM24" s="644">
        <f t="shared" si="60"/>
        <v>0</v>
      </c>
      <c r="HN24" s="642">
        <f t="shared" si="61"/>
        <v>0</v>
      </c>
      <c r="HO24" s="655"/>
      <c r="HP24" s="676">
        <v>40</v>
      </c>
      <c r="HQ24" s="642">
        <f t="shared" si="62"/>
        <v>0.4</v>
      </c>
      <c r="HR24" s="655"/>
      <c r="HS24" s="666">
        <v>0</v>
      </c>
      <c r="HT24" s="667">
        <f t="shared" si="63"/>
        <v>0</v>
      </c>
      <c r="HU24" s="655"/>
      <c r="HV24" s="636">
        <f t="shared" si="51"/>
        <v>100</v>
      </c>
      <c r="HW24" s="636">
        <f t="shared" si="52"/>
        <v>1</v>
      </c>
      <c r="HX24" s="655"/>
      <c r="HY24" s="661">
        <f t="shared" si="53"/>
        <v>31.2</v>
      </c>
      <c r="HZ24" s="661">
        <f t="shared" si="54"/>
        <v>14.399999999999999</v>
      </c>
      <c r="IA24" s="661">
        <f t="shared" si="64"/>
        <v>0.31578947368421051</v>
      </c>
      <c r="IB24" s="661">
        <f t="shared" si="65"/>
        <v>0.46153846153846151</v>
      </c>
      <c r="IC24" s="655"/>
      <c r="ID24" s="620"/>
      <c r="IE24" s="620"/>
      <c r="IF24" s="620"/>
      <c r="IG24" s="620"/>
      <c r="IH24" s="620"/>
      <c r="II24" s="620"/>
      <c r="IJ24" s="620"/>
      <c r="IK24" s="620"/>
      <c r="IL24" s="256"/>
      <c r="IM24" s="256"/>
      <c r="IN24" s="256"/>
      <c r="IO24" s="256"/>
      <c r="IP24" s="256"/>
      <c r="IQ24" s="256"/>
      <c r="IR24" s="256"/>
      <c r="IS24" s="256"/>
      <c r="IT24" s="256"/>
      <c r="IU24" s="256"/>
      <c r="IV24" s="256"/>
      <c r="IW24" s="256"/>
      <c r="IX24" s="256"/>
      <c r="IY24" s="256"/>
      <c r="IZ24" s="256"/>
      <c r="JA24" s="256"/>
      <c r="JB24" s="256"/>
      <c r="JC24" s="256"/>
      <c r="JD24" s="256"/>
      <c r="JE24" s="256"/>
      <c r="JF24" s="256"/>
      <c r="JG24" s="256"/>
      <c r="JH24" s="256"/>
      <c r="JI24" s="256"/>
      <c r="JJ24" s="256"/>
      <c r="JK24" s="256"/>
      <c r="JL24" s="256"/>
      <c r="JM24" s="256"/>
      <c r="JN24" s="256"/>
      <c r="JO24" s="256"/>
      <c r="JP24" s="256"/>
      <c r="JQ24" s="256"/>
      <c r="JR24" s="256"/>
      <c r="JS24" s="256"/>
      <c r="JT24" s="256"/>
      <c r="JU24" s="256"/>
      <c r="JV24" s="256"/>
      <c r="JW24" s="256"/>
      <c r="JX24" s="256"/>
      <c r="JY24" s="256"/>
      <c r="JZ24" s="256"/>
      <c r="KA24" s="256"/>
      <c r="KB24" s="256"/>
      <c r="KC24" s="256"/>
      <c r="KD24" s="256"/>
      <c r="KE24" s="256"/>
      <c r="KF24" s="256"/>
      <c r="KG24" s="256"/>
      <c r="KH24" s="256"/>
      <c r="KI24" s="256"/>
      <c r="KJ24" s="256"/>
      <c r="KK24" s="256"/>
      <c r="KL24" s="256"/>
      <c r="KM24" s="256"/>
      <c r="KN24" s="256"/>
      <c r="KO24" s="256"/>
      <c r="KP24" s="256"/>
      <c r="KQ24" s="256"/>
      <c r="KR24" s="256"/>
      <c r="KS24" s="256"/>
      <c r="KT24" s="256"/>
      <c r="KU24" s="256"/>
      <c r="KV24" s="256"/>
      <c r="KW24" s="256"/>
      <c r="KX24" s="256"/>
      <c r="KY24" s="256"/>
      <c r="KZ24" s="256"/>
      <c r="LA24" s="256"/>
      <c r="LB24" s="256"/>
      <c r="LC24" s="256"/>
      <c r="LD24" s="256"/>
      <c r="LE24" s="256"/>
      <c r="LF24" s="256"/>
      <c r="LG24" s="256"/>
      <c r="LH24" s="256"/>
      <c r="LI24" s="256"/>
      <c r="LJ24" s="256"/>
      <c r="LK24" s="256"/>
      <c r="LL24" s="256"/>
      <c r="LM24" s="256"/>
      <c r="LN24" s="256"/>
      <c r="LO24" s="256"/>
      <c r="LP24" s="256"/>
      <c r="LQ24" s="256"/>
      <c r="LR24" s="256"/>
      <c r="LS24" s="256"/>
    </row>
    <row r="25" spans="1:331" s="142" customFormat="1" ht="15.75" x14ac:dyDescent="0.25">
      <c r="A25" s="278">
        <v>19</v>
      </c>
      <c r="B25" s="272">
        <v>160</v>
      </c>
      <c r="C25" s="144">
        <v>101</v>
      </c>
      <c r="D25" s="324">
        <v>741</v>
      </c>
      <c r="E25" s="317" t="s">
        <v>234</v>
      </c>
      <c r="F25" s="307" t="s">
        <v>192</v>
      </c>
      <c r="G25" s="263"/>
      <c r="H25" s="145">
        <v>75.49226464616784</v>
      </c>
      <c r="I25" s="145">
        <v>0.1669370274891139</v>
      </c>
      <c r="J25" s="145">
        <v>10.38008004301018</v>
      </c>
      <c r="K25" s="145">
        <v>0.95140617903988478</v>
      </c>
      <c r="L25" s="145">
        <v>2.7390537760799298E-2</v>
      </c>
      <c r="M25" s="145">
        <v>0.44862380787006123</v>
      </c>
      <c r="N25" s="145">
        <v>2.717265848315658</v>
      </c>
      <c r="O25" s="145">
        <v>0.48006067507279682</v>
      </c>
      <c r="P25" s="145">
        <v>1.783912523709027</v>
      </c>
      <c r="Q25" s="145">
        <v>9.2858073090588522E-2</v>
      </c>
      <c r="R25" s="145">
        <v>0.21964306227125802</v>
      </c>
      <c r="S25" s="145">
        <v>0.44955757620281578</v>
      </c>
      <c r="T25" s="145">
        <v>0.19</v>
      </c>
      <c r="U25" s="145">
        <v>6.2</v>
      </c>
      <c r="V25" s="146">
        <v>99.6</v>
      </c>
      <c r="W25" s="146"/>
      <c r="X25" s="145">
        <v>0.48006067507279682</v>
      </c>
      <c r="Y25" s="145">
        <f t="shared" si="67"/>
        <v>0.35620502090401523</v>
      </c>
      <c r="Z25" s="145">
        <f t="shared" si="68"/>
        <v>1.2680381806978697E-2</v>
      </c>
      <c r="AA25" s="145">
        <f t="shared" si="69"/>
        <v>0.836265695976812</v>
      </c>
      <c r="AB25" s="145">
        <v>0.19</v>
      </c>
      <c r="AC25" s="146">
        <f t="shared" si="70"/>
        <v>0.66920063847407385</v>
      </c>
      <c r="AD25" s="146"/>
      <c r="AE25" s="146">
        <f t="shared" si="71"/>
        <v>0.38437535897470149</v>
      </c>
      <c r="AF25" s="443">
        <f t="shared" si="72"/>
        <v>2.3328904893409566</v>
      </c>
      <c r="AG25" s="146">
        <v>0</v>
      </c>
      <c r="AH25" s="146">
        <f t="shared" si="73"/>
        <v>0.21964306227125802</v>
      </c>
      <c r="AI25" s="249">
        <f t="shared" si="74"/>
        <v>33.473130618371492</v>
      </c>
      <c r="AJ25" s="249">
        <f t="shared" si="75"/>
        <v>0.93030557804890335</v>
      </c>
      <c r="AK25" s="249">
        <f t="shared" si="19"/>
        <v>6.969442195109668E-2</v>
      </c>
      <c r="AL25" s="249">
        <f t="shared" si="76"/>
        <v>1.400029986909946</v>
      </c>
      <c r="AM25" s="249">
        <f t="shared" si="20"/>
        <v>1.302455706258056</v>
      </c>
      <c r="AN25" s="249">
        <f t="shared" si="21"/>
        <v>9.7574280651890138E-2</v>
      </c>
      <c r="AO25" s="249">
        <f t="shared" si="77"/>
        <v>5.3920955980893135</v>
      </c>
      <c r="AP25" s="249">
        <f t="shared" si="78"/>
        <v>0.80790440191068702</v>
      </c>
      <c r="AQ25" s="433">
        <f t="shared" si="22"/>
        <v>3.2383691719035337</v>
      </c>
      <c r="AR25" s="430">
        <f t="shared" si="79"/>
        <v>34.149262694715098</v>
      </c>
      <c r="AS25" s="430">
        <f t="shared" si="80"/>
        <v>58.417633298810287</v>
      </c>
      <c r="AT25" s="430">
        <f t="shared" si="81"/>
        <v>95.805265165428921</v>
      </c>
      <c r="AU25" s="430">
        <f t="shared" si="50"/>
        <v>4.1947348345710793</v>
      </c>
      <c r="AV25" s="436">
        <f t="shared" si="23"/>
        <v>58.417633298810287</v>
      </c>
      <c r="AW25" s="436"/>
      <c r="AX25" s="436">
        <f t="shared" si="82"/>
        <v>3.2383691719035337</v>
      </c>
      <c r="AY25" s="436"/>
      <c r="AZ25" s="436">
        <f t="shared" si="24"/>
        <v>34.149262694715098</v>
      </c>
      <c r="BA25" s="430"/>
      <c r="BB25" s="146">
        <f t="shared" si="25"/>
        <v>92.566895993525378</v>
      </c>
      <c r="BC25" s="146"/>
      <c r="BD25" s="147">
        <v>5680.7481476473304</v>
      </c>
      <c r="BE25" s="472">
        <v>1</v>
      </c>
      <c r="BF25" s="148">
        <v>1.8367080951915715</v>
      </c>
      <c r="BG25" s="148">
        <v>23.00983057132807</v>
      </c>
      <c r="BH25" s="148">
        <v>5.1481155375561833</v>
      </c>
      <c r="BI25" s="148">
        <v>4.5898497291077041</v>
      </c>
      <c r="BJ25" s="148">
        <v>3.6099818918074305</v>
      </c>
      <c r="BK25" s="148">
        <v>40.674973987033859</v>
      </c>
      <c r="BL25" s="148">
        <v>60.552690751463587</v>
      </c>
      <c r="BM25" s="148">
        <v>5.8508247501949144</v>
      </c>
      <c r="BN25" s="148">
        <v>95.457818832222685</v>
      </c>
      <c r="BO25" s="148">
        <v>1.5330545819734442</v>
      </c>
      <c r="BP25" s="148">
        <v>14.632637190705699</v>
      </c>
      <c r="BQ25" s="148">
        <v>5.0066330458185329</v>
      </c>
      <c r="BR25" s="148">
        <v>0.34286135096605636</v>
      </c>
      <c r="BS25" s="148">
        <v>842.51338800576298</v>
      </c>
      <c r="BT25" s="148">
        <v>9.8405701940830976</v>
      </c>
      <c r="BU25" s="148">
        <v>28.632560075507829</v>
      </c>
      <c r="BV25" s="148">
        <v>3.0379811188423704</v>
      </c>
      <c r="BW25" s="148">
        <v>8.5772788707161496</v>
      </c>
      <c r="BX25" s="148"/>
      <c r="BY25" s="148">
        <f t="shared" si="26"/>
        <v>281.08434174193678</v>
      </c>
      <c r="BZ25" s="148"/>
      <c r="CA25" s="148">
        <f t="shared" si="27"/>
        <v>47.050409140307075</v>
      </c>
      <c r="CB25" s="148"/>
      <c r="CC25" s="174"/>
      <c r="CD25" s="175"/>
      <c r="CE25" s="368"/>
      <c r="CF25" s="174"/>
      <c r="CG25" s="496"/>
      <c r="CH25" s="368"/>
      <c r="CI25" s="501">
        <f t="shared" si="28"/>
        <v>34.149262694715098</v>
      </c>
      <c r="CJ25" s="501">
        <f t="shared" si="29"/>
        <v>58.417633298810287</v>
      </c>
      <c r="CK25" s="161">
        <f t="shared" si="30"/>
        <v>2.9283209097066651E-2</v>
      </c>
      <c r="CL25" s="161">
        <f t="shared" si="30"/>
        <v>1.7118119025550556E-2</v>
      </c>
      <c r="CM25" s="142">
        <f t="shared" si="31"/>
        <v>1.7106557708448251</v>
      </c>
      <c r="CN25" s="142">
        <f t="shared" si="32"/>
        <v>36.891441943892858</v>
      </c>
      <c r="CO25" s="142">
        <f t="shared" si="33"/>
        <v>7.2728017831619143</v>
      </c>
      <c r="CP25" s="142">
        <f t="shared" si="83"/>
        <v>87.912196783980065</v>
      </c>
      <c r="CQ25" s="142">
        <f t="shared" si="34"/>
        <v>12.08780321601993</v>
      </c>
      <c r="CR25" s="142">
        <f t="shared" si="35"/>
        <v>4.3857742214603324</v>
      </c>
      <c r="CS25" s="146">
        <f t="shared" si="36"/>
        <v>75.49226464616784</v>
      </c>
      <c r="CT25" s="146">
        <f t="shared" si="37"/>
        <v>10.38008004301018</v>
      </c>
      <c r="CU25" s="146">
        <f t="shared" si="38"/>
        <v>1.783912523709027</v>
      </c>
      <c r="CV25" s="512">
        <f t="shared" si="39"/>
        <v>40.674973987033859</v>
      </c>
      <c r="DC25" s="516"/>
      <c r="DD25" s="145">
        <v>75.49226464616784</v>
      </c>
      <c r="DE25" s="145">
        <v>0.1669370274891139</v>
      </c>
      <c r="DF25" s="145">
        <v>10.38008004301018</v>
      </c>
      <c r="DG25" s="145">
        <v>0.95140617903988478</v>
      </c>
      <c r="DH25" s="145">
        <v>2.7390537760799298E-2</v>
      </c>
      <c r="DI25" s="145">
        <v>0.44862380787006123</v>
      </c>
      <c r="DJ25" s="145">
        <v>2.717265848315658</v>
      </c>
      <c r="DK25" s="145">
        <v>0.48006067507279682</v>
      </c>
      <c r="DL25" s="145">
        <v>1.783912523709027</v>
      </c>
      <c r="DM25" s="145">
        <v>9.2858073090588522E-2</v>
      </c>
      <c r="DN25" s="145">
        <v>0.21964306227125802</v>
      </c>
      <c r="DO25" s="145">
        <v>0.44955757620281578</v>
      </c>
      <c r="DP25" s="145">
        <v>0.19</v>
      </c>
      <c r="DQ25" s="538">
        <v>6.2</v>
      </c>
      <c r="DR25" s="540">
        <f t="shared" si="41"/>
        <v>99.600000000000009</v>
      </c>
      <c r="DS25" s="554">
        <f t="shared" si="42"/>
        <v>1.1264483256195974</v>
      </c>
      <c r="DT25" s="256">
        <f t="shared" si="84"/>
        <v>85.038135107907294</v>
      </c>
      <c r="DU25" s="256">
        <f t="shared" si="84"/>
        <v>0.18804593509902506</v>
      </c>
      <c r="DV25" s="256">
        <f t="shared" si="84"/>
        <v>11.692623784246216</v>
      </c>
      <c r="DW25" s="256">
        <f t="shared" si="84"/>
        <v>1.0717098973636172</v>
      </c>
      <c r="DX25" s="256">
        <f t="shared" si="84"/>
        <v>3.0854025398472727E-2</v>
      </c>
      <c r="DY25" s="256">
        <f t="shared" si="84"/>
        <v>0.50535153720831849</v>
      </c>
      <c r="DZ25" s="256">
        <f t="shared" si="84"/>
        <v>3.0608595650984878</v>
      </c>
      <c r="EA25" s="256">
        <f t="shared" si="84"/>
        <v>0.54076354363156554</v>
      </c>
      <c r="EB25" s="256">
        <f t="shared" si="84"/>
        <v>2.0094852753838639</v>
      </c>
      <c r="EC25" s="256">
        <f t="shared" si="84"/>
        <v>0.10459982095315563</v>
      </c>
      <c r="ED25" s="256">
        <f t="shared" si="84"/>
        <v>0.24741655972941956</v>
      </c>
      <c r="EE25" s="256">
        <f t="shared" si="84"/>
        <v>0.50640337898326637</v>
      </c>
      <c r="EF25" s="256">
        <f t="shared" si="85"/>
        <v>104.99624843100268</v>
      </c>
      <c r="EG25" s="256"/>
      <c r="EH25" s="256"/>
      <c r="EI25" s="147">
        <v>5680.7481476473304</v>
      </c>
      <c r="EJ25" s="472">
        <v>1</v>
      </c>
      <c r="EK25" s="148">
        <v>1.8367080951915715</v>
      </c>
      <c r="EL25" s="148">
        <v>23.00983057132807</v>
      </c>
      <c r="EM25" s="148">
        <v>5.1481155375561833</v>
      </c>
      <c r="EN25" s="148">
        <v>4.5898497291077041</v>
      </c>
      <c r="EO25" s="148">
        <v>3.6099818918074305</v>
      </c>
      <c r="EP25" s="148">
        <v>40.674973987033859</v>
      </c>
      <c r="EQ25" s="148">
        <v>60.552690751463587</v>
      </c>
      <c r="ER25" s="148">
        <v>5.8508247501949144</v>
      </c>
      <c r="ES25" s="148">
        <v>95.457818832222685</v>
      </c>
      <c r="ET25" s="148">
        <v>1.5330545819734442</v>
      </c>
      <c r="EU25" s="148">
        <v>14.632637190705699</v>
      </c>
      <c r="EV25" s="148">
        <v>5.0066330458185329</v>
      </c>
      <c r="EW25" s="148">
        <v>0.34286135096605636</v>
      </c>
      <c r="EX25" s="148">
        <v>842.51338800576298</v>
      </c>
      <c r="EY25" s="148">
        <v>9.8405701940830976</v>
      </c>
      <c r="EZ25" s="148">
        <v>28.632560075507829</v>
      </c>
      <c r="FA25" s="148">
        <v>3.0379811188423704</v>
      </c>
      <c r="FB25" s="148">
        <v>8.5772788707161496</v>
      </c>
      <c r="FC25" s="516"/>
      <c r="FD25" s="256"/>
      <c r="FE25" s="256"/>
      <c r="FF25" s="256"/>
      <c r="FG25" s="256"/>
      <c r="FH25" s="256"/>
      <c r="FI25" s="142">
        <f t="shared" si="86"/>
        <v>43.250333512542419</v>
      </c>
      <c r="FJ25" s="256"/>
      <c r="FK25" s="142">
        <f t="shared" si="87"/>
        <v>53.002091219645784</v>
      </c>
      <c r="FL25" s="256"/>
      <c r="FM25" s="142">
        <f t="shared" si="45"/>
        <v>12.08780321601993</v>
      </c>
      <c r="FO25" s="142">
        <f t="shared" si="46"/>
        <v>44.934279456212892</v>
      </c>
      <c r="FP25" s="256"/>
      <c r="FQ25" s="142">
        <f t="shared" si="47"/>
        <v>12.08780321601993</v>
      </c>
      <c r="FR25" s="256"/>
      <c r="FS25" s="142">
        <f t="shared" si="48"/>
        <v>0.13749859130152742</v>
      </c>
      <c r="FU25" s="142">
        <f t="shared" si="49"/>
        <v>10.38008004301018</v>
      </c>
      <c r="FV25" s="256"/>
      <c r="FW25" s="256"/>
      <c r="FX25" s="256"/>
      <c r="FY25" s="256"/>
      <c r="FZ25" s="256"/>
      <c r="GA25" s="256"/>
      <c r="GB25" s="256"/>
      <c r="GC25" s="256"/>
      <c r="GD25" s="256"/>
      <c r="GE25" s="256"/>
      <c r="GF25" s="256"/>
      <c r="GG25" s="256"/>
      <c r="GH25" s="256"/>
      <c r="GI25" s="256"/>
      <c r="GJ25" s="256"/>
      <c r="GK25" s="496"/>
      <c r="GL25" s="368"/>
      <c r="GM25" s="256"/>
      <c r="GN25" s="256"/>
      <c r="GO25" s="617"/>
      <c r="GP25" s="256"/>
      <c r="GQ25" s="662"/>
      <c r="GR25" s="662"/>
      <c r="GS25" s="662"/>
      <c r="GT25" s="662"/>
      <c r="GU25" s="662"/>
      <c r="GV25" s="662"/>
      <c r="GW25" s="662"/>
      <c r="GX25" s="662"/>
      <c r="GY25" s="655"/>
      <c r="GZ25" s="635">
        <v>16</v>
      </c>
      <c r="HA25" s="641">
        <v>100</v>
      </c>
      <c r="HB25" s="642">
        <f t="shared" si="55"/>
        <v>1</v>
      </c>
      <c r="HC25" s="629"/>
      <c r="HD25" s="644">
        <f t="shared" si="66"/>
        <v>0</v>
      </c>
      <c r="HE25" s="642">
        <f t="shared" si="56"/>
        <v>0</v>
      </c>
      <c r="HF25" s="670"/>
      <c r="HG25" s="673">
        <f t="shared" si="57"/>
        <v>100</v>
      </c>
      <c r="HH25" s="673">
        <f t="shared" si="57"/>
        <v>1</v>
      </c>
      <c r="HI25" s="635"/>
      <c r="HJ25" s="643">
        <f t="shared" si="88"/>
        <v>50</v>
      </c>
      <c r="HK25" s="642">
        <f t="shared" si="59"/>
        <v>0.5</v>
      </c>
      <c r="HL25" s="629"/>
      <c r="HM25" s="644">
        <f t="shared" si="60"/>
        <v>0</v>
      </c>
      <c r="HN25" s="642">
        <f t="shared" si="61"/>
        <v>0</v>
      </c>
      <c r="HO25" s="655"/>
      <c r="HP25" s="676">
        <v>50</v>
      </c>
      <c r="HQ25" s="642">
        <f t="shared" si="62"/>
        <v>0.5</v>
      </c>
      <c r="HR25" s="655"/>
      <c r="HS25" s="666">
        <v>0</v>
      </c>
      <c r="HT25" s="667">
        <f t="shared" si="63"/>
        <v>0</v>
      </c>
      <c r="HU25" s="655"/>
      <c r="HV25" s="636">
        <f t="shared" si="51"/>
        <v>100</v>
      </c>
      <c r="HW25" s="636">
        <f t="shared" si="52"/>
        <v>1</v>
      </c>
      <c r="HX25" s="655"/>
      <c r="HY25" s="661">
        <f t="shared" si="53"/>
        <v>26</v>
      </c>
      <c r="HZ25" s="661">
        <f t="shared" si="54"/>
        <v>12</v>
      </c>
      <c r="IA25" s="661">
        <f t="shared" si="64"/>
        <v>0.31578947368421051</v>
      </c>
      <c r="IB25" s="661">
        <f t="shared" si="65"/>
        <v>0.46153846153846156</v>
      </c>
      <c r="IC25" s="655"/>
      <c r="ID25" s="620"/>
      <c r="IE25" s="620"/>
      <c r="IF25" s="620"/>
      <c r="IG25" s="620"/>
      <c r="IH25" s="620"/>
      <c r="II25" s="620"/>
      <c r="IJ25" s="620"/>
      <c r="IK25" s="620"/>
      <c r="IL25" s="256"/>
      <c r="IM25" s="256"/>
      <c r="IN25" s="256"/>
      <c r="IO25" s="256"/>
      <c r="IP25" s="256"/>
      <c r="IQ25" s="256"/>
      <c r="IR25" s="256"/>
      <c r="IS25" s="256"/>
      <c r="IT25" s="256"/>
      <c r="IU25" s="256"/>
      <c r="IV25" s="256"/>
      <c r="IW25" s="256"/>
      <c r="IX25" s="256"/>
      <c r="IY25" s="256"/>
      <c r="IZ25" s="256"/>
      <c r="JA25" s="256"/>
      <c r="JB25" s="256"/>
      <c r="JC25" s="256"/>
      <c r="JD25" s="256"/>
      <c r="JE25" s="256"/>
      <c r="JF25" s="256"/>
      <c r="JG25" s="256"/>
      <c r="JH25" s="256"/>
      <c r="JI25" s="256"/>
      <c r="JJ25" s="256"/>
      <c r="JK25" s="256"/>
      <c r="JL25" s="256"/>
      <c r="JM25" s="256"/>
      <c r="JN25" s="256"/>
      <c r="JO25" s="256"/>
      <c r="JP25" s="256"/>
      <c r="JQ25" s="256"/>
      <c r="JR25" s="256"/>
      <c r="JS25" s="256"/>
      <c r="JT25" s="256"/>
      <c r="JU25" s="256"/>
      <c r="JV25" s="256"/>
      <c r="JW25" s="256"/>
      <c r="JX25" s="256"/>
      <c r="JY25" s="256"/>
      <c r="JZ25" s="256"/>
      <c r="KA25" s="256"/>
      <c r="KB25" s="256"/>
      <c r="KC25" s="256"/>
      <c r="KD25" s="256"/>
      <c r="KE25" s="256"/>
      <c r="KF25" s="256"/>
      <c r="KG25" s="256"/>
      <c r="KH25" s="256"/>
      <c r="KI25" s="256"/>
      <c r="KJ25" s="256"/>
      <c r="KK25" s="256"/>
      <c r="KL25" s="256"/>
      <c r="KM25" s="256"/>
      <c r="KN25" s="256"/>
      <c r="KO25" s="256"/>
      <c r="KP25" s="256"/>
      <c r="KQ25" s="256"/>
      <c r="KR25" s="256"/>
      <c r="KS25" s="256"/>
      <c r="KT25" s="256"/>
      <c r="KU25" s="256"/>
      <c r="KV25" s="256"/>
      <c r="KW25" s="256"/>
      <c r="KX25" s="256"/>
      <c r="KY25" s="256"/>
      <c r="KZ25" s="256"/>
      <c r="LA25" s="256"/>
      <c r="LB25" s="256"/>
      <c r="LC25" s="256"/>
      <c r="LD25" s="256"/>
      <c r="LE25" s="256"/>
      <c r="LF25" s="256"/>
      <c r="LG25" s="256"/>
      <c r="LH25" s="256"/>
      <c r="LI25" s="256"/>
      <c r="LJ25" s="256"/>
      <c r="LK25" s="256"/>
      <c r="LL25" s="256"/>
      <c r="LM25" s="256"/>
      <c r="LN25" s="256"/>
      <c r="LO25" s="256"/>
      <c r="LP25" s="256"/>
      <c r="LQ25" s="256"/>
      <c r="LR25" s="256"/>
      <c r="LS25" s="256"/>
    </row>
    <row r="26" spans="1:331" s="142" customFormat="1" ht="15.75" x14ac:dyDescent="0.25">
      <c r="A26" s="278">
        <v>20</v>
      </c>
      <c r="B26" s="272">
        <v>163</v>
      </c>
      <c r="C26" s="144">
        <v>101</v>
      </c>
      <c r="D26" s="324">
        <v>743</v>
      </c>
      <c r="E26" s="317" t="s">
        <v>234</v>
      </c>
      <c r="F26" s="414" t="s">
        <v>193</v>
      </c>
      <c r="G26" s="263"/>
      <c r="H26" s="145">
        <v>54.445575487025472</v>
      </c>
      <c r="I26" s="145">
        <v>0.51500855914265076</v>
      </c>
      <c r="J26" s="145">
        <v>14.97978890437849</v>
      </c>
      <c r="K26" s="145">
        <v>3.398662518643043</v>
      </c>
      <c r="L26" s="145">
        <v>7.7152790946784691E-2</v>
      </c>
      <c r="M26" s="145">
        <v>2.8325470752845789</v>
      </c>
      <c r="N26" s="145">
        <v>6.3156946359289234</v>
      </c>
      <c r="O26" s="145">
        <v>0.59336515250137112</v>
      </c>
      <c r="P26" s="145">
        <v>1.6237105805353822</v>
      </c>
      <c r="Q26" s="145">
        <v>6.8288427731622192E-2</v>
      </c>
      <c r="R26" s="145">
        <v>0.31364524660068788</v>
      </c>
      <c r="S26" s="145">
        <v>0.24656062128100129</v>
      </c>
      <c r="T26" s="145">
        <v>0.56000000000000005</v>
      </c>
      <c r="U26" s="145">
        <v>13.63</v>
      </c>
      <c r="V26" s="146">
        <v>99.6</v>
      </c>
      <c r="W26" s="146"/>
      <c r="X26" s="145">
        <v>0.59336515250137112</v>
      </c>
      <c r="Y26" s="145">
        <f t="shared" si="67"/>
        <v>0.44027694315601734</v>
      </c>
      <c r="Z26" s="145">
        <f t="shared" si="68"/>
        <v>6.9545770817984734E-3</v>
      </c>
      <c r="AA26" s="145">
        <f t="shared" si="69"/>
        <v>1.0336420956573884</v>
      </c>
      <c r="AB26" s="145">
        <v>0.56000000000000005</v>
      </c>
      <c r="AC26" s="146">
        <f t="shared" si="70"/>
        <v>0.56020586788168913</v>
      </c>
      <c r="AD26" s="146"/>
      <c r="AE26" s="146">
        <f t="shared" si="71"/>
        <v>0.54887918155120374</v>
      </c>
      <c r="AF26" s="443">
        <f t="shared" si="72"/>
        <v>5.7668154543777197</v>
      </c>
      <c r="AG26" s="146">
        <v>0</v>
      </c>
      <c r="AH26" s="146">
        <f t="shared" si="73"/>
        <v>0.31364524660068788</v>
      </c>
      <c r="AI26" s="249">
        <f t="shared" si="74"/>
        <v>50.706182167513191</v>
      </c>
      <c r="AJ26" s="249">
        <f t="shared" si="75"/>
        <v>0.88626997324849977</v>
      </c>
      <c r="AK26" s="249">
        <f t="shared" si="19"/>
        <v>0.11373002675150023</v>
      </c>
      <c r="AL26" s="249">
        <f t="shared" si="76"/>
        <v>6.2312095939276215</v>
      </c>
      <c r="AM26" s="249">
        <f t="shared" si="20"/>
        <v>5.5225339601160286</v>
      </c>
      <c r="AN26" s="249">
        <f t="shared" si="21"/>
        <v>0.70867563381159326</v>
      </c>
      <c r="AO26" s="249">
        <f t="shared" si="77"/>
        <v>10.846308750973774</v>
      </c>
      <c r="AP26" s="249">
        <f t="shared" si="78"/>
        <v>2.7836912490262264</v>
      </c>
      <c r="AQ26" s="433">
        <f t="shared" si="22"/>
        <v>9.2591823372155382</v>
      </c>
      <c r="AR26" s="430">
        <f t="shared" si="79"/>
        <v>62.697263230936585</v>
      </c>
      <c r="AS26" s="430">
        <f t="shared" si="80"/>
        <v>23.09694387155718</v>
      </c>
      <c r="AT26" s="430">
        <f t="shared" si="81"/>
        <v>95.053389439709292</v>
      </c>
      <c r="AU26" s="430">
        <f t="shared" si="50"/>
        <v>4.9466105602907078</v>
      </c>
      <c r="AV26" s="436">
        <f t="shared" si="23"/>
        <v>23.09694387155718</v>
      </c>
      <c r="AW26" s="436"/>
      <c r="AX26" s="436">
        <f t="shared" si="82"/>
        <v>9.2591823372155382</v>
      </c>
      <c r="AY26" s="436"/>
      <c r="AZ26" s="436">
        <f t="shared" si="24"/>
        <v>62.697263230936585</v>
      </c>
      <c r="BA26" s="430"/>
      <c r="BB26" s="146">
        <f t="shared" si="25"/>
        <v>85.794207102493772</v>
      </c>
      <c r="BC26" s="146"/>
      <c r="BD26" s="147">
        <v>30298.930901761909</v>
      </c>
      <c r="BE26" s="148">
        <v>35.070181402877523</v>
      </c>
      <c r="BF26" s="148">
        <v>16.30958452838648</v>
      </c>
      <c r="BG26" s="148">
        <v>52.689428335700008</v>
      </c>
      <c r="BH26" s="148">
        <v>14.440378282121534</v>
      </c>
      <c r="BI26" s="148">
        <v>5.470739272374078</v>
      </c>
      <c r="BJ26" s="148">
        <v>2.2527447478926743</v>
      </c>
      <c r="BK26" s="148">
        <v>71.051220791314236</v>
      </c>
      <c r="BL26" s="148">
        <v>100.22798191779866</v>
      </c>
      <c r="BM26" s="148">
        <v>13.064575951238018</v>
      </c>
      <c r="BN26" s="148">
        <v>166.24464269311383</v>
      </c>
      <c r="BO26" s="148">
        <v>9.5932188186739946</v>
      </c>
      <c r="BP26" s="148">
        <v>19.31471646967859</v>
      </c>
      <c r="BQ26" s="148">
        <v>10.375427728033548</v>
      </c>
      <c r="BR26" s="148">
        <v>2.1370597738460035</v>
      </c>
      <c r="BS26" s="148">
        <v>566.693843938653</v>
      </c>
      <c r="BT26" s="148">
        <v>24.368339339969527</v>
      </c>
      <c r="BU26" s="148">
        <v>60.787098552382361</v>
      </c>
      <c r="BV26" s="148">
        <v>15.417850561888434</v>
      </c>
      <c r="BW26" s="148">
        <v>15.776086683603088</v>
      </c>
      <c r="BX26" s="148"/>
      <c r="BY26" s="148">
        <f t="shared" si="26"/>
        <v>4509176.2638580035</v>
      </c>
      <c r="BZ26" s="148"/>
      <c r="CA26" s="148">
        <f t="shared" si="27"/>
        <v>100.93152457595497</v>
      </c>
      <c r="CB26" s="148"/>
      <c r="CC26" s="175">
        <v>18.743988984780987</v>
      </c>
      <c r="CD26" s="175">
        <v>14.29384965831435</v>
      </c>
      <c r="CE26" s="369">
        <v>4.3228414356471401</v>
      </c>
      <c r="CF26" s="174" t="s">
        <v>187</v>
      </c>
      <c r="CG26" s="346">
        <v>18.743988984780987</v>
      </c>
      <c r="CH26" s="369">
        <v>4.3228414356471401</v>
      </c>
      <c r="CI26" s="501">
        <f t="shared" si="28"/>
        <v>62.697263230936585</v>
      </c>
      <c r="CJ26" s="501">
        <f t="shared" si="29"/>
        <v>23.09694387155718</v>
      </c>
      <c r="CK26" s="161">
        <f t="shared" si="30"/>
        <v>1.5949659498160872E-2</v>
      </c>
      <c r="CL26" s="161">
        <f t="shared" si="30"/>
        <v>4.3295771317670033E-2</v>
      </c>
      <c r="CM26" s="142">
        <f t="shared" si="31"/>
        <v>0.36838839019947045</v>
      </c>
      <c r="CN26" s="142">
        <f t="shared" si="32"/>
        <v>73.078667369739193</v>
      </c>
      <c r="CO26" s="142">
        <f t="shared" si="33"/>
        <v>3.6346023188024636</v>
      </c>
      <c r="CP26" s="142">
        <f t="shared" si="83"/>
        <v>78.423175685580929</v>
      </c>
      <c r="CQ26" s="142">
        <f t="shared" si="34"/>
        <v>21.576824314419074</v>
      </c>
      <c r="CR26" s="142">
        <f t="shared" si="35"/>
        <v>2.2852676737313358</v>
      </c>
      <c r="CS26" s="146">
        <f t="shared" si="36"/>
        <v>54.445575487025472</v>
      </c>
      <c r="CT26" s="146">
        <f t="shared" si="37"/>
        <v>14.97978890437849</v>
      </c>
      <c r="CU26" s="146">
        <f t="shared" si="38"/>
        <v>1.6237105805353822</v>
      </c>
      <c r="CV26" s="512">
        <f t="shared" si="39"/>
        <v>71.051220791314236</v>
      </c>
      <c r="DC26" s="516"/>
      <c r="DD26" s="145">
        <v>54.445575487025472</v>
      </c>
      <c r="DE26" s="145">
        <v>0.51500855914265076</v>
      </c>
      <c r="DF26" s="145">
        <v>14.97978890437849</v>
      </c>
      <c r="DG26" s="145">
        <v>3.398662518643043</v>
      </c>
      <c r="DH26" s="145">
        <v>7.7152790946784691E-2</v>
      </c>
      <c r="DI26" s="145">
        <v>2.8325470752845789</v>
      </c>
      <c r="DJ26" s="145">
        <v>6.3156946359289234</v>
      </c>
      <c r="DK26" s="145">
        <v>0.59336515250137112</v>
      </c>
      <c r="DL26" s="145">
        <v>1.6237105805353822</v>
      </c>
      <c r="DM26" s="145">
        <v>6.8288427731622192E-2</v>
      </c>
      <c r="DN26" s="145">
        <v>0.31364524660068788</v>
      </c>
      <c r="DO26" s="145">
        <v>0.24656062128100129</v>
      </c>
      <c r="DP26" s="145">
        <v>0.56000000000000005</v>
      </c>
      <c r="DQ26" s="538">
        <v>13.63</v>
      </c>
      <c r="DR26" s="540">
        <f t="shared" si="41"/>
        <v>99.600000000000023</v>
      </c>
      <c r="DS26" s="554">
        <f t="shared" si="42"/>
        <v>1.3339959549196208</v>
      </c>
      <c r="DT26" s="256">
        <f t="shared" si="84"/>
        <v>72.630177462962834</v>
      </c>
      <c r="DU26" s="256">
        <f t="shared" si="84"/>
        <v>0.68701933464527842</v>
      </c>
      <c r="DV26" s="256">
        <f t="shared" si="84"/>
        <v>19.982977803990721</v>
      </c>
      <c r="DW26" s="256">
        <f t="shared" si="84"/>
        <v>4.5338020520067497</v>
      </c>
      <c r="DX26" s="256">
        <f t="shared" si="84"/>
        <v>0.10292151103376991</v>
      </c>
      <c r="DY26" s="256">
        <f t="shared" si="84"/>
        <v>3.7786063405490307</v>
      </c>
      <c r="DZ26" s="256">
        <f t="shared" si="84"/>
        <v>8.42511109683673</v>
      </c>
      <c r="EA26" s="256">
        <f t="shared" si="84"/>
        <v>0.79154671322709291</v>
      </c>
      <c r="EB26" s="256">
        <f t="shared" si="84"/>
        <v>2.1660233463943888</v>
      </c>
      <c r="EC26" s="256">
        <f t="shared" si="84"/>
        <v>9.1096486361804854E-2</v>
      </c>
      <c r="ED26" s="256">
        <f t="shared" si="84"/>
        <v>0.41840149024508455</v>
      </c>
      <c r="EE26" s="256">
        <f t="shared" si="84"/>
        <v>0.3289108714313243</v>
      </c>
      <c r="EF26" s="256">
        <f t="shared" si="85"/>
        <v>113.93659450968481</v>
      </c>
      <c r="EG26" s="256"/>
      <c r="EH26" s="256"/>
      <c r="EI26" s="147">
        <v>30298.930901761909</v>
      </c>
      <c r="EJ26" s="148">
        <v>35.070181402877523</v>
      </c>
      <c r="EK26" s="148">
        <v>16.30958452838648</v>
      </c>
      <c r="EL26" s="148">
        <v>52.689428335700008</v>
      </c>
      <c r="EM26" s="148">
        <v>14.440378282121534</v>
      </c>
      <c r="EN26" s="148">
        <v>5.470739272374078</v>
      </c>
      <c r="EO26" s="148">
        <v>2.2527447478926743</v>
      </c>
      <c r="EP26" s="148">
        <v>71.051220791314236</v>
      </c>
      <c r="EQ26" s="148">
        <v>100.22798191779866</v>
      </c>
      <c r="ER26" s="148">
        <v>13.064575951238018</v>
      </c>
      <c r="ES26" s="148">
        <v>166.24464269311383</v>
      </c>
      <c r="ET26" s="148">
        <v>9.5932188186739946</v>
      </c>
      <c r="EU26" s="148">
        <v>19.31471646967859</v>
      </c>
      <c r="EV26" s="148">
        <v>10.375427728033548</v>
      </c>
      <c r="EW26" s="148">
        <v>2.1370597738460035</v>
      </c>
      <c r="EX26" s="148">
        <v>566.693843938653</v>
      </c>
      <c r="EY26" s="148">
        <v>24.368339339969527</v>
      </c>
      <c r="EZ26" s="148">
        <v>60.787098552382361</v>
      </c>
      <c r="FA26" s="148">
        <v>15.417850561888434</v>
      </c>
      <c r="FB26" s="148">
        <v>15.776086683603088</v>
      </c>
      <c r="FC26" s="516"/>
      <c r="FD26" s="256"/>
      <c r="FE26" s="256"/>
      <c r="FF26" s="256"/>
      <c r="FG26" s="256"/>
      <c r="FH26" s="256"/>
      <c r="FI26" s="142">
        <f t="shared" si="86"/>
        <v>62.415787101577045</v>
      </c>
      <c r="FJ26" s="256"/>
      <c r="FK26" s="142">
        <f t="shared" si="87"/>
        <v>21.989366194205409</v>
      </c>
      <c r="FL26" s="256"/>
      <c r="FM26" s="142">
        <f t="shared" si="45"/>
        <v>21.576824314419071</v>
      </c>
      <c r="FO26" s="142">
        <f t="shared" si="46"/>
        <v>73.947839278073829</v>
      </c>
      <c r="FP26" s="256"/>
      <c r="FQ26" s="142">
        <f t="shared" si="47"/>
        <v>21.576824314419074</v>
      </c>
      <c r="FR26" s="256"/>
      <c r="FS26" s="142">
        <f t="shared" si="48"/>
        <v>0.27513326418871659</v>
      </c>
      <c r="FU26" s="142">
        <f t="shared" si="49"/>
        <v>14.979788904378491</v>
      </c>
      <c r="FV26" s="256"/>
      <c r="FW26" s="256"/>
      <c r="FX26" s="256"/>
      <c r="FY26" s="256"/>
      <c r="FZ26" s="256"/>
      <c r="GA26" s="256"/>
      <c r="GB26" s="256"/>
      <c r="GC26" s="256"/>
      <c r="GD26" s="256"/>
      <c r="GE26" s="256"/>
      <c r="GF26" s="256"/>
      <c r="GG26" s="256"/>
      <c r="GH26" s="256"/>
      <c r="GI26" s="256"/>
      <c r="GJ26" s="256"/>
      <c r="GK26" s="346">
        <v>18.743988984780987</v>
      </c>
      <c r="GL26" s="369">
        <v>4.3228414356471401</v>
      </c>
      <c r="GM26" s="256"/>
      <c r="GN26" s="256"/>
      <c r="GO26" s="617"/>
      <c r="GP26" s="256"/>
      <c r="GQ26" s="662"/>
      <c r="GR26" s="662"/>
      <c r="GS26" s="662"/>
      <c r="GT26" s="662"/>
      <c r="GU26" s="662"/>
      <c r="GV26" s="662"/>
      <c r="GW26" s="662"/>
      <c r="GX26" s="662"/>
      <c r="GY26" s="655"/>
      <c r="GZ26" s="635">
        <v>17</v>
      </c>
      <c r="HA26" s="641">
        <v>100</v>
      </c>
      <c r="HB26" s="642">
        <f t="shared" si="55"/>
        <v>1</v>
      </c>
      <c r="HC26" s="629"/>
      <c r="HD26" s="644">
        <f t="shared" si="66"/>
        <v>0</v>
      </c>
      <c r="HE26" s="642">
        <f t="shared" si="56"/>
        <v>0</v>
      </c>
      <c r="HF26" s="670"/>
      <c r="HG26" s="673">
        <f t="shared" si="57"/>
        <v>100</v>
      </c>
      <c r="HH26" s="673">
        <f t="shared" si="57"/>
        <v>1</v>
      </c>
      <c r="HI26" s="635"/>
      <c r="HJ26" s="643">
        <f t="shared" si="88"/>
        <v>40</v>
      </c>
      <c r="HK26" s="642">
        <f t="shared" si="59"/>
        <v>0.4</v>
      </c>
      <c r="HL26" s="629"/>
      <c r="HM26" s="644">
        <f t="shared" si="60"/>
        <v>0</v>
      </c>
      <c r="HN26" s="642">
        <f t="shared" si="61"/>
        <v>0</v>
      </c>
      <c r="HO26" s="655"/>
      <c r="HP26" s="676">
        <v>60</v>
      </c>
      <c r="HQ26" s="642">
        <f t="shared" si="62"/>
        <v>0.6</v>
      </c>
      <c r="HR26" s="655"/>
      <c r="HS26" s="666">
        <v>0</v>
      </c>
      <c r="HT26" s="667">
        <f t="shared" si="63"/>
        <v>0</v>
      </c>
      <c r="HU26" s="655"/>
      <c r="HV26" s="636">
        <f t="shared" si="51"/>
        <v>100</v>
      </c>
      <c r="HW26" s="636">
        <f t="shared" si="52"/>
        <v>1</v>
      </c>
      <c r="HX26" s="655"/>
      <c r="HY26" s="661">
        <f t="shared" si="53"/>
        <v>20.8</v>
      </c>
      <c r="HZ26" s="661">
        <f t="shared" si="54"/>
        <v>9.6000000000000014</v>
      </c>
      <c r="IA26" s="661">
        <f t="shared" si="64"/>
        <v>0.31578947368421056</v>
      </c>
      <c r="IB26" s="661">
        <f t="shared" si="65"/>
        <v>0.46153846153846156</v>
      </c>
      <c r="IC26" s="655"/>
      <c r="ID26" s="620"/>
      <c r="IE26" s="620"/>
      <c r="IF26" s="620"/>
      <c r="IG26" s="620"/>
      <c r="IH26" s="620"/>
      <c r="II26" s="620"/>
      <c r="IJ26" s="620"/>
      <c r="IK26" s="620"/>
      <c r="IL26" s="256"/>
      <c r="IM26" s="256"/>
      <c r="IN26" s="256"/>
      <c r="IO26" s="256"/>
      <c r="IP26" s="256"/>
      <c r="IQ26" s="256"/>
      <c r="IR26" s="256"/>
      <c r="IS26" s="256"/>
      <c r="IT26" s="256"/>
      <c r="IU26" s="256"/>
      <c r="IV26" s="256"/>
      <c r="IW26" s="256"/>
      <c r="IX26" s="256"/>
      <c r="IY26" s="256"/>
      <c r="IZ26" s="256"/>
      <c r="JA26" s="256"/>
      <c r="JB26" s="256"/>
      <c r="JC26" s="256"/>
      <c r="JD26" s="256"/>
      <c r="JE26" s="256"/>
      <c r="JF26" s="256"/>
      <c r="JG26" s="256"/>
      <c r="JH26" s="256"/>
      <c r="JI26" s="256"/>
      <c r="JJ26" s="256"/>
      <c r="JK26" s="256"/>
      <c r="JL26" s="256"/>
      <c r="JM26" s="256"/>
      <c r="JN26" s="256"/>
      <c r="JO26" s="256"/>
      <c r="JP26" s="256"/>
      <c r="JQ26" s="256"/>
      <c r="JR26" s="256"/>
      <c r="JS26" s="256"/>
      <c r="JT26" s="256"/>
      <c r="JU26" s="256"/>
      <c r="JV26" s="256"/>
      <c r="JW26" s="256"/>
      <c r="JX26" s="256"/>
      <c r="JY26" s="256"/>
      <c r="JZ26" s="256"/>
      <c r="KA26" s="256"/>
      <c r="KB26" s="256"/>
      <c r="KC26" s="256"/>
      <c r="KD26" s="256"/>
      <c r="KE26" s="256"/>
      <c r="KF26" s="256"/>
      <c r="KG26" s="256"/>
      <c r="KH26" s="256"/>
      <c r="KI26" s="256"/>
      <c r="KJ26" s="256"/>
      <c r="KK26" s="256"/>
      <c r="KL26" s="256"/>
      <c r="KM26" s="256"/>
      <c r="KN26" s="256"/>
      <c r="KO26" s="256"/>
      <c r="KP26" s="256"/>
      <c r="KQ26" s="256"/>
      <c r="KR26" s="256"/>
      <c r="KS26" s="256"/>
      <c r="KT26" s="256"/>
      <c r="KU26" s="256"/>
      <c r="KV26" s="256"/>
      <c r="KW26" s="256"/>
      <c r="KX26" s="256"/>
      <c r="KY26" s="256"/>
      <c r="KZ26" s="256"/>
      <c r="LA26" s="256"/>
      <c r="LB26" s="256"/>
      <c r="LC26" s="256"/>
      <c r="LD26" s="256"/>
      <c r="LE26" s="256"/>
      <c r="LF26" s="256"/>
      <c r="LG26" s="256"/>
      <c r="LH26" s="256"/>
      <c r="LI26" s="256"/>
      <c r="LJ26" s="256"/>
      <c r="LK26" s="256"/>
      <c r="LL26" s="256"/>
      <c r="LM26" s="256"/>
      <c r="LN26" s="256"/>
      <c r="LO26" s="256"/>
      <c r="LP26" s="256"/>
      <c r="LQ26" s="256"/>
      <c r="LR26" s="256"/>
      <c r="LS26" s="256"/>
    </row>
    <row r="27" spans="1:331" s="142" customFormat="1" ht="15.75" x14ac:dyDescent="0.25">
      <c r="A27" s="278">
        <v>21</v>
      </c>
      <c r="B27" s="272">
        <v>152</v>
      </c>
      <c r="C27" s="144">
        <v>101</v>
      </c>
      <c r="D27" s="326">
        <v>886.2</v>
      </c>
      <c r="E27" s="317" t="s">
        <v>236</v>
      </c>
      <c r="F27" s="308" t="s">
        <v>186</v>
      </c>
      <c r="G27" s="263"/>
      <c r="H27" s="145">
        <v>71.692688199861649</v>
      </c>
      <c r="I27" s="145">
        <v>0.37651738159648607</v>
      </c>
      <c r="J27" s="145">
        <v>7.5050864158647501</v>
      </c>
      <c r="K27" s="145">
        <v>0.78528978701146779</v>
      </c>
      <c r="L27" s="145">
        <v>6.6493366253662783E-2</v>
      </c>
      <c r="M27" s="145">
        <v>0.51378390690820752</v>
      </c>
      <c r="N27" s="145">
        <v>9.8846512151088586</v>
      </c>
      <c r="O27" s="145">
        <v>0.44729054065454471</v>
      </c>
      <c r="P27" s="145">
        <v>1.084875283319179</v>
      </c>
      <c r="Q27" s="145">
        <v>4.4885631850981142E-2</v>
      </c>
      <c r="R27" s="145">
        <v>6.9729307154547462E-2</v>
      </c>
      <c r="S27" s="145">
        <v>0.3287089644156736</v>
      </c>
      <c r="T27" s="145">
        <v>0.2</v>
      </c>
      <c r="U27" s="145">
        <v>6.6</v>
      </c>
      <c r="V27" s="146">
        <v>99.6</v>
      </c>
      <c r="W27" s="146"/>
      <c r="X27" s="145">
        <v>0.44729054065454471</v>
      </c>
      <c r="Y27" s="145">
        <f t="shared" si="67"/>
        <v>0.33188958116567219</v>
      </c>
      <c r="Z27" s="145">
        <f t="shared" si="68"/>
        <v>9.2716826337876507E-3</v>
      </c>
      <c r="AA27" s="145">
        <f t="shared" si="69"/>
        <v>0.7791801218202169</v>
      </c>
      <c r="AB27" s="145">
        <v>0.2</v>
      </c>
      <c r="AC27" s="146">
        <f t="shared" si="70"/>
        <v>0.39843827157022105</v>
      </c>
      <c r="AD27" s="146"/>
      <c r="AE27" s="146">
        <f t="shared" si="71"/>
        <v>0.12202628752045805</v>
      </c>
      <c r="AF27" s="443">
        <f t="shared" si="72"/>
        <v>9.7626249275884014</v>
      </c>
      <c r="AG27" s="146">
        <v>0</v>
      </c>
      <c r="AH27" s="146">
        <f t="shared" si="73"/>
        <v>6.9729307154547462E-2</v>
      </c>
      <c r="AI27" s="249">
        <f t="shared" si="74"/>
        <v>32.277884175182649</v>
      </c>
      <c r="AJ27" s="249">
        <f t="shared" si="75"/>
        <v>0.69754445878164029</v>
      </c>
      <c r="AK27" s="249">
        <f t="shared" si="19"/>
        <v>0.30245554121835988</v>
      </c>
      <c r="AL27" s="249">
        <f t="shared" si="76"/>
        <v>1.2990736939196754</v>
      </c>
      <c r="AM27" s="249">
        <f t="shared" si="20"/>
        <v>0.90616165674266624</v>
      </c>
      <c r="AN27" s="249">
        <f t="shared" si="21"/>
        <v>0.3929120371770094</v>
      </c>
      <c r="AO27" s="249">
        <f t="shared" si="77"/>
        <v>3.5347029378463732</v>
      </c>
      <c r="AP27" s="249">
        <f t="shared" si="78"/>
        <v>3.065297062153626</v>
      </c>
      <c r="AQ27" s="433">
        <f t="shared" si="22"/>
        <v>13.220834026919036</v>
      </c>
      <c r="AR27" s="430">
        <f t="shared" si="79"/>
        <v>23.89190202090758</v>
      </c>
      <c r="AS27" s="430">
        <f t="shared" si="80"/>
        <v>59.74673718940786</v>
      </c>
      <c r="AT27" s="430">
        <f t="shared" si="81"/>
        <v>96.859473237234482</v>
      </c>
      <c r="AU27" s="430">
        <f t="shared" si="50"/>
        <v>3.1405267627655178</v>
      </c>
      <c r="AV27" s="436">
        <f t="shared" si="23"/>
        <v>59.74673718940786</v>
      </c>
      <c r="AW27" s="436"/>
      <c r="AX27" s="436">
        <f t="shared" si="82"/>
        <v>13.220834026919036</v>
      </c>
      <c r="AY27" s="436"/>
      <c r="AZ27" s="436">
        <f t="shared" si="24"/>
        <v>23.89190202090758</v>
      </c>
      <c r="BA27" s="430"/>
      <c r="BB27" s="146">
        <f t="shared" si="25"/>
        <v>83.638639210315432</v>
      </c>
      <c r="BC27" s="146"/>
      <c r="BD27" s="147">
        <v>3284.8124569504612</v>
      </c>
      <c r="BE27" s="472">
        <v>1</v>
      </c>
      <c r="BF27" s="148">
        <v>0.75058171307046517</v>
      </c>
      <c r="BG27" s="148">
        <v>21.469773659463357</v>
      </c>
      <c r="BH27" s="148">
        <v>3.6974191890575692</v>
      </c>
      <c r="BI27" s="148">
        <v>2.4215222134380294</v>
      </c>
      <c r="BJ27" s="148">
        <v>2.3508301241840148</v>
      </c>
      <c r="BK27" s="148">
        <v>29.813019893775614</v>
      </c>
      <c r="BL27" s="148">
        <v>52.238967359197595</v>
      </c>
      <c r="BM27" s="148">
        <v>8.7598647261568896</v>
      </c>
      <c r="BN27" s="148">
        <v>203.78414731363227</v>
      </c>
      <c r="BO27" s="148">
        <v>3.2785956271169341</v>
      </c>
      <c r="BP27" s="148">
        <v>4.9379124203555227</v>
      </c>
      <c r="BQ27" s="148">
        <v>2.8474580528814326</v>
      </c>
      <c r="BR27" s="148">
        <v>1.4292004414214983</v>
      </c>
      <c r="BS27" s="148">
        <v>138.30754494711715</v>
      </c>
      <c r="BT27" s="148">
        <v>7.6330405570160025</v>
      </c>
      <c r="BU27" s="148">
        <v>13.161121915658697</v>
      </c>
      <c r="BV27" s="148">
        <v>0</v>
      </c>
      <c r="BW27" s="148">
        <v>2.1140225095012526</v>
      </c>
      <c r="BX27" s="148"/>
      <c r="BY27" s="148">
        <f t="shared" si="26"/>
        <v>916.49403599406776</v>
      </c>
      <c r="BZ27" s="148"/>
      <c r="CA27" s="148">
        <f t="shared" si="27"/>
        <v>22.908184982175953</v>
      </c>
      <c r="CB27" s="148"/>
      <c r="CC27" s="174"/>
      <c r="CD27" s="175"/>
      <c r="CE27" s="368"/>
      <c r="CF27" s="174" t="s">
        <v>187</v>
      </c>
      <c r="CG27" s="496"/>
      <c r="CH27" s="368"/>
      <c r="CI27" s="501">
        <f t="shared" si="28"/>
        <v>23.89190202090758</v>
      </c>
      <c r="CJ27" s="501">
        <f t="shared" si="29"/>
        <v>59.74673718940786</v>
      </c>
      <c r="CK27" s="161">
        <f t="shared" si="30"/>
        <v>4.1855185875319154E-2</v>
      </c>
      <c r="CL27" s="161">
        <f t="shared" si="30"/>
        <v>1.6737315660097403E-2</v>
      </c>
      <c r="CM27" s="142">
        <f t="shared" si="31"/>
        <v>2.5007107905065094</v>
      </c>
      <c r="CN27" s="142">
        <f t="shared" si="32"/>
        <v>28.565627378070626</v>
      </c>
      <c r="CO27" s="142">
        <f t="shared" si="33"/>
        <v>9.552546663328604</v>
      </c>
      <c r="CP27" s="142">
        <f t="shared" si="83"/>
        <v>90.523614517857354</v>
      </c>
      <c r="CQ27" s="142">
        <f t="shared" si="34"/>
        <v>9.4763854821426463</v>
      </c>
      <c r="CR27" s="142">
        <f t="shared" si="35"/>
        <v>3.6389312024900908</v>
      </c>
      <c r="CS27" s="146">
        <f t="shared" si="36"/>
        <v>71.692688199861649</v>
      </c>
      <c r="CT27" s="146">
        <f t="shared" si="37"/>
        <v>7.5050864158647501</v>
      </c>
      <c r="CU27" s="146">
        <f t="shared" si="38"/>
        <v>1.084875283319179</v>
      </c>
      <c r="CV27" s="512">
        <f t="shared" si="39"/>
        <v>29.813019893775614</v>
      </c>
      <c r="DC27" s="516"/>
      <c r="DD27" s="541">
        <v>71.692688199861649</v>
      </c>
      <c r="DE27" s="541">
        <v>0.37651738159648607</v>
      </c>
      <c r="DF27" s="541">
        <v>7.5050864158647501</v>
      </c>
      <c r="DG27" s="541">
        <v>0.78528978701146779</v>
      </c>
      <c r="DH27" s="541">
        <v>6.6493366253662783E-2</v>
      </c>
      <c r="DI27" s="541">
        <v>0.51378390690820752</v>
      </c>
      <c r="DJ27" s="541">
        <v>9.8846512151088586</v>
      </c>
      <c r="DK27" s="541">
        <v>0.44729054065454471</v>
      </c>
      <c r="DL27" s="541">
        <v>1.084875283319179</v>
      </c>
      <c r="DM27" s="541">
        <v>4.4885631850981142E-2</v>
      </c>
      <c r="DN27" s="541">
        <v>6.9729307154547462E-2</v>
      </c>
      <c r="DO27" s="541">
        <v>0.3287089644156736</v>
      </c>
      <c r="DP27" s="541">
        <v>0.2</v>
      </c>
      <c r="DQ27" s="542">
        <v>6.6</v>
      </c>
      <c r="DR27" s="543">
        <f t="shared" si="41"/>
        <v>99.6</v>
      </c>
      <c r="DS27" s="554">
        <f t="shared" si="42"/>
        <v>1.2278306418929519</v>
      </c>
      <c r="DT27" s="256">
        <f t="shared" si="84"/>
        <v>88.026479371467389</v>
      </c>
      <c r="DU27" s="256">
        <f t="shared" si="84"/>
        <v>0.462299578329467</v>
      </c>
      <c r="DV27" s="256">
        <f t="shared" si="84"/>
        <v>9.2149750714532903</v>
      </c>
      <c r="DW27" s="256">
        <f t="shared" si="84"/>
        <v>0.96420286325826998</v>
      </c>
      <c r="DX27" s="256">
        <f t="shared" si="84"/>
        <v>8.1642592568857919E-2</v>
      </c>
      <c r="DY27" s="256">
        <f t="shared" si="84"/>
        <v>0.63083962421337303</v>
      </c>
      <c r="DZ27" s="256">
        <f t="shared" si="84"/>
        <v>12.136677646335057</v>
      </c>
      <c r="EA27" s="256">
        <f t="shared" si="84"/>
        <v>0.54919703164451517</v>
      </c>
      <c r="EB27" s="256">
        <f t="shared" si="84"/>
        <v>1.3320431154915857</v>
      </c>
      <c r="EC27" s="256">
        <f t="shared" si="84"/>
        <v>5.5111954167360901E-2</v>
      </c>
      <c r="ED27" s="256">
        <f t="shared" si="84"/>
        <v>8.5615779962318811E-2</v>
      </c>
      <c r="EE27" s="256">
        <f t="shared" si="84"/>
        <v>0.40359893877446401</v>
      </c>
      <c r="EF27" s="256">
        <f t="shared" si="85"/>
        <v>113.94268356766595</v>
      </c>
      <c r="EG27" s="256"/>
      <c r="EH27" s="256"/>
      <c r="EI27" s="147">
        <v>3284.8124569504612</v>
      </c>
      <c r="EJ27" s="472">
        <v>1</v>
      </c>
      <c r="EK27" s="148">
        <v>0.75058171307046517</v>
      </c>
      <c r="EL27" s="148">
        <v>21.469773659463357</v>
      </c>
      <c r="EM27" s="148">
        <v>3.6974191890575692</v>
      </c>
      <c r="EN27" s="148">
        <v>2.4215222134380294</v>
      </c>
      <c r="EO27" s="148">
        <v>2.3508301241840148</v>
      </c>
      <c r="EP27" s="148">
        <v>29.813019893775614</v>
      </c>
      <c r="EQ27" s="148">
        <v>52.238967359197595</v>
      </c>
      <c r="ER27" s="148">
        <v>8.7598647261568896</v>
      </c>
      <c r="ES27" s="148">
        <v>203.78414731363227</v>
      </c>
      <c r="ET27" s="148">
        <v>3.2785956271169341</v>
      </c>
      <c r="EU27" s="148">
        <v>4.9379124203555227</v>
      </c>
      <c r="EV27" s="148">
        <v>2.8474580528814326</v>
      </c>
      <c r="EW27" s="148">
        <v>1.4292004414214983</v>
      </c>
      <c r="EX27" s="148">
        <v>138.30754494711715</v>
      </c>
      <c r="EY27" s="148">
        <v>7.6330405570160025</v>
      </c>
      <c r="EZ27" s="148">
        <v>13.161121915658697</v>
      </c>
      <c r="FA27" s="148">
        <v>0</v>
      </c>
      <c r="FB27" s="148">
        <v>2.1140225095012526</v>
      </c>
      <c r="FC27" s="516"/>
      <c r="FD27" s="256"/>
      <c r="FE27" s="256"/>
      <c r="FF27" s="256"/>
      <c r="FG27" s="256"/>
      <c r="FH27" s="256"/>
      <c r="FI27" s="142">
        <f t="shared" si="86"/>
        <v>31.271193399436459</v>
      </c>
      <c r="FJ27" s="256"/>
      <c r="FK27" s="142">
        <f t="shared" si="87"/>
        <v>55.431667632154685</v>
      </c>
      <c r="FL27" s="256"/>
      <c r="FM27" s="142">
        <f t="shared" si="45"/>
        <v>9.4763854821426481</v>
      </c>
      <c r="FO27" s="142">
        <f t="shared" si="46"/>
        <v>36.067083631810554</v>
      </c>
      <c r="FP27" s="256"/>
      <c r="FQ27" s="142">
        <f t="shared" si="47"/>
        <v>9.4763854821426463</v>
      </c>
      <c r="FR27" s="256"/>
      <c r="FS27" s="142">
        <f t="shared" si="48"/>
        <v>0.10468412615443304</v>
      </c>
      <c r="FU27" s="142">
        <f t="shared" si="49"/>
        <v>7.5050864158647501</v>
      </c>
      <c r="FV27" s="256"/>
      <c r="FW27" s="256"/>
      <c r="FX27" s="256"/>
      <c r="FY27" s="256"/>
      <c r="FZ27" s="256"/>
      <c r="GA27" s="256"/>
      <c r="GB27" s="256"/>
      <c r="GC27" s="256"/>
      <c r="GD27" s="256"/>
      <c r="GE27" s="256"/>
      <c r="GF27" s="256"/>
      <c r="GG27" s="256"/>
      <c r="GH27" s="256"/>
      <c r="GI27" s="256"/>
      <c r="GJ27" s="256"/>
      <c r="GK27" s="496"/>
      <c r="GL27" s="368"/>
      <c r="GM27" s="256"/>
      <c r="GN27" s="256"/>
      <c r="GO27" s="617"/>
      <c r="GP27" s="256"/>
      <c r="GQ27" s="662"/>
      <c r="GR27" s="662"/>
      <c r="GS27" s="662"/>
      <c r="GT27" s="662"/>
      <c r="GU27" s="662"/>
      <c r="GV27" s="662"/>
      <c r="GW27" s="662"/>
      <c r="GX27" s="662"/>
      <c r="GY27" s="655"/>
      <c r="GZ27" s="635">
        <v>18</v>
      </c>
      <c r="HA27" s="641">
        <v>100</v>
      </c>
      <c r="HB27" s="642">
        <f t="shared" si="55"/>
        <v>1</v>
      </c>
      <c r="HC27" s="655"/>
      <c r="HD27" s="644">
        <f t="shared" si="66"/>
        <v>0</v>
      </c>
      <c r="HE27" s="642">
        <f t="shared" si="56"/>
        <v>0</v>
      </c>
      <c r="HF27" s="670"/>
      <c r="HG27" s="673">
        <f t="shared" si="57"/>
        <v>100</v>
      </c>
      <c r="HH27" s="673">
        <f t="shared" si="57"/>
        <v>1</v>
      </c>
      <c r="HI27" s="635"/>
      <c r="HJ27" s="643">
        <f t="shared" si="88"/>
        <v>30.000000000000004</v>
      </c>
      <c r="HK27" s="642">
        <f t="shared" si="59"/>
        <v>0.30000000000000004</v>
      </c>
      <c r="HL27" s="655"/>
      <c r="HM27" s="644">
        <f t="shared" si="60"/>
        <v>0</v>
      </c>
      <c r="HN27" s="642">
        <f t="shared" si="61"/>
        <v>0</v>
      </c>
      <c r="HO27" s="655"/>
      <c r="HP27" s="676">
        <v>70</v>
      </c>
      <c r="HQ27" s="642">
        <f t="shared" si="62"/>
        <v>0.7</v>
      </c>
      <c r="HR27" s="655"/>
      <c r="HS27" s="666">
        <v>0</v>
      </c>
      <c r="HT27" s="667">
        <f t="shared" si="63"/>
        <v>0</v>
      </c>
      <c r="HU27" s="655"/>
      <c r="HV27" s="636">
        <f t="shared" si="51"/>
        <v>100</v>
      </c>
      <c r="HW27" s="636">
        <f t="shared" si="52"/>
        <v>1</v>
      </c>
      <c r="HX27" s="655"/>
      <c r="HY27" s="661">
        <f t="shared" si="53"/>
        <v>15.600000000000001</v>
      </c>
      <c r="HZ27" s="661">
        <f t="shared" si="54"/>
        <v>7.2000000000000011</v>
      </c>
      <c r="IA27" s="661">
        <f t="shared" si="64"/>
        <v>0.31578947368421051</v>
      </c>
      <c r="IB27" s="661">
        <f t="shared" si="65"/>
        <v>0.46153846153846156</v>
      </c>
      <c r="IC27" s="655"/>
      <c r="ID27" s="620"/>
      <c r="IE27" s="620"/>
      <c r="IF27" s="620"/>
      <c r="IG27" s="620"/>
      <c r="IH27" s="620"/>
      <c r="II27" s="620"/>
      <c r="IJ27" s="620"/>
      <c r="IK27" s="620"/>
      <c r="IL27" s="256"/>
      <c r="IM27" s="256"/>
      <c r="IN27" s="256"/>
      <c r="IO27" s="256"/>
      <c r="IP27" s="256"/>
      <c r="IQ27" s="256"/>
      <c r="IR27" s="256"/>
      <c r="IS27" s="256"/>
      <c r="IT27" s="256"/>
      <c r="IU27" s="256"/>
      <c r="IV27" s="256"/>
      <c r="IW27" s="256"/>
      <c r="IX27" s="256"/>
      <c r="IY27" s="256"/>
      <c r="IZ27" s="256"/>
      <c r="JA27" s="256"/>
      <c r="JB27" s="256"/>
      <c r="JC27" s="256"/>
      <c r="JD27" s="256"/>
      <c r="JE27" s="256"/>
      <c r="JF27" s="256"/>
      <c r="JG27" s="256"/>
      <c r="JH27" s="256"/>
      <c r="JI27" s="256"/>
      <c r="JJ27" s="256"/>
      <c r="JK27" s="256"/>
      <c r="JL27" s="256"/>
      <c r="JM27" s="256"/>
      <c r="JN27" s="256"/>
      <c r="JO27" s="256"/>
      <c r="JP27" s="256"/>
      <c r="JQ27" s="256"/>
      <c r="JR27" s="256"/>
      <c r="JS27" s="256"/>
      <c r="JT27" s="256"/>
      <c r="JU27" s="256"/>
      <c r="JV27" s="256"/>
      <c r="JW27" s="256"/>
      <c r="JX27" s="256"/>
      <c r="JY27" s="256"/>
      <c r="JZ27" s="256"/>
      <c r="KA27" s="256"/>
      <c r="KB27" s="256"/>
      <c r="KC27" s="256"/>
      <c r="KD27" s="256"/>
      <c r="KE27" s="256"/>
      <c r="KF27" s="256"/>
      <c r="KG27" s="256"/>
      <c r="KH27" s="256"/>
      <c r="KI27" s="256"/>
      <c r="KJ27" s="256"/>
      <c r="KK27" s="256"/>
      <c r="KL27" s="256"/>
      <c r="KM27" s="256"/>
      <c r="KN27" s="256"/>
      <c r="KO27" s="256"/>
      <c r="KP27" s="256"/>
      <c r="KQ27" s="256"/>
      <c r="KR27" s="256"/>
      <c r="KS27" s="256"/>
      <c r="KT27" s="256"/>
      <c r="KU27" s="256"/>
      <c r="KV27" s="256"/>
      <c r="KW27" s="256"/>
      <c r="KX27" s="256"/>
      <c r="KY27" s="256"/>
      <c r="KZ27" s="256"/>
      <c r="LA27" s="256"/>
      <c r="LB27" s="256"/>
      <c r="LC27" s="256"/>
      <c r="LD27" s="256"/>
      <c r="LE27" s="256"/>
      <c r="LF27" s="256"/>
      <c r="LG27" s="256"/>
      <c r="LH27" s="256"/>
      <c r="LI27" s="256"/>
      <c r="LJ27" s="256"/>
      <c r="LK27" s="256"/>
      <c r="LL27" s="256"/>
      <c r="LM27" s="256"/>
      <c r="LN27" s="256"/>
      <c r="LO27" s="256"/>
      <c r="LP27" s="256"/>
      <c r="LQ27" s="256"/>
      <c r="LR27" s="256"/>
      <c r="LS27" s="256"/>
    </row>
    <row r="28" spans="1:331" s="142" customFormat="1" ht="15.75" x14ac:dyDescent="0.25">
      <c r="A28" s="278">
        <v>22</v>
      </c>
      <c r="B28" s="272">
        <v>157</v>
      </c>
      <c r="C28" s="144">
        <v>101</v>
      </c>
      <c r="D28" s="324">
        <v>891.6</v>
      </c>
      <c r="E28" s="317" t="s">
        <v>235</v>
      </c>
      <c r="F28" s="308" t="s">
        <v>189</v>
      </c>
      <c r="G28" s="263"/>
      <c r="H28" s="145">
        <v>71.476203417317478</v>
      </c>
      <c r="I28" s="145">
        <v>0.54686219544791914</v>
      </c>
      <c r="J28" s="145">
        <v>7.8198581545946446</v>
      </c>
      <c r="K28" s="145">
        <v>0.85012972733786585</v>
      </c>
      <c r="L28" s="145">
        <v>3.6721765127368862E-2</v>
      </c>
      <c r="M28" s="145">
        <v>0.52265921388669878</v>
      </c>
      <c r="N28" s="145">
        <v>9.3786553549728993</v>
      </c>
      <c r="O28" s="145">
        <v>0.6036140142811256</v>
      </c>
      <c r="P28" s="145">
        <v>1.0005637765244166</v>
      </c>
      <c r="Q28" s="145">
        <v>7.9702922037811944E-2</v>
      </c>
      <c r="R28" s="145">
        <v>7.7407811717351394E-2</v>
      </c>
      <c r="S28" s="145">
        <v>0.49762164675440179</v>
      </c>
      <c r="T28" s="145">
        <v>0.25</v>
      </c>
      <c r="U28" s="145">
        <v>6.46</v>
      </c>
      <c r="V28" s="146">
        <v>99.6</v>
      </c>
      <c r="W28" s="146"/>
      <c r="X28" s="145">
        <v>0.6036140142811256</v>
      </c>
      <c r="Y28" s="145">
        <f t="shared" si="67"/>
        <v>0.44788159859659521</v>
      </c>
      <c r="Z28" s="145">
        <f t="shared" si="68"/>
        <v>1.4036094174100972E-2</v>
      </c>
      <c r="AA28" s="145">
        <f t="shared" si="69"/>
        <v>1.0514956128777209</v>
      </c>
      <c r="AB28" s="145">
        <v>0.25</v>
      </c>
      <c r="AC28" s="146">
        <f t="shared" si="70"/>
        <v>0.57502945847175324</v>
      </c>
      <c r="AD28" s="146"/>
      <c r="AE28" s="146">
        <f t="shared" si="71"/>
        <v>0.13546367050536492</v>
      </c>
      <c r="AF28" s="443">
        <f t="shared" si="72"/>
        <v>9.2431916844675346</v>
      </c>
      <c r="AG28" s="146">
        <v>0</v>
      </c>
      <c r="AH28" s="146">
        <f t="shared" si="73"/>
        <v>7.7407811717351394E-2</v>
      </c>
      <c r="AI28" s="249">
        <f t="shared" si="74"/>
        <v>32.70276614825147</v>
      </c>
      <c r="AJ28" s="249">
        <f t="shared" si="75"/>
        <v>0.71735749683787087</v>
      </c>
      <c r="AK28" s="249">
        <f t="shared" si="19"/>
        <v>0.28264250316212908</v>
      </c>
      <c r="AL28" s="249">
        <f t="shared" si="76"/>
        <v>1.3727889412245646</v>
      </c>
      <c r="AM28" s="249">
        <f t="shared" si="20"/>
        <v>0.98478043856356468</v>
      </c>
      <c r="AN28" s="249">
        <f t="shared" si="21"/>
        <v>0.38800850266099984</v>
      </c>
      <c r="AO28" s="249">
        <f t="shared" si="77"/>
        <v>3.6129548320346601</v>
      </c>
      <c r="AP28" s="249">
        <f t="shared" si="78"/>
        <v>2.8470451679653395</v>
      </c>
      <c r="AQ28" s="433">
        <f t="shared" si="22"/>
        <v>12.478245355093874</v>
      </c>
      <c r="AR28" s="430">
        <f t="shared" si="79"/>
        <v>24.835186850385739</v>
      </c>
      <c r="AS28" s="430">
        <f t="shared" si="80"/>
        <v>59.058609992124609</v>
      </c>
      <c r="AT28" s="430">
        <f t="shared" si="81"/>
        <v>96.37204219760423</v>
      </c>
      <c r="AU28" s="430">
        <f t="shared" si="50"/>
        <v>3.6279578023957697</v>
      </c>
      <c r="AV28" s="436">
        <f t="shared" si="23"/>
        <v>59.058609992124609</v>
      </c>
      <c r="AW28" s="436"/>
      <c r="AX28" s="436">
        <f t="shared" si="82"/>
        <v>12.478245355093874</v>
      </c>
      <c r="AY28" s="436"/>
      <c r="AZ28" s="436">
        <f t="shared" si="24"/>
        <v>24.835186850385739</v>
      </c>
      <c r="BA28" s="430"/>
      <c r="BB28" s="146">
        <f t="shared" si="25"/>
        <v>83.893796842510341</v>
      </c>
      <c r="BC28" s="146"/>
      <c r="BD28" s="147">
        <v>3828.8567244354726</v>
      </c>
      <c r="BE28" s="148">
        <v>2.3925364374960814</v>
      </c>
      <c r="BF28" s="148">
        <v>1.9078945469152628</v>
      </c>
      <c r="BG28" s="148">
        <v>27.595051647783151</v>
      </c>
      <c r="BH28" s="148">
        <v>5.03827697270673</v>
      </c>
      <c r="BI28" s="148">
        <v>4.1866533158623286E-2</v>
      </c>
      <c r="BJ28" s="148">
        <v>4.0086065028235751</v>
      </c>
      <c r="BK28" s="148">
        <v>26.981840127467404</v>
      </c>
      <c r="BL28" s="148">
        <v>51.288194397877497</v>
      </c>
      <c r="BM28" s="148">
        <v>14.876691150655573</v>
      </c>
      <c r="BN28" s="148">
        <v>317.18652926502619</v>
      </c>
      <c r="BO28" s="148">
        <v>3.8102475569122967</v>
      </c>
      <c r="BP28" s="148">
        <v>10.236857407731245</v>
      </c>
      <c r="BQ28" s="148">
        <v>4.6128838157589618</v>
      </c>
      <c r="BR28" s="148">
        <v>0.81844463888419472</v>
      </c>
      <c r="BS28" s="148">
        <v>138.75453422449996</v>
      </c>
      <c r="BT28" s="148">
        <v>13.28289594625185</v>
      </c>
      <c r="BU28" s="148">
        <v>25.00356270529123</v>
      </c>
      <c r="BV28" s="148">
        <v>0</v>
      </c>
      <c r="BW28" s="148">
        <v>3.6719534760063581</v>
      </c>
      <c r="BX28" s="148"/>
      <c r="BY28" s="148">
        <f t="shared" si="26"/>
        <v>6106.0437332533475</v>
      </c>
      <c r="BZ28" s="148"/>
      <c r="CA28" s="148">
        <f t="shared" si="27"/>
        <v>41.958412127549437</v>
      </c>
      <c r="CB28" s="148"/>
      <c r="CC28" s="175">
        <v>23.624550160518361</v>
      </c>
      <c r="CD28" s="175">
        <v>20.787587929787691</v>
      </c>
      <c r="CE28" s="370">
        <v>21.650927221603709</v>
      </c>
      <c r="CF28" s="174" t="s">
        <v>187</v>
      </c>
      <c r="CG28" s="346">
        <v>23.624550160518361</v>
      </c>
      <c r="CH28" s="370">
        <v>21.650927221603709</v>
      </c>
      <c r="CI28" s="501">
        <f t="shared" si="28"/>
        <v>24.835186850385739</v>
      </c>
      <c r="CJ28" s="501">
        <f t="shared" si="29"/>
        <v>59.058609992124609</v>
      </c>
      <c r="CK28" s="161">
        <f t="shared" si="30"/>
        <v>4.0265451032210298E-2</v>
      </c>
      <c r="CL28" s="161">
        <f t="shared" si="30"/>
        <v>1.6932332138080267E-2</v>
      </c>
      <c r="CM28" s="142">
        <f t="shared" si="31"/>
        <v>2.3780215686682991</v>
      </c>
      <c r="CN28" s="142">
        <f t="shared" si="32"/>
        <v>29.603126554168959</v>
      </c>
      <c r="CO28" s="142">
        <f t="shared" si="33"/>
        <v>9.140345260012273</v>
      </c>
      <c r="CP28" s="142">
        <f t="shared" si="83"/>
        <v>90.138402841731349</v>
      </c>
      <c r="CQ28" s="142">
        <f t="shared" si="34"/>
        <v>9.8615971582686495</v>
      </c>
      <c r="CR28" s="142">
        <f t="shared" si="35"/>
        <v>3.7082859130346963</v>
      </c>
      <c r="CS28" s="146">
        <f t="shared" si="36"/>
        <v>71.476203417317478</v>
      </c>
      <c r="CT28" s="146">
        <f t="shared" si="37"/>
        <v>7.8198581545946446</v>
      </c>
      <c r="CU28" s="146">
        <f t="shared" si="38"/>
        <v>1.0005637765244166</v>
      </c>
      <c r="CV28" s="512">
        <f t="shared" si="39"/>
        <v>26.981840127467404</v>
      </c>
      <c r="DC28" s="516"/>
      <c r="DD28" s="145">
        <v>71.476203417317478</v>
      </c>
      <c r="DE28" s="145">
        <v>0.54686219544791914</v>
      </c>
      <c r="DF28" s="145">
        <v>7.8198581545946446</v>
      </c>
      <c r="DG28" s="145">
        <v>0.85012972733786585</v>
      </c>
      <c r="DH28" s="145">
        <v>3.6721765127368862E-2</v>
      </c>
      <c r="DI28" s="145">
        <v>0.52265921388669878</v>
      </c>
      <c r="DJ28" s="145">
        <v>9.3786553549728993</v>
      </c>
      <c r="DK28" s="145">
        <v>0.6036140142811256</v>
      </c>
      <c r="DL28" s="145">
        <v>1.0005637765244166</v>
      </c>
      <c r="DM28" s="145">
        <v>7.9702922037811944E-2</v>
      </c>
      <c r="DN28" s="145">
        <v>7.7407811717351394E-2</v>
      </c>
      <c r="DO28" s="145">
        <v>0.49762164675440179</v>
      </c>
      <c r="DP28" s="145">
        <v>0.25</v>
      </c>
      <c r="DQ28" s="145">
        <v>6.46</v>
      </c>
      <c r="DR28" s="540">
        <f t="shared" si="41"/>
        <v>99.599999999999966</v>
      </c>
      <c r="DS28" s="554">
        <f t="shared" si="42"/>
        <v>1.2240858385300848</v>
      </c>
      <c r="DT28" s="256">
        <f t="shared" si="84"/>
        <v>87.493008395033982</v>
      </c>
      <c r="DU28" s="256">
        <f t="shared" si="84"/>
        <v>0.66940626907526923</v>
      </c>
      <c r="DV28" s="256">
        <f t="shared" si="84"/>
        <v>9.5721776263533069</v>
      </c>
      <c r="DW28" s="256">
        <f t="shared" si="84"/>
        <v>1.040631760147724</v>
      </c>
      <c r="DX28" s="256">
        <f t="shared" si="84"/>
        <v>4.495059265824014E-2</v>
      </c>
      <c r="DY28" s="256">
        <f t="shared" si="84"/>
        <v>0.63977974209597466</v>
      </c>
      <c r="DZ28" s="256">
        <f t="shared" si="84"/>
        <v>11.480279204476671</v>
      </c>
      <c r="EA28" s="256">
        <f t="shared" si="84"/>
        <v>0.73887536681982224</v>
      </c>
      <c r="EB28" s="256">
        <f t="shared" si="84"/>
        <v>1.224775949389719</v>
      </c>
      <c r="EC28" s="256">
        <f t="shared" si="84"/>
        <v>9.7563218155953008E-2</v>
      </c>
      <c r="ED28" s="256">
        <f t="shared" si="84"/>
        <v>9.4753806114813002E-2</v>
      </c>
      <c r="EE28" s="256">
        <f t="shared" si="84"/>
        <v>0.60913161073808353</v>
      </c>
      <c r="EF28" s="256">
        <f t="shared" si="85"/>
        <v>113.70533354105956</v>
      </c>
      <c r="EG28" s="256"/>
      <c r="EH28" s="256"/>
      <c r="EI28" s="147">
        <v>3828.8567244354726</v>
      </c>
      <c r="EJ28" s="148">
        <v>2.3925364374960814</v>
      </c>
      <c r="EK28" s="148">
        <v>1.9078945469152628</v>
      </c>
      <c r="EL28" s="148">
        <v>27.595051647783151</v>
      </c>
      <c r="EM28" s="148">
        <v>5.03827697270673</v>
      </c>
      <c r="EN28" s="148">
        <v>4.1866533158623286E-2</v>
      </c>
      <c r="EO28" s="148">
        <v>4.0086065028235751</v>
      </c>
      <c r="EP28" s="148">
        <v>26.981840127467404</v>
      </c>
      <c r="EQ28" s="148">
        <v>51.288194397877497</v>
      </c>
      <c r="ER28" s="148">
        <v>14.876691150655573</v>
      </c>
      <c r="ES28" s="148">
        <v>317.18652926502619</v>
      </c>
      <c r="ET28" s="148">
        <v>3.8102475569122967</v>
      </c>
      <c r="EU28" s="148">
        <v>10.236857407731245</v>
      </c>
      <c r="EV28" s="148">
        <v>4.6128838157589618</v>
      </c>
      <c r="EW28" s="148">
        <v>0.81844463888419472</v>
      </c>
      <c r="EX28" s="148">
        <v>138.75453422449996</v>
      </c>
      <c r="EY28" s="148">
        <v>13.28289594625185</v>
      </c>
      <c r="EZ28" s="148">
        <v>25.00356270529123</v>
      </c>
      <c r="FA28" s="148">
        <v>0</v>
      </c>
      <c r="FB28" s="148">
        <v>3.6719534760063581</v>
      </c>
      <c r="FC28" s="516"/>
      <c r="FD28" s="256"/>
      <c r="FE28" s="256"/>
      <c r="FF28" s="256"/>
      <c r="FG28" s="256"/>
      <c r="FH28" s="256"/>
      <c r="FI28" s="142">
        <f t="shared" si="86"/>
        <v>32.582742310811021</v>
      </c>
      <c r="FJ28" s="256"/>
      <c r="FK28" s="142">
        <f t="shared" si="87"/>
        <v>54.533177415695747</v>
      </c>
      <c r="FL28" s="256"/>
      <c r="FM28" s="142">
        <f t="shared" si="45"/>
        <v>9.8615971582686495</v>
      </c>
      <c r="FO28" s="142">
        <f t="shared" si="46"/>
        <v>37.40159366175763</v>
      </c>
      <c r="FP28" s="256"/>
      <c r="FQ28" s="142">
        <f t="shared" si="47"/>
        <v>9.8615971582686495</v>
      </c>
      <c r="FR28" s="256"/>
      <c r="FS28" s="142">
        <f t="shared" si="48"/>
        <v>0.10940505763768679</v>
      </c>
      <c r="FU28" s="142">
        <f t="shared" si="49"/>
        <v>7.8198581545946446</v>
      </c>
      <c r="FV28" s="256"/>
      <c r="FW28" s="256"/>
      <c r="FX28" s="256"/>
      <c r="FY28" s="256"/>
      <c r="FZ28" s="256"/>
      <c r="GA28" s="256"/>
      <c r="GB28" s="256"/>
      <c r="GC28" s="256"/>
      <c r="GD28" s="256"/>
      <c r="GE28" s="256"/>
      <c r="GF28" s="256"/>
      <c r="GG28" s="256"/>
      <c r="GH28" s="256"/>
      <c r="GI28" s="256"/>
      <c r="GJ28" s="256"/>
      <c r="GK28" s="346">
        <v>23.624550160518361</v>
      </c>
      <c r="GL28" s="370">
        <v>21.650927221603709</v>
      </c>
      <c r="GM28" s="256"/>
      <c r="GN28" s="256"/>
      <c r="GO28" s="617"/>
      <c r="GP28" s="256"/>
      <c r="GQ28" s="662"/>
      <c r="GR28" s="662"/>
      <c r="GS28" s="662"/>
      <c r="GT28" s="662"/>
      <c r="GU28" s="662"/>
      <c r="GV28" s="662"/>
      <c r="GW28" s="662"/>
      <c r="GX28" s="662"/>
      <c r="GY28" s="655"/>
      <c r="GZ28" s="635">
        <v>19</v>
      </c>
      <c r="HA28" s="641">
        <v>100</v>
      </c>
      <c r="HB28" s="642">
        <f t="shared" si="55"/>
        <v>1</v>
      </c>
      <c r="HC28" s="655"/>
      <c r="HD28" s="644">
        <f t="shared" si="66"/>
        <v>0</v>
      </c>
      <c r="HE28" s="642">
        <f t="shared" si="56"/>
        <v>0</v>
      </c>
      <c r="HF28" s="670"/>
      <c r="HG28" s="673">
        <f t="shared" si="57"/>
        <v>100</v>
      </c>
      <c r="HH28" s="673">
        <f t="shared" si="57"/>
        <v>1</v>
      </c>
      <c r="HI28" s="635"/>
      <c r="HJ28" s="643">
        <f t="shared" si="88"/>
        <v>19.999999999999996</v>
      </c>
      <c r="HK28" s="642">
        <f t="shared" si="59"/>
        <v>0.19999999999999996</v>
      </c>
      <c r="HL28" s="655"/>
      <c r="HM28" s="644">
        <f t="shared" si="60"/>
        <v>0</v>
      </c>
      <c r="HN28" s="642">
        <f t="shared" si="61"/>
        <v>0</v>
      </c>
      <c r="HO28" s="655"/>
      <c r="HP28" s="676">
        <v>80</v>
      </c>
      <c r="HQ28" s="642">
        <f t="shared" si="62"/>
        <v>0.8</v>
      </c>
      <c r="HR28" s="655"/>
      <c r="HS28" s="666">
        <v>0</v>
      </c>
      <c r="HT28" s="667">
        <f t="shared" si="63"/>
        <v>0</v>
      </c>
      <c r="HU28" s="655"/>
      <c r="HV28" s="636">
        <f t="shared" si="51"/>
        <v>100</v>
      </c>
      <c r="HW28" s="636">
        <f t="shared" si="52"/>
        <v>1</v>
      </c>
      <c r="HX28" s="655"/>
      <c r="HY28" s="661">
        <f t="shared" si="53"/>
        <v>10.399999999999999</v>
      </c>
      <c r="HZ28" s="661">
        <f t="shared" si="54"/>
        <v>4.7999999999999989</v>
      </c>
      <c r="IA28" s="661">
        <f t="shared" si="64"/>
        <v>0.31578947368421051</v>
      </c>
      <c r="IB28" s="661">
        <f t="shared" si="65"/>
        <v>0.46153846153846151</v>
      </c>
      <c r="IC28" s="655"/>
      <c r="ID28" s="620"/>
      <c r="IE28" s="620"/>
      <c r="IF28" s="620"/>
      <c r="IG28" s="620"/>
      <c r="IH28" s="620"/>
      <c r="II28" s="620"/>
      <c r="IJ28" s="620"/>
      <c r="IK28" s="620"/>
      <c r="IL28" s="256"/>
      <c r="IM28" s="256"/>
      <c r="IN28" s="256"/>
      <c r="IO28" s="256"/>
      <c r="IP28" s="256"/>
      <c r="IQ28" s="256"/>
      <c r="IR28" s="256"/>
      <c r="IS28" s="256"/>
      <c r="IT28" s="256"/>
      <c r="IU28" s="256"/>
      <c r="IV28" s="256"/>
      <c r="IW28" s="256"/>
      <c r="IX28" s="256"/>
      <c r="IY28" s="256"/>
      <c r="IZ28" s="256"/>
      <c r="JA28" s="256"/>
      <c r="JB28" s="256"/>
      <c r="JC28" s="256"/>
      <c r="JD28" s="256"/>
      <c r="JE28" s="256"/>
      <c r="JF28" s="256"/>
      <c r="JG28" s="256"/>
      <c r="JH28" s="256"/>
      <c r="JI28" s="256"/>
      <c r="JJ28" s="256"/>
      <c r="JK28" s="256"/>
      <c r="JL28" s="256"/>
      <c r="JM28" s="256"/>
      <c r="JN28" s="256"/>
      <c r="JO28" s="256"/>
      <c r="JP28" s="256"/>
      <c r="JQ28" s="256"/>
      <c r="JR28" s="256"/>
      <c r="JS28" s="256"/>
      <c r="JT28" s="256"/>
      <c r="JU28" s="256"/>
      <c r="JV28" s="256"/>
      <c r="JW28" s="256"/>
      <c r="JX28" s="256"/>
      <c r="JY28" s="256"/>
      <c r="JZ28" s="256"/>
      <c r="KA28" s="256"/>
      <c r="KB28" s="256"/>
      <c r="KC28" s="256"/>
      <c r="KD28" s="256"/>
      <c r="KE28" s="256"/>
      <c r="KF28" s="256"/>
      <c r="KG28" s="256"/>
      <c r="KH28" s="256"/>
      <c r="KI28" s="256"/>
      <c r="KJ28" s="256"/>
      <c r="KK28" s="256"/>
      <c r="KL28" s="256"/>
      <c r="KM28" s="256"/>
      <c r="KN28" s="256"/>
      <c r="KO28" s="256"/>
      <c r="KP28" s="256"/>
      <c r="KQ28" s="256"/>
      <c r="KR28" s="256"/>
      <c r="KS28" s="256"/>
      <c r="KT28" s="256"/>
      <c r="KU28" s="256"/>
      <c r="KV28" s="256"/>
      <c r="KW28" s="256"/>
      <c r="KX28" s="256"/>
      <c r="KY28" s="256"/>
      <c r="KZ28" s="256"/>
      <c r="LA28" s="256"/>
      <c r="LB28" s="256"/>
      <c r="LC28" s="256"/>
      <c r="LD28" s="256"/>
      <c r="LE28" s="256"/>
      <c r="LF28" s="256"/>
      <c r="LG28" s="256"/>
      <c r="LH28" s="256"/>
      <c r="LI28" s="256"/>
      <c r="LJ28" s="256"/>
      <c r="LK28" s="256"/>
      <c r="LL28" s="256"/>
      <c r="LM28" s="256"/>
      <c r="LN28" s="256"/>
      <c r="LO28" s="256"/>
      <c r="LP28" s="256"/>
      <c r="LQ28" s="256"/>
      <c r="LR28" s="256"/>
      <c r="LS28" s="256"/>
    </row>
    <row r="29" spans="1:331" s="408" customFormat="1" ht="14.25" x14ac:dyDescent="0.2">
      <c r="A29" s="278">
        <v>23</v>
      </c>
      <c r="B29" s="395"/>
      <c r="C29" s="396"/>
      <c r="D29" s="397"/>
      <c r="E29" s="398"/>
      <c r="F29" s="399"/>
      <c r="G29" s="400"/>
      <c r="H29" s="401"/>
      <c r="I29" s="401"/>
      <c r="J29" s="401"/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2"/>
      <c r="W29" s="402"/>
      <c r="X29" s="401"/>
      <c r="Y29" s="145"/>
      <c r="Z29" s="145"/>
      <c r="AA29" s="145"/>
      <c r="AB29" s="401"/>
      <c r="AC29" s="402"/>
      <c r="AD29" s="402"/>
      <c r="AE29" s="146"/>
      <c r="AF29" s="443"/>
      <c r="AG29" s="146"/>
      <c r="AH29" s="146"/>
      <c r="AI29" s="249"/>
      <c r="AJ29" s="249"/>
      <c r="AK29" s="249"/>
      <c r="AL29" s="249"/>
      <c r="AM29" s="249"/>
      <c r="AN29" s="249"/>
      <c r="AO29" s="249"/>
      <c r="AP29" s="249"/>
      <c r="AQ29" s="433"/>
      <c r="AR29" s="430"/>
      <c r="AS29" s="430"/>
      <c r="AT29" s="430"/>
      <c r="AU29" s="430"/>
      <c r="AV29" s="436"/>
      <c r="AW29" s="436"/>
      <c r="AX29" s="436"/>
      <c r="AY29" s="436"/>
      <c r="AZ29" s="436"/>
      <c r="BA29" s="430"/>
      <c r="BB29" s="146"/>
      <c r="BC29" s="402"/>
      <c r="BD29" s="403"/>
      <c r="BE29" s="404"/>
      <c r="BF29" s="404"/>
      <c r="BG29" s="404"/>
      <c r="BH29" s="404"/>
      <c r="BI29" s="404"/>
      <c r="BJ29" s="404"/>
      <c r="BK29" s="404"/>
      <c r="BL29" s="404"/>
      <c r="BM29" s="404"/>
      <c r="BN29" s="404"/>
      <c r="BO29" s="404"/>
      <c r="BP29" s="404"/>
      <c r="BQ29" s="404"/>
      <c r="BR29" s="404"/>
      <c r="BS29" s="404"/>
      <c r="BT29" s="404"/>
      <c r="BU29" s="404"/>
      <c r="BV29" s="404"/>
      <c r="BW29" s="404"/>
      <c r="BX29" s="404"/>
      <c r="BY29" s="148"/>
      <c r="BZ29" s="404"/>
      <c r="CA29" s="404"/>
      <c r="CB29" s="404"/>
      <c r="CC29" s="405"/>
      <c r="CD29" s="405"/>
      <c r="CE29" s="406"/>
      <c r="CF29" s="407"/>
      <c r="CG29" s="495"/>
      <c r="CH29" s="406"/>
      <c r="CI29" s="501"/>
      <c r="CJ29" s="501"/>
      <c r="CK29" s="161"/>
      <c r="CL29" s="161"/>
      <c r="CM29" s="142"/>
      <c r="CN29" s="142"/>
      <c r="CO29" s="142"/>
      <c r="CP29" s="142"/>
      <c r="CQ29" s="142"/>
      <c r="CR29" s="142"/>
      <c r="CS29" s="146"/>
      <c r="CT29" s="146"/>
      <c r="CU29" s="146"/>
      <c r="CV29" s="512"/>
      <c r="CW29" s="142"/>
      <c r="CX29" s="142"/>
      <c r="CY29" s="142"/>
      <c r="CZ29" s="142"/>
      <c r="DA29" s="142"/>
      <c r="DB29" s="142"/>
      <c r="DC29" s="516"/>
      <c r="DD29" s="553"/>
      <c r="DE29" s="553"/>
      <c r="DF29" s="553"/>
      <c r="DG29" s="553"/>
      <c r="DH29" s="553"/>
      <c r="DI29" s="553"/>
      <c r="DJ29" s="553"/>
      <c r="DK29" s="553"/>
      <c r="DL29" s="553"/>
      <c r="DM29" s="553"/>
      <c r="DN29" s="553"/>
      <c r="DO29" s="553"/>
      <c r="DP29" s="553"/>
      <c r="DQ29" s="553"/>
      <c r="DR29" s="548"/>
      <c r="DS29" s="554" t="e">
        <f t="shared" si="42"/>
        <v>#DIV/0!</v>
      </c>
      <c r="DT29" s="256"/>
      <c r="DU29" s="256"/>
      <c r="DV29" s="256"/>
      <c r="DW29" s="256"/>
      <c r="DX29" s="256"/>
      <c r="DY29" s="256"/>
      <c r="DZ29" s="256"/>
      <c r="EA29" s="256"/>
      <c r="EB29" s="256"/>
      <c r="EC29" s="256"/>
      <c r="ED29" s="256"/>
      <c r="EE29" s="256"/>
      <c r="EF29" s="256"/>
      <c r="EG29" s="256"/>
      <c r="EH29" s="256"/>
      <c r="EI29" s="403"/>
      <c r="EJ29" s="404"/>
      <c r="EK29" s="404"/>
      <c r="EL29" s="404"/>
      <c r="EM29" s="404"/>
      <c r="EN29" s="404"/>
      <c r="EO29" s="404"/>
      <c r="EP29" s="404"/>
      <c r="EQ29" s="404"/>
      <c r="ER29" s="404"/>
      <c r="ES29" s="404"/>
      <c r="ET29" s="404"/>
      <c r="EU29" s="404"/>
      <c r="EV29" s="404"/>
      <c r="EW29" s="404"/>
      <c r="EX29" s="404"/>
      <c r="EY29" s="404"/>
      <c r="EZ29" s="404"/>
      <c r="FA29" s="404"/>
      <c r="FB29" s="404"/>
      <c r="FC29" s="516"/>
      <c r="FD29" s="256"/>
      <c r="FE29" s="256"/>
      <c r="FF29" s="256"/>
      <c r="FG29" s="256"/>
      <c r="FH29" s="256"/>
      <c r="FI29" s="142"/>
      <c r="FJ29" s="256"/>
      <c r="FK29" s="142"/>
      <c r="FL29" s="256"/>
      <c r="FM29" s="142"/>
      <c r="FN29" s="142"/>
      <c r="FO29" s="142"/>
      <c r="FP29" s="256"/>
      <c r="FQ29" s="142"/>
      <c r="FR29" s="256"/>
      <c r="FS29" s="142"/>
      <c r="FT29" s="142"/>
      <c r="FU29" s="142"/>
      <c r="FV29" s="256"/>
      <c r="FW29" s="256"/>
      <c r="FX29" s="256"/>
      <c r="FY29" s="256"/>
      <c r="FZ29" s="256"/>
      <c r="GA29" s="256"/>
      <c r="GB29" s="256"/>
      <c r="GC29" s="256"/>
      <c r="GD29" s="256"/>
      <c r="GE29" s="256"/>
      <c r="GF29" s="256"/>
      <c r="GG29" s="256"/>
      <c r="GH29" s="256"/>
      <c r="GI29" s="256"/>
      <c r="GJ29" s="256"/>
      <c r="GK29" s="495"/>
      <c r="GL29" s="406"/>
      <c r="GM29" s="256"/>
      <c r="GN29" s="256"/>
      <c r="GO29" s="617"/>
      <c r="GP29" s="256"/>
      <c r="GQ29" s="662"/>
      <c r="GR29" s="662"/>
      <c r="GS29" s="662"/>
      <c r="GT29" s="662"/>
      <c r="GU29" s="662"/>
      <c r="GV29" s="662"/>
      <c r="GW29" s="662"/>
      <c r="GX29" s="662"/>
      <c r="GY29" s="655"/>
      <c r="GZ29" s="635">
        <v>20</v>
      </c>
      <c r="HA29" s="641">
        <v>100</v>
      </c>
      <c r="HB29" s="642">
        <f t="shared" si="55"/>
        <v>1</v>
      </c>
      <c r="HC29" s="655"/>
      <c r="HD29" s="644">
        <f t="shared" si="66"/>
        <v>0</v>
      </c>
      <c r="HE29" s="642">
        <f t="shared" si="56"/>
        <v>0</v>
      </c>
      <c r="HF29" s="670"/>
      <c r="HG29" s="673">
        <f t="shared" si="57"/>
        <v>100</v>
      </c>
      <c r="HH29" s="673">
        <f t="shared" si="57"/>
        <v>1</v>
      </c>
      <c r="HI29" s="635"/>
      <c r="HJ29" s="643">
        <f t="shared" si="88"/>
        <v>9.9999999999999982</v>
      </c>
      <c r="HK29" s="642">
        <f t="shared" si="59"/>
        <v>9.9999999999999978E-2</v>
      </c>
      <c r="HL29" s="655"/>
      <c r="HM29" s="644">
        <f t="shared" si="60"/>
        <v>0</v>
      </c>
      <c r="HN29" s="642">
        <f t="shared" si="61"/>
        <v>0</v>
      </c>
      <c r="HO29" s="655"/>
      <c r="HP29" s="676">
        <v>90</v>
      </c>
      <c r="HQ29" s="642">
        <f t="shared" si="62"/>
        <v>0.9</v>
      </c>
      <c r="HR29" s="655"/>
      <c r="HS29" s="666">
        <v>0</v>
      </c>
      <c r="HT29" s="667">
        <f t="shared" si="63"/>
        <v>0</v>
      </c>
      <c r="HU29" s="655"/>
      <c r="HV29" s="636">
        <f t="shared" si="51"/>
        <v>100</v>
      </c>
      <c r="HW29" s="636">
        <f t="shared" si="52"/>
        <v>1</v>
      </c>
      <c r="HX29" s="655"/>
      <c r="HY29" s="661">
        <f t="shared" si="53"/>
        <v>5.1999999999999993</v>
      </c>
      <c r="HZ29" s="661">
        <f t="shared" si="54"/>
        <v>2.3999999999999995</v>
      </c>
      <c r="IA29" s="661">
        <f t="shared" si="64"/>
        <v>0.31578947368421051</v>
      </c>
      <c r="IB29" s="661">
        <f t="shared" si="65"/>
        <v>0.46153846153846151</v>
      </c>
      <c r="IC29" s="655"/>
      <c r="ID29" s="620"/>
      <c r="IE29" s="620"/>
      <c r="IF29" s="620"/>
      <c r="IG29" s="620"/>
      <c r="IH29" s="620"/>
      <c r="II29" s="620"/>
      <c r="IJ29" s="620"/>
      <c r="IK29" s="620"/>
      <c r="IL29" s="256"/>
      <c r="IM29" s="256"/>
      <c r="IN29" s="256"/>
      <c r="IO29" s="256"/>
      <c r="IP29" s="256"/>
      <c r="IQ29" s="256"/>
      <c r="IR29" s="256"/>
      <c r="IS29" s="256"/>
      <c r="IT29" s="256"/>
      <c r="IU29" s="256"/>
      <c r="IV29" s="256"/>
      <c r="IW29" s="256"/>
      <c r="IX29" s="256"/>
      <c r="IY29" s="256"/>
      <c r="IZ29" s="256"/>
      <c r="JA29" s="256"/>
      <c r="JB29" s="256"/>
      <c r="JC29" s="256"/>
      <c r="JD29" s="256"/>
      <c r="JE29" s="256"/>
      <c r="JF29" s="256"/>
      <c r="JG29" s="256"/>
      <c r="JH29" s="256"/>
      <c r="JI29" s="256"/>
      <c r="JJ29" s="256"/>
      <c r="JK29" s="256"/>
      <c r="JL29" s="256"/>
      <c r="JM29" s="256"/>
      <c r="JN29" s="256"/>
      <c r="JO29" s="256"/>
      <c r="JP29" s="256"/>
      <c r="JQ29" s="256"/>
      <c r="JR29" s="256"/>
      <c r="JS29" s="256"/>
      <c r="JT29" s="256"/>
      <c r="JU29" s="256"/>
      <c r="JV29" s="256"/>
      <c r="JW29" s="256"/>
      <c r="JX29" s="256"/>
      <c r="JY29" s="256"/>
      <c r="JZ29" s="256"/>
      <c r="KA29" s="256"/>
      <c r="KB29" s="256"/>
      <c r="KC29" s="256"/>
      <c r="KD29" s="256"/>
      <c r="KE29" s="256"/>
      <c r="KF29" s="256"/>
      <c r="KG29" s="256"/>
      <c r="KH29" s="256"/>
      <c r="KI29" s="256"/>
      <c r="KJ29" s="256"/>
      <c r="KK29" s="256"/>
      <c r="KL29" s="256"/>
      <c r="KM29" s="256"/>
      <c r="KN29" s="256"/>
      <c r="KO29" s="256"/>
      <c r="KP29" s="256"/>
      <c r="KQ29" s="256"/>
      <c r="KR29" s="256"/>
      <c r="KS29" s="256"/>
      <c r="KT29" s="256"/>
      <c r="KU29" s="256"/>
      <c r="KV29" s="256"/>
      <c r="KW29" s="256"/>
      <c r="KX29" s="256"/>
      <c r="KY29" s="256"/>
      <c r="KZ29" s="256"/>
      <c r="LA29" s="256"/>
      <c r="LB29" s="256"/>
      <c r="LC29" s="256"/>
      <c r="LD29" s="256"/>
      <c r="LE29" s="256"/>
      <c r="LF29" s="256"/>
      <c r="LG29" s="256"/>
      <c r="LH29" s="256"/>
      <c r="LI29" s="256"/>
      <c r="LJ29" s="256"/>
      <c r="LK29" s="256"/>
      <c r="LL29" s="256"/>
      <c r="LM29" s="256"/>
      <c r="LN29" s="256"/>
      <c r="LO29" s="256"/>
      <c r="LP29" s="256"/>
      <c r="LQ29" s="256"/>
      <c r="LR29" s="256"/>
      <c r="LS29" s="256"/>
    </row>
    <row r="30" spans="1:331" s="408" customFormat="1" ht="14.25" x14ac:dyDescent="0.2">
      <c r="A30" s="278">
        <v>24</v>
      </c>
      <c r="B30" s="395"/>
      <c r="C30" s="396"/>
      <c r="D30" s="397"/>
      <c r="E30" s="398"/>
      <c r="F30" s="399"/>
      <c r="G30" s="400"/>
      <c r="H30" s="401"/>
      <c r="I30" s="401"/>
      <c r="J30" s="401"/>
      <c r="K30" s="401"/>
      <c r="L30" s="401"/>
      <c r="M30" s="401"/>
      <c r="N30" s="401"/>
      <c r="O30" s="401"/>
      <c r="P30" s="401"/>
      <c r="Q30" s="401"/>
      <c r="R30" s="401"/>
      <c r="S30" s="401"/>
      <c r="T30" s="401"/>
      <c r="U30" s="401"/>
      <c r="V30" s="402"/>
      <c r="W30" s="402"/>
      <c r="X30" s="401"/>
      <c r="Y30" s="145"/>
      <c r="Z30" s="145"/>
      <c r="AA30" s="145"/>
      <c r="AB30" s="401"/>
      <c r="AC30" s="402"/>
      <c r="AD30" s="402"/>
      <c r="AE30" s="146"/>
      <c r="AF30" s="443"/>
      <c r="AG30" s="146"/>
      <c r="AH30" s="146"/>
      <c r="AI30" s="249"/>
      <c r="AJ30" s="249"/>
      <c r="AK30" s="249"/>
      <c r="AL30" s="249"/>
      <c r="AM30" s="249"/>
      <c r="AN30" s="249"/>
      <c r="AO30" s="249"/>
      <c r="AP30" s="249"/>
      <c r="AQ30" s="433"/>
      <c r="AR30" s="430"/>
      <c r="AS30" s="430"/>
      <c r="AT30" s="430"/>
      <c r="AU30" s="430"/>
      <c r="AV30" s="436"/>
      <c r="AW30" s="436"/>
      <c r="AX30" s="436"/>
      <c r="AY30" s="436"/>
      <c r="AZ30" s="436"/>
      <c r="BA30" s="430"/>
      <c r="BB30" s="146"/>
      <c r="BC30" s="402"/>
      <c r="BD30" s="403"/>
      <c r="BE30" s="404"/>
      <c r="BF30" s="404"/>
      <c r="BG30" s="404"/>
      <c r="BH30" s="404"/>
      <c r="BI30" s="404"/>
      <c r="BJ30" s="404"/>
      <c r="BK30" s="404"/>
      <c r="BL30" s="404"/>
      <c r="BM30" s="404"/>
      <c r="BN30" s="404"/>
      <c r="BO30" s="404"/>
      <c r="BP30" s="404"/>
      <c r="BQ30" s="404"/>
      <c r="BR30" s="404"/>
      <c r="BS30" s="404"/>
      <c r="BT30" s="404"/>
      <c r="BU30" s="404"/>
      <c r="BV30" s="404"/>
      <c r="BW30" s="404"/>
      <c r="BX30" s="404"/>
      <c r="BY30" s="148"/>
      <c r="BZ30" s="404"/>
      <c r="CA30" s="404"/>
      <c r="CB30" s="404"/>
      <c r="CC30" s="405"/>
      <c r="CD30" s="405"/>
      <c r="CE30" s="406"/>
      <c r="CF30" s="407"/>
      <c r="CG30" s="495"/>
      <c r="CH30" s="406"/>
      <c r="CI30" s="501"/>
      <c r="CJ30" s="501"/>
      <c r="CK30" s="161"/>
      <c r="CL30" s="161"/>
      <c r="CM30" s="142"/>
      <c r="CN30" s="142"/>
      <c r="CO30" s="142"/>
      <c r="CP30" s="142"/>
      <c r="CQ30" s="142"/>
      <c r="CR30" s="142"/>
      <c r="CS30" s="146"/>
      <c r="CT30" s="146"/>
      <c r="CU30" s="146"/>
      <c r="CV30" s="512"/>
      <c r="CW30" s="142"/>
      <c r="CX30" s="142"/>
      <c r="CY30" s="142"/>
      <c r="CZ30" s="142"/>
      <c r="DA30" s="142"/>
      <c r="DB30" s="142"/>
      <c r="DC30" s="516"/>
      <c r="DD30" s="553"/>
      <c r="DE30" s="553"/>
      <c r="DF30" s="553"/>
      <c r="DG30" s="553"/>
      <c r="DH30" s="553"/>
      <c r="DI30" s="553"/>
      <c r="DJ30" s="553"/>
      <c r="DK30" s="553"/>
      <c r="DL30" s="553"/>
      <c r="DM30" s="553"/>
      <c r="DN30" s="553"/>
      <c r="DO30" s="553"/>
      <c r="DP30" s="553"/>
      <c r="DQ30" s="553"/>
      <c r="DR30" s="548"/>
      <c r="DS30" s="554" t="e">
        <f t="shared" si="42"/>
        <v>#DIV/0!</v>
      </c>
      <c r="DT30" s="256"/>
      <c r="DU30" s="256"/>
      <c r="DV30" s="256"/>
      <c r="DW30" s="256"/>
      <c r="DX30" s="256"/>
      <c r="DY30" s="256"/>
      <c r="DZ30" s="256"/>
      <c r="EA30" s="256"/>
      <c r="EB30" s="256"/>
      <c r="EC30" s="256"/>
      <c r="ED30" s="256"/>
      <c r="EE30" s="256"/>
      <c r="EF30" s="256"/>
      <c r="EG30" s="256"/>
      <c r="EH30" s="256"/>
      <c r="EI30" s="403"/>
      <c r="EJ30" s="404"/>
      <c r="EK30" s="404"/>
      <c r="EL30" s="404"/>
      <c r="EM30" s="404"/>
      <c r="EN30" s="404"/>
      <c r="EO30" s="404"/>
      <c r="EP30" s="404"/>
      <c r="EQ30" s="404"/>
      <c r="ER30" s="404"/>
      <c r="ES30" s="404"/>
      <c r="ET30" s="404"/>
      <c r="EU30" s="404"/>
      <c r="EV30" s="404"/>
      <c r="EW30" s="404"/>
      <c r="EX30" s="404"/>
      <c r="EY30" s="404"/>
      <c r="EZ30" s="404"/>
      <c r="FA30" s="404"/>
      <c r="FB30" s="404"/>
      <c r="FC30" s="516"/>
      <c r="FD30" s="256"/>
      <c r="FE30" s="256"/>
      <c r="FF30" s="256"/>
      <c r="FG30" s="256"/>
      <c r="FH30" s="256"/>
      <c r="FI30" s="142"/>
      <c r="FJ30" s="256"/>
      <c r="FK30" s="142"/>
      <c r="FL30" s="256"/>
      <c r="FM30" s="142"/>
      <c r="FN30" s="142"/>
      <c r="FO30" s="142"/>
      <c r="FP30" s="256"/>
      <c r="FQ30" s="142"/>
      <c r="FR30" s="256"/>
      <c r="FS30" s="142"/>
      <c r="FT30" s="142"/>
      <c r="FU30" s="142"/>
      <c r="FV30" s="256"/>
      <c r="FW30" s="256"/>
      <c r="FX30" s="256"/>
      <c r="FY30" s="256"/>
      <c r="FZ30" s="256"/>
      <c r="GA30" s="256"/>
      <c r="GB30" s="256"/>
      <c r="GC30" s="256"/>
      <c r="GD30" s="256"/>
      <c r="GE30" s="256"/>
      <c r="GF30" s="256"/>
      <c r="GG30" s="256"/>
      <c r="GH30" s="256"/>
      <c r="GI30" s="256"/>
      <c r="GJ30" s="256"/>
      <c r="GK30" s="495"/>
      <c r="GL30" s="406"/>
      <c r="GM30" s="256"/>
      <c r="GN30" s="256"/>
      <c r="GO30" s="617"/>
      <c r="GP30" s="256"/>
      <c r="GQ30" s="662"/>
      <c r="GR30" s="662"/>
      <c r="GS30" s="662"/>
      <c r="GT30" s="662"/>
      <c r="GU30" s="662"/>
      <c r="GV30" s="662"/>
      <c r="GW30" s="662"/>
      <c r="GX30" s="662"/>
      <c r="GY30" s="655"/>
      <c r="GZ30" s="635">
        <v>21</v>
      </c>
      <c r="HA30" s="641">
        <v>100</v>
      </c>
      <c r="HB30" s="642">
        <f t="shared" si="55"/>
        <v>1</v>
      </c>
      <c r="HC30" s="655"/>
      <c r="HD30" s="644">
        <f t="shared" si="66"/>
        <v>0</v>
      </c>
      <c r="HE30" s="642">
        <f t="shared" si="56"/>
        <v>0</v>
      </c>
      <c r="HF30" s="670"/>
      <c r="HG30" s="673">
        <f t="shared" si="57"/>
        <v>100</v>
      </c>
      <c r="HH30" s="673">
        <f t="shared" si="57"/>
        <v>1</v>
      </c>
      <c r="HI30" s="635"/>
      <c r="HJ30" s="643">
        <f t="shared" si="88"/>
        <v>0</v>
      </c>
      <c r="HK30" s="642">
        <f t="shared" si="59"/>
        <v>0</v>
      </c>
      <c r="HL30" s="655"/>
      <c r="HM30" s="644">
        <f t="shared" si="60"/>
        <v>0</v>
      </c>
      <c r="HN30" s="642">
        <f t="shared" si="61"/>
        <v>0</v>
      </c>
      <c r="HO30" s="655"/>
      <c r="HP30" s="676">
        <v>100</v>
      </c>
      <c r="HQ30" s="642">
        <f t="shared" si="62"/>
        <v>1</v>
      </c>
      <c r="HR30" s="655"/>
      <c r="HS30" s="666">
        <v>0</v>
      </c>
      <c r="HT30" s="667">
        <f t="shared" si="63"/>
        <v>0</v>
      </c>
      <c r="HU30" s="655"/>
      <c r="HV30" s="636">
        <f t="shared" si="51"/>
        <v>100</v>
      </c>
      <c r="HW30" s="636">
        <f t="shared" si="52"/>
        <v>1</v>
      </c>
      <c r="HX30" s="655"/>
      <c r="HY30" s="661">
        <f t="shared" si="53"/>
        <v>0</v>
      </c>
      <c r="HZ30" s="661">
        <f t="shared" si="54"/>
        <v>0</v>
      </c>
      <c r="IA30" s="661" t="e">
        <f t="shared" si="64"/>
        <v>#DIV/0!</v>
      </c>
      <c r="IB30" s="661" t="e">
        <f t="shared" si="65"/>
        <v>#DIV/0!</v>
      </c>
      <c r="IC30" s="655"/>
      <c r="ID30" s="620"/>
      <c r="IE30" s="620"/>
      <c r="IF30" s="620"/>
      <c r="IG30" s="620"/>
      <c r="IH30" s="620"/>
      <c r="II30" s="620"/>
      <c r="IJ30" s="620"/>
      <c r="IK30" s="620"/>
      <c r="IL30" s="256"/>
      <c r="IM30" s="256"/>
      <c r="IN30" s="256"/>
      <c r="IO30" s="256"/>
      <c r="IP30" s="256"/>
      <c r="IQ30" s="256"/>
      <c r="IR30" s="256"/>
      <c r="IS30" s="256"/>
      <c r="IT30" s="256"/>
      <c r="IU30" s="256"/>
      <c r="IV30" s="256"/>
      <c r="IW30" s="256"/>
      <c r="IX30" s="256"/>
      <c r="IY30" s="256"/>
      <c r="IZ30" s="256"/>
      <c r="JA30" s="256"/>
      <c r="JB30" s="256"/>
      <c r="JC30" s="256"/>
      <c r="JD30" s="256"/>
      <c r="JE30" s="256"/>
      <c r="JF30" s="256"/>
      <c r="JG30" s="256"/>
      <c r="JH30" s="256"/>
      <c r="JI30" s="256"/>
      <c r="JJ30" s="256"/>
      <c r="JK30" s="256"/>
      <c r="JL30" s="256"/>
      <c r="JM30" s="256"/>
      <c r="JN30" s="256"/>
      <c r="JO30" s="256"/>
      <c r="JP30" s="256"/>
      <c r="JQ30" s="256"/>
      <c r="JR30" s="256"/>
      <c r="JS30" s="256"/>
      <c r="JT30" s="256"/>
      <c r="JU30" s="256"/>
      <c r="JV30" s="256"/>
      <c r="JW30" s="256"/>
      <c r="JX30" s="256"/>
      <c r="JY30" s="256"/>
      <c r="JZ30" s="256"/>
      <c r="KA30" s="256"/>
      <c r="KB30" s="256"/>
      <c r="KC30" s="256"/>
      <c r="KD30" s="256"/>
      <c r="KE30" s="256"/>
      <c r="KF30" s="256"/>
      <c r="KG30" s="256"/>
      <c r="KH30" s="256"/>
      <c r="KI30" s="256"/>
      <c r="KJ30" s="256"/>
      <c r="KK30" s="256"/>
      <c r="KL30" s="256"/>
      <c r="KM30" s="256"/>
      <c r="KN30" s="256"/>
      <c r="KO30" s="256"/>
      <c r="KP30" s="256"/>
      <c r="KQ30" s="256"/>
      <c r="KR30" s="256"/>
      <c r="KS30" s="256"/>
      <c r="KT30" s="256"/>
      <c r="KU30" s="256"/>
      <c r="KV30" s="256"/>
      <c r="KW30" s="256"/>
      <c r="KX30" s="256"/>
      <c r="KY30" s="256"/>
      <c r="KZ30" s="256"/>
      <c r="LA30" s="256"/>
      <c r="LB30" s="256"/>
      <c r="LC30" s="256"/>
      <c r="LD30" s="256"/>
      <c r="LE30" s="256"/>
      <c r="LF30" s="256"/>
      <c r="LG30" s="256"/>
      <c r="LH30" s="256"/>
      <c r="LI30" s="256"/>
      <c r="LJ30" s="256"/>
      <c r="LK30" s="256"/>
      <c r="LL30" s="256"/>
      <c r="LM30" s="256"/>
      <c r="LN30" s="256"/>
      <c r="LO30" s="256"/>
      <c r="LP30" s="256"/>
      <c r="LQ30" s="256"/>
      <c r="LR30" s="256"/>
      <c r="LS30" s="256"/>
    </row>
    <row r="31" spans="1:331" s="408" customFormat="1" ht="14.25" x14ac:dyDescent="0.2">
      <c r="A31" s="278">
        <v>25</v>
      </c>
      <c r="B31" s="395"/>
      <c r="C31" s="396"/>
      <c r="D31" s="397"/>
      <c r="E31" s="398"/>
      <c r="F31" s="399"/>
      <c r="G31" s="400"/>
      <c r="H31" s="401"/>
      <c r="I31" s="401"/>
      <c r="J31" s="401"/>
      <c r="K31" s="401"/>
      <c r="L31" s="401"/>
      <c r="M31" s="401"/>
      <c r="N31" s="401"/>
      <c r="O31" s="401"/>
      <c r="P31" s="401"/>
      <c r="Q31" s="401"/>
      <c r="R31" s="401"/>
      <c r="S31" s="401"/>
      <c r="T31" s="401"/>
      <c r="U31" s="401"/>
      <c r="V31" s="402"/>
      <c r="W31" s="402"/>
      <c r="X31" s="401"/>
      <c r="Y31" s="145"/>
      <c r="Z31" s="145"/>
      <c r="AA31" s="145"/>
      <c r="AB31" s="401"/>
      <c r="AC31" s="402"/>
      <c r="AD31" s="402"/>
      <c r="AE31" s="146"/>
      <c r="AF31" s="443"/>
      <c r="AG31" s="146"/>
      <c r="AH31" s="146"/>
      <c r="AI31" s="249"/>
      <c r="AJ31" s="249"/>
      <c r="AK31" s="249"/>
      <c r="AL31" s="249"/>
      <c r="AM31" s="249"/>
      <c r="AN31" s="249"/>
      <c r="AO31" s="249"/>
      <c r="AP31" s="249"/>
      <c r="AQ31" s="433"/>
      <c r="AR31" s="430"/>
      <c r="AS31" s="430"/>
      <c r="AT31" s="430"/>
      <c r="AU31" s="430"/>
      <c r="AV31" s="436"/>
      <c r="AW31" s="436"/>
      <c r="AX31" s="436"/>
      <c r="AY31" s="436"/>
      <c r="AZ31" s="436"/>
      <c r="BA31" s="430"/>
      <c r="BB31" s="146"/>
      <c r="BC31" s="402"/>
      <c r="BD31" s="403"/>
      <c r="BE31" s="404"/>
      <c r="BF31" s="404"/>
      <c r="BG31" s="404"/>
      <c r="BH31" s="404"/>
      <c r="BI31" s="404"/>
      <c r="BJ31" s="404"/>
      <c r="BK31" s="404"/>
      <c r="BL31" s="404"/>
      <c r="BM31" s="404"/>
      <c r="BN31" s="404"/>
      <c r="BO31" s="404"/>
      <c r="BP31" s="404"/>
      <c r="BQ31" s="404"/>
      <c r="BR31" s="404"/>
      <c r="BS31" s="404"/>
      <c r="BT31" s="404"/>
      <c r="BU31" s="404"/>
      <c r="BV31" s="404"/>
      <c r="BW31" s="404"/>
      <c r="BX31" s="404"/>
      <c r="BY31" s="148"/>
      <c r="BZ31" s="404"/>
      <c r="CA31" s="404"/>
      <c r="CB31" s="404"/>
      <c r="CC31" s="405"/>
      <c r="CD31" s="405"/>
      <c r="CE31" s="406"/>
      <c r="CF31" s="407"/>
      <c r="CG31" s="495"/>
      <c r="CH31" s="406"/>
      <c r="CI31" s="501"/>
      <c r="CJ31" s="501"/>
      <c r="CK31" s="161"/>
      <c r="CL31" s="161"/>
      <c r="CM31" s="142"/>
      <c r="CN31" s="142"/>
      <c r="CO31" s="142"/>
      <c r="CP31" s="142"/>
      <c r="CQ31" s="142"/>
      <c r="CR31" s="142"/>
      <c r="CS31" s="146"/>
      <c r="CT31" s="146"/>
      <c r="CU31" s="146"/>
      <c r="CV31" s="512"/>
      <c r="CW31" s="142"/>
      <c r="CX31" s="142"/>
      <c r="CY31" s="142"/>
      <c r="CZ31" s="142"/>
      <c r="DA31" s="142"/>
      <c r="DB31" s="142"/>
      <c r="DC31" s="516"/>
      <c r="DD31" s="553"/>
      <c r="DE31" s="553"/>
      <c r="DF31" s="553"/>
      <c r="DG31" s="553"/>
      <c r="DH31" s="553"/>
      <c r="DI31" s="553"/>
      <c r="DJ31" s="553"/>
      <c r="DK31" s="553"/>
      <c r="DL31" s="553"/>
      <c r="DM31" s="553"/>
      <c r="DN31" s="553"/>
      <c r="DO31" s="553"/>
      <c r="DP31" s="553"/>
      <c r="DQ31" s="553"/>
      <c r="DR31" s="548"/>
      <c r="DS31" s="554" t="e">
        <f t="shared" si="42"/>
        <v>#DIV/0!</v>
      </c>
      <c r="DT31" s="256"/>
      <c r="DU31" s="256"/>
      <c r="DV31" s="256"/>
      <c r="DW31" s="256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403"/>
      <c r="EJ31" s="404"/>
      <c r="EK31" s="404"/>
      <c r="EL31" s="404"/>
      <c r="EM31" s="404"/>
      <c r="EN31" s="404"/>
      <c r="EO31" s="404"/>
      <c r="EP31" s="404"/>
      <c r="EQ31" s="404"/>
      <c r="ER31" s="404"/>
      <c r="ES31" s="404"/>
      <c r="ET31" s="404"/>
      <c r="EU31" s="404"/>
      <c r="EV31" s="404"/>
      <c r="EW31" s="404"/>
      <c r="EX31" s="404"/>
      <c r="EY31" s="404"/>
      <c r="EZ31" s="404"/>
      <c r="FA31" s="404"/>
      <c r="FB31" s="404"/>
      <c r="FC31" s="516"/>
      <c r="FD31" s="256"/>
      <c r="FE31" s="256"/>
      <c r="FF31" s="256"/>
      <c r="FG31" s="256"/>
      <c r="FH31" s="256"/>
      <c r="FI31" s="142"/>
      <c r="FJ31" s="256"/>
      <c r="FK31" s="142"/>
      <c r="FL31" s="256"/>
      <c r="FM31" s="142"/>
      <c r="FN31" s="142"/>
      <c r="FO31" s="142"/>
      <c r="FP31" s="256"/>
      <c r="FQ31" s="142"/>
      <c r="FR31" s="256"/>
      <c r="FS31" s="142"/>
      <c r="FT31" s="142"/>
      <c r="FU31" s="142"/>
      <c r="FV31" s="256"/>
      <c r="FW31" s="256"/>
      <c r="FX31" s="256"/>
      <c r="FY31" s="256"/>
      <c r="FZ31" s="256"/>
      <c r="GA31" s="256"/>
      <c r="GB31" s="256"/>
      <c r="GC31" s="256"/>
      <c r="GD31" s="256"/>
      <c r="GE31" s="256"/>
      <c r="GF31" s="256"/>
      <c r="GG31" s="256"/>
      <c r="GH31" s="256"/>
      <c r="GI31" s="256"/>
      <c r="GJ31" s="256"/>
      <c r="GK31" s="495"/>
      <c r="GL31" s="406"/>
      <c r="GM31" s="256"/>
      <c r="GN31" s="256"/>
      <c r="GO31" s="617"/>
      <c r="GP31" s="256"/>
      <c r="GQ31" s="662"/>
      <c r="GR31" s="662"/>
      <c r="GS31" s="662"/>
      <c r="GT31" s="662"/>
      <c r="GU31" s="662"/>
      <c r="GV31" s="662"/>
      <c r="GW31" s="662"/>
      <c r="GX31" s="662"/>
      <c r="GY31" s="655"/>
      <c r="GZ31" s="629"/>
      <c r="HA31" s="655"/>
      <c r="HB31" s="655"/>
      <c r="HC31" s="655"/>
      <c r="HD31" s="655"/>
      <c r="HE31" s="655"/>
      <c r="HF31" s="655"/>
      <c r="HG31" s="655"/>
      <c r="HH31" s="655"/>
      <c r="HI31" s="629"/>
      <c r="HJ31" s="655"/>
      <c r="HK31" s="655"/>
      <c r="HL31" s="655"/>
      <c r="HM31" s="655"/>
      <c r="HN31" s="655"/>
      <c r="HO31" s="655"/>
      <c r="HP31" s="655"/>
      <c r="HQ31" s="655"/>
      <c r="HR31" s="655"/>
      <c r="HS31" s="655"/>
      <c r="HT31" s="655"/>
      <c r="HU31" s="655"/>
      <c r="HV31" s="655"/>
      <c r="HW31" s="655"/>
      <c r="HX31" s="655"/>
      <c r="HY31" s="655"/>
      <c r="HZ31" s="655"/>
      <c r="IA31" s="655"/>
      <c r="IB31" s="655"/>
      <c r="IC31" s="655"/>
      <c r="ID31" s="620"/>
      <c r="IE31" s="620"/>
      <c r="IF31" s="620"/>
      <c r="IG31" s="620"/>
      <c r="IH31" s="620"/>
      <c r="II31" s="620"/>
      <c r="IJ31" s="620"/>
      <c r="IK31" s="620"/>
      <c r="IL31" s="256"/>
      <c r="IM31" s="256"/>
      <c r="IN31" s="256"/>
      <c r="IO31" s="256"/>
      <c r="IP31" s="256"/>
      <c r="IQ31" s="256"/>
      <c r="IR31" s="256"/>
      <c r="IS31" s="256"/>
      <c r="IT31" s="256"/>
      <c r="IU31" s="256"/>
      <c r="IV31" s="256"/>
      <c r="IW31" s="256"/>
      <c r="IX31" s="256"/>
      <c r="IY31" s="256"/>
      <c r="IZ31" s="256"/>
      <c r="JA31" s="256"/>
      <c r="JB31" s="256"/>
      <c r="JC31" s="256"/>
      <c r="JD31" s="256"/>
      <c r="JE31" s="256"/>
      <c r="JF31" s="256"/>
      <c r="JG31" s="256"/>
      <c r="JH31" s="256"/>
      <c r="JI31" s="256"/>
      <c r="JJ31" s="256"/>
      <c r="JK31" s="256"/>
      <c r="JL31" s="256"/>
      <c r="JM31" s="256"/>
      <c r="JN31" s="256"/>
      <c r="JO31" s="256"/>
      <c r="JP31" s="256"/>
      <c r="JQ31" s="256"/>
      <c r="JR31" s="256"/>
      <c r="JS31" s="256"/>
      <c r="JT31" s="256"/>
      <c r="JU31" s="256"/>
      <c r="JV31" s="256"/>
      <c r="JW31" s="256"/>
      <c r="JX31" s="256"/>
      <c r="JY31" s="256"/>
      <c r="JZ31" s="256"/>
      <c r="KA31" s="256"/>
      <c r="KB31" s="256"/>
      <c r="KC31" s="256"/>
      <c r="KD31" s="256"/>
      <c r="KE31" s="256"/>
      <c r="KF31" s="256"/>
      <c r="KG31" s="256"/>
      <c r="KH31" s="256"/>
      <c r="KI31" s="256"/>
      <c r="KJ31" s="256"/>
      <c r="KK31" s="256"/>
      <c r="KL31" s="256"/>
      <c r="KM31" s="256"/>
      <c r="KN31" s="256"/>
      <c r="KO31" s="256"/>
      <c r="KP31" s="256"/>
      <c r="KQ31" s="256"/>
      <c r="KR31" s="256"/>
      <c r="KS31" s="256"/>
      <c r="KT31" s="256"/>
      <c r="KU31" s="256"/>
      <c r="KV31" s="256"/>
      <c r="KW31" s="256"/>
      <c r="KX31" s="256"/>
      <c r="KY31" s="256"/>
      <c r="KZ31" s="256"/>
      <c r="LA31" s="256"/>
      <c r="LB31" s="256"/>
      <c r="LC31" s="256"/>
      <c r="LD31" s="256"/>
      <c r="LE31" s="256"/>
      <c r="LF31" s="256"/>
      <c r="LG31" s="256"/>
      <c r="LH31" s="256"/>
      <c r="LI31" s="256"/>
      <c r="LJ31" s="256"/>
      <c r="LK31" s="256"/>
      <c r="LL31" s="256"/>
      <c r="LM31" s="256"/>
      <c r="LN31" s="256"/>
      <c r="LO31" s="256"/>
      <c r="LP31" s="256"/>
      <c r="LQ31" s="256"/>
      <c r="LR31" s="256"/>
      <c r="LS31" s="256"/>
    </row>
    <row r="32" spans="1:331" s="408" customFormat="1" ht="14.25" x14ac:dyDescent="0.2">
      <c r="A32" s="278">
        <v>26</v>
      </c>
      <c r="B32" s="395"/>
      <c r="C32" s="396"/>
      <c r="D32" s="397"/>
      <c r="E32" s="398"/>
      <c r="F32" s="399"/>
      <c r="G32" s="400"/>
      <c r="H32" s="401"/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401"/>
      <c r="V32" s="402"/>
      <c r="W32" s="402"/>
      <c r="X32" s="401"/>
      <c r="Y32" s="145"/>
      <c r="Z32" s="145"/>
      <c r="AA32" s="145"/>
      <c r="AB32" s="401"/>
      <c r="AC32" s="402"/>
      <c r="AD32" s="402"/>
      <c r="AE32" s="146"/>
      <c r="AF32" s="443"/>
      <c r="AG32" s="146"/>
      <c r="AH32" s="146"/>
      <c r="AI32" s="249"/>
      <c r="AJ32" s="249"/>
      <c r="AK32" s="249"/>
      <c r="AL32" s="249"/>
      <c r="AM32" s="249"/>
      <c r="AN32" s="249"/>
      <c r="AO32" s="249"/>
      <c r="AP32" s="249"/>
      <c r="AQ32" s="433"/>
      <c r="AR32" s="430"/>
      <c r="AS32" s="430"/>
      <c r="AT32" s="430"/>
      <c r="AU32" s="430"/>
      <c r="AV32" s="436"/>
      <c r="AW32" s="436"/>
      <c r="AX32" s="436"/>
      <c r="AY32" s="436"/>
      <c r="AZ32" s="436"/>
      <c r="BA32" s="430"/>
      <c r="BB32" s="146"/>
      <c r="BC32" s="402"/>
      <c r="BD32" s="403"/>
      <c r="BE32" s="404"/>
      <c r="BF32" s="404"/>
      <c r="BG32" s="404"/>
      <c r="BH32" s="404"/>
      <c r="BI32" s="404"/>
      <c r="BJ32" s="404"/>
      <c r="BK32" s="404"/>
      <c r="BL32" s="404"/>
      <c r="BM32" s="404"/>
      <c r="BN32" s="404"/>
      <c r="BO32" s="404"/>
      <c r="BP32" s="404"/>
      <c r="BQ32" s="404"/>
      <c r="BR32" s="404"/>
      <c r="BS32" s="404"/>
      <c r="BT32" s="404"/>
      <c r="BU32" s="404"/>
      <c r="BV32" s="404"/>
      <c r="BW32" s="404"/>
      <c r="BX32" s="404"/>
      <c r="BY32" s="148"/>
      <c r="BZ32" s="404"/>
      <c r="CA32" s="404"/>
      <c r="CB32" s="404"/>
      <c r="CC32" s="405"/>
      <c r="CD32" s="405"/>
      <c r="CE32" s="406"/>
      <c r="CF32" s="407"/>
      <c r="CG32" s="495"/>
      <c r="CH32" s="406"/>
      <c r="CI32" s="501"/>
      <c r="CJ32" s="501"/>
      <c r="CK32" s="161"/>
      <c r="CL32" s="161"/>
      <c r="CM32" s="142"/>
      <c r="CN32" s="142"/>
      <c r="CO32" s="142"/>
      <c r="CP32" s="142"/>
      <c r="CQ32" s="142"/>
      <c r="CR32" s="142"/>
      <c r="CS32" s="146"/>
      <c r="CT32" s="146"/>
      <c r="CU32" s="146"/>
      <c r="CV32" s="512"/>
      <c r="CW32" s="142"/>
      <c r="CX32" s="142"/>
      <c r="CY32" s="142"/>
      <c r="CZ32" s="142"/>
      <c r="DA32" s="142"/>
      <c r="DB32" s="142"/>
      <c r="DC32" s="516"/>
      <c r="DD32" s="553"/>
      <c r="DE32" s="553"/>
      <c r="DF32" s="553"/>
      <c r="DG32" s="553"/>
      <c r="DH32" s="553"/>
      <c r="DI32" s="553"/>
      <c r="DJ32" s="553"/>
      <c r="DK32" s="553"/>
      <c r="DL32" s="553"/>
      <c r="DM32" s="553"/>
      <c r="DN32" s="553"/>
      <c r="DO32" s="553"/>
      <c r="DP32" s="553"/>
      <c r="DQ32" s="553"/>
      <c r="DR32" s="548"/>
      <c r="DS32" s="554" t="e">
        <f t="shared" si="42"/>
        <v>#DIV/0!</v>
      </c>
      <c r="DT32" s="256"/>
      <c r="DU32" s="256"/>
      <c r="DV32" s="256"/>
      <c r="DW32" s="256"/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403"/>
      <c r="EJ32" s="404"/>
      <c r="EK32" s="404"/>
      <c r="EL32" s="404"/>
      <c r="EM32" s="404"/>
      <c r="EN32" s="404"/>
      <c r="EO32" s="404"/>
      <c r="EP32" s="404"/>
      <c r="EQ32" s="404"/>
      <c r="ER32" s="404"/>
      <c r="ES32" s="404"/>
      <c r="ET32" s="404"/>
      <c r="EU32" s="404"/>
      <c r="EV32" s="404"/>
      <c r="EW32" s="404"/>
      <c r="EX32" s="404"/>
      <c r="EY32" s="404"/>
      <c r="EZ32" s="404"/>
      <c r="FA32" s="404"/>
      <c r="FB32" s="404"/>
      <c r="FC32" s="516"/>
      <c r="FD32" s="256"/>
      <c r="FE32" s="256"/>
      <c r="FF32" s="256"/>
      <c r="FG32" s="256"/>
      <c r="FH32" s="256"/>
      <c r="FI32" s="142"/>
      <c r="FJ32" s="256"/>
      <c r="FK32" s="142"/>
      <c r="FL32" s="256"/>
      <c r="FM32" s="142"/>
      <c r="FN32" s="142"/>
      <c r="FO32" s="142"/>
      <c r="FP32" s="256"/>
      <c r="FQ32" s="142"/>
      <c r="FR32" s="256"/>
      <c r="FS32" s="142"/>
      <c r="FT32" s="142"/>
      <c r="FU32" s="142"/>
      <c r="FV32" s="256"/>
      <c r="FW32" s="256"/>
      <c r="FX32" s="256"/>
      <c r="FY32" s="256"/>
      <c r="FZ32" s="256"/>
      <c r="GA32" s="256"/>
      <c r="GB32" s="256"/>
      <c r="GC32" s="256"/>
      <c r="GD32" s="256"/>
      <c r="GE32" s="256"/>
      <c r="GF32" s="256"/>
      <c r="GG32" s="256"/>
      <c r="GH32" s="256"/>
      <c r="GI32" s="256"/>
      <c r="GJ32" s="256"/>
      <c r="GK32" s="495"/>
      <c r="GL32" s="406"/>
      <c r="GM32" s="256"/>
      <c r="GN32" s="256"/>
      <c r="GO32" s="617"/>
      <c r="GP32" s="256"/>
      <c r="GQ32" s="256"/>
      <c r="GR32" s="256"/>
      <c r="GS32" s="256"/>
      <c r="GT32" s="256"/>
      <c r="GU32" s="256"/>
      <c r="GV32" s="256"/>
      <c r="GW32" s="256"/>
      <c r="GX32" s="256"/>
      <c r="GY32" s="620"/>
      <c r="GZ32" s="629"/>
      <c r="HA32" s="620"/>
      <c r="HB32" s="620"/>
      <c r="HC32" s="620"/>
      <c r="HD32" s="620"/>
      <c r="HE32" s="620"/>
      <c r="HF32" s="620"/>
      <c r="HG32" s="620"/>
      <c r="HH32" s="620"/>
      <c r="HI32" s="629"/>
      <c r="HJ32" s="620"/>
      <c r="HK32" s="620"/>
      <c r="HL32" s="620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  <c r="IB32" s="620"/>
      <c r="IC32" s="620"/>
      <c r="ID32" s="620"/>
      <c r="IE32" s="620"/>
      <c r="IF32" s="620"/>
      <c r="IG32" s="620"/>
      <c r="IH32" s="620"/>
      <c r="II32" s="620"/>
      <c r="IJ32" s="620"/>
      <c r="IK32" s="620"/>
      <c r="IL32" s="256"/>
      <c r="IM32" s="256"/>
      <c r="IN32" s="256"/>
      <c r="IO32" s="256"/>
      <c r="IP32" s="256"/>
      <c r="IQ32" s="256"/>
      <c r="IR32" s="256"/>
      <c r="IS32" s="256"/>
      <c r="IT32" s="256"/>
      <c r="IU32" s="256"/>
      <c r="IV32" s="256"/>
      <c r="IW32" s="256"/>
      <c r="IX32" s="256"/>
      <c r="IY32" s="256"/>
      <c r="IZ32" s="256"/>
      <c r="JA32" s="256"/>
      <c r="JB32" s="256"/>
      <c r="JC32" s="256"/>
      <c r="JD32" s="256"/>
      <c r="JE32" s="256"/>
      <c r="JF32" s="256"/>
      <c r="JG32" s="256"/>
      <c r="JH32" s="256"/>
      <c r="JI32" s="256"/>
      <c r="JJ32" s="256"/>
      <c r="JK32" s="256"/>
      <c r="JL32" s="256"/>
      <c r="JM32" s="256"/>
      <c r="JN32" s="256"/>
      <c r="JO32" s="256"/>
      <c r="JP32" s="256"/>
      <c r="JQ32" s="256"/>
      <c r="JR32" s="256"/>
      <c r="JS32" s="256"/>
      <c r="JT32" s="256"/>
      <c r="JU32" s="256"/>
      <c r="JV32" s="256"/>
      <c r="JW32" s="256"/>
      <c r="JX32" s="256"/>
      <c r="JY32" s="256"/>
      <c r="JZ32" s="256"/>
      <c r="KA32" s="256"/>
      <c r="KB32" s="256"/>
      <c r="KC32" s="256"/>
      <c r="KD32" s="256"/>
      <c r="KE32" s="256"/>
      <c r="KF32" s="256"/>
      <c r="KG32" s="256"/>
      <c r="KH32" s="256"/>
      <c r="KI32" s="256"/>
      <c r="KJ32" s="256"/>
      <c r="KK32" s="256"/>
      <c r="KL32" s="256"/>
      <c r="KM32" s="256"/>
      <c r="KN32" s="256"/>
      <c r="KO32" s="256"/>
      <c r="KP32" s="256"/>
      <c r="KQ32" s="256"/>
      <c r="KR32" s="256"/>
      <c r="KS32" s="256"/>
      <c r="KT32" s="256"/>
      <c r="KU32" s="256"/>
      <c r="KV32" s="256"/>
      <c r="KW32" s="256"/>
      <c r="KX32" s="256"/>
      <c r="KY32" s="256"/>
      <c r="KZ32" s="256"/>
      <c r="LA32" s="256"/>
      <c r="LB32" s="256"/>
      <c r="LC32" s="256"/>
      <c r="LD32" s="256"/>
      <c r="LE32" s="256"/>
      <c r="LF32" s="256"/>
      <c r="LG32" s="256"/>
      <c r="LH32" s="256"/>
      <c r="LI32" s="256"/>
      <c r="LJ32" s="256"/>
      <c r="LK32" s="256"/>
      <c r="LL32" s="256"/>
      <c r="LM32" s="256"/>
      <c r="LN32" s="256"/>
      <c r="LO32" s="256"/>
      <c r="LP32" s="256"/>
      <c r="LQ32" s="256"/>
      <c r="LR32" s="256"/>
      <c r="LS32" s="256"/>
    </row>
    <row r="33" spans="1:331" s="408" customFormat="1" ht="14.25" x14ac:dyDescent="0.2">
      <c r="A33" s="278">
        <v>27</v>
      </c>
      <c r="B33" s="395"/>
      <c r="C33" s="396"/>
      <c r="D33" s="397"/>
      <c r="E33" s="398"/>
      <c r="F33" s="399"/>
      <c r="G33" s="400"/>
      <c r="H33" s="401"/>
      <c r="I33" s="401"/>
      <c r="J33" s="401"/>
      <c r="K33" s="401"/>
      <c r="L33" s="401"/>
      <c r="M33" s="401"/>
      <c r="N33" s="401"/>
      <c r="O33" s="401"/>
      <c r="P33" s="401"/>
      <c r="Q33" s="401"/>
      <c r="R33" s="401"/>
      <c r="S33" s="401"/>
      <c r="T33" s="401"/>
      <c r="U33" s="401"/>
      <c r="V33" s="402"/>
      <c r="W33" s="402"/>
      <c r="X33" s="401"/>
      <c r="Y33" s="145"/>
      <c r="Z33" s="145"/>
      <c r="AA33" s="145"/>
      <c r="AB33" s="401"/>
      <c r="AC33" s="402"/>
      <c r="AD33" s="402"/>
      <c r="AE33" s="146"/>
      <c r="AF33" s="443"/>
      <c r="AG33" s="146"/>
      <c r="AH33" s="146"/>
      <c r="AI33" s="249"/>
      <c r="AJ33" s="249"/>
      <c r="AK33" s="249"/>
      <c r="AL33" s="249"/>
      <c r="AM33" s="249"/>
      <c r="AN33" s="249"/>
      <c r="AO33" s="249"/>
      <c r="AP33" s="249"/>
      <c r="AQ33" s="433"/>
      <c r="AR33" s="430"/>
      <c r="AS33" s="430"/>
      <c r="AT33" s="430"/>
      <c r="AU33" s="430"/>
      <c r="AV33" s="436"/>
      <c r="AW33" s="436"/>
      <c r="AX33" s="436"/>
      <c r="AY33" s="436"/>
      <c r="AZ33" s="436"/>
      <c r="BA33" s="430"/>
      <c r="BB33" s="146"/>
      <c r="BC33" s="402"/>
      <c r="BD33" s="403"/>
      <c r="BE33" s="404"/>
      <c r="BF33" s="404"/>
      <c r="BG33" s="404"/>
      <c r="BH33" s="404"/>
      <c r="BI33" s="404"/>
      <c r="BJ33" s="404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4"/>
      <c r="BV33" s="404"/>
      <c r="BW33" s="404"/>
      <c r="BX33" s="404"/>
      <c r="BY33" s="148"/>
      <c r="BZ33" s="404"/>
      <c r="CA33" s="404"/>
      <c r="CB33" s="404"/>
      <c r="CC33" s="405"/>
      <c r="CD33" s="405"/>
      <c r="CE33" s="406"/>
      <c r="CF33" s="407"/>
      <c r="CG33" s="495"/>
      <c r="CH33" s="406"/>
      <c r="CI33" s="501"/>
      <c r="CJ33" s="501"/>
      <c r="CK33" s="161"/>
      <c r="CL33" s="161"/>
      <c r="CM33" s="142"/>
      <c r="CN33" s="142"/>
      <c r="CO33" s="142"/>
      <c r="CP33" s="142"/>
      <c r="CQ33" s="142"/>
      <c r="CR33" s="142"/>
      <c r="CS33" s="146"/>
      <c r="CT33" s="146"/>
      <c r="CU33" s="146"/>
      <c r="CV33" s="512"/>
      <c r="CW33" s="142"/>
      <c r="CX33" s="142"/>
      <c r="CY33" s="142"/>
      <c r="CZ33" s="142"/>
      <c r="DA33" s="142"/>
      <c r="DB33" s="142"/>
      <c r="DC33" s="516"/>
      <c r="DD33" s="553"/>
      <c r="DE33" s="553"/>
      <c r="DF33" s="553"/>
      <c r="DG33" s="553"/>
      <c r="DH33" s="553"/>
      <c r="DI33" s="553"/>
      <c r="DJ33" s="553"/>
      <c r="DK33" s="553"/>
      <c r="DL33" s="553"/>
      <c r="DM33" s="553"/>
      <c r="DN33" s="553"/>
      <c r="DO33" s="553"/>
      <c r="DP33" s="553"/>
      <c r="DQ33" s="553"/>
      <c r="DR33" s="548"/>
      <c r="DS33" s="554" t="e">
        <f t="shared" si="42"/>
        <v>#DIV/0!</v>
      </c>
      <c r="DT33" s="256"/>
      <c r="DU33" s="256"/>
      <c r="DV33" s="256"/>
      <c r="DW33" s="256"/>
      <c r="DX33" s="256"/>
      <c r="DY33" s="256"/>
      <c r="DZ33" s="256"/>
      <c r="EA33" s="256"/>
      <c r="EB33" s="256"/>
      <c r="EC33" s="256"/>
      <c r="ED33" s="256"/>
      <c r="EE33" s="256"/>
      <c r="EF33" s="256"/>
      <c r="EG33" s="256"/>
      <c r="EH33" s="256"/>
      <c r="EI33" s="403"/>
      <c r="EJ33" s="404"/>
      <c r="EK33" s="404"/>
      <c r="EL33" s="404"/>
      <c r="EM33" s="404"/>
      <c r="EN33" s="404"/>
      <c r="EO33" s="404"/>
      <c r="EP33" s="404"/>
      <c r="EQ33" s="404"/>
      <c r="ER33" s="404"/>
      <c r="ES33" s="404"/>
      <c r="ET33" s="404"/>
      <c r="EU33" s="404"/>
      <c r="EV33" s="404"/>
      <c r="EW33" s="404"/>
      <c r="EX33" s="404"/>
      <c r="EY33" s="404"/>
      <c r="EZ33" s="404"/>
      <c r="FA33" s="404"/>
      <c r="FB33" s="404"/>
      <c r="FC33" s="516"/>
      <c r="FD33" s="256"/>
      <c r="FE33" s="256"/>
      <c r="FF33" s="256"/>
      <c r="FG33" s="256"/>
      <c r="FH33" s="256"/>
      <c r="FI33" s="142"/>
      <c r="FJ33" s="256"/>
      <c r="FK33" s="142"/>
      <c r="FL33" s="256"/>
      <c r="FM33" s="142"/>
      <c r="FN33" s="142"/>
      <c r="FO33" s="142"/>
      <c r="FP33" s="256"/>
      <c r="FQ33" s="142"/>
      <c r="FR33" s="256"/>
      <c r="FS33" s="142"/>
      <c r="FT33" s="142"/>
      <c r="FU33" s="142"/>
      <c r="FV33" s="256"/>
      <c r="FW33" s="256"/>
      <c r="FX33" s="256"/>
      <c r="FY33" s="256"/>
      <c r="FZ33" s="256"/>
      <c r="GA33" s="256"/>
      <c r="GB33" s="256"/>
      <c r="GC33" s="256"/>
      <c r="GD33" s="256"/>
      <c r="GE33" s="256"/>
      <c r="GF33" s="256"/>
      <c r="GG33" s="256"/>
      <c r="GH33" s="256"/>
      <c r="GI33" s="256"/>
      <c r="GJ33" s="256"/>
      <c r="GK33" s="495"/>
      <c r="GL33" s="406"/>
      <c r="GM33" s="256"/>
      <c r="GN33" s="256"/>
      <c r="GO33" s="617"/>
      <c r="GP33" s="256"/>
      <c r="GQ33" s="256"/>
      <c r="GR33" s="256"/>
      <c r="GS33" s="256"/>
      <c r="GT33" s="256"/>
      <c r="GU33" s="256"/>
      <c r="GV33" s="256"/>
      <c r="GW33" s="256"/>
      <c r="GX33" s="256"/>
      <c r="GY33" s="620"/>
      <c r="GZ33" s="629"/>
      <c r="HA33" s="620"/>
      <c r="HB33" s="620"/>
      <c r="HC33" s="620"/>
      <c r="HD33" s="620"/>
      <c r="HE33" s="620"/>
      <c r="HF33" s="620"/>
      <c r="HG33" s="620"/>
      <c r="HH33" s="620"/>
      <c r="HI33" s="629"/>
      <c r="HJ33" s="620"/>
      <c r="HK33" s="620"/>
      <c r="HL33" s="620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  <c r="IB33" s="620"/>
      <c r="IC33" s="620"/>
      <c r="ID33" s="620"/>
      <c r="IE33" s="620"/>
      <c r="IF33" s="620"/>
      <c r="IG33" s="620"/>
      <c r="IH33" s="620"/>
      <c r="II33" s="620"/>
      <c r="IJ33" s="620"/>
      <c r="IK33" s="620"/>
      <c r="IL33" s="256"/>
      <c r="IM33" s="256"/>
      <c r="IN33" s="256"/>
      <c r="IO33" s="256"/>
      <c r="IP33" s="256"/>
      <c r="IQ33" s="256"/>
      <c r="IR33" s="256"/>
      <c r="IS33" s="256"/>
      <c r="IT33" s="256"/>
      <c r="IU33" s="256"/>
      <c r="IV33" s="256"/>
      <c r="IW33" s="256"/>
      <c r="IX33" s="256"/>
      <c r="IY33" s="256"/>
      <c r="IZ33" s="256"/>
      <c r="JA33" s="256"/>
      <c r="JB33" s="256"/>
      <c r="JC33" s="256"/>
      <c r="JD33" s="256"/>
      <c r="JE33" s="256"/>
      <c r="JF33" s="256"/>
      <c r="JG33" s="256"/>
      <c r="JH33" s="256"/>
      <c r="JI33" s="256"/>
      <c r="JJ33" s="256"/>
      <c r="JK33" s="256"/>
      <c r="JL33" s="256"/>
      <c r="JM33" s="256"/>
      <c r="JN33" s="256"/>
      <c r="JO33" s="256"/>
      <c r="JP33" s="256"/>
      <c r="JQ33" s="256"/>
      <c r="JR33" s="256"/>
      <c r="JS33" s="256"/>
      <c r="JT33" s="256"/>
      <c r="JU33" s="256"/>
      <c r="JV33" s="256"/>
      <c r="JW33" s="256"/>
      <c r="JX33" s="256"/>
      <c r="JY33" s="256"/>
      <c r="JZ33" s="256"/>
      <c r="KA33" s="256"/>
      <c r="KB33" s="256"/>
      <c r="KC33" s="256"/>
      <c r="KD33" s="256"/>
      <c r="KE33" s="256"/>
      <c r="KF33" s="256"/>
      <c r="KG33" s="256"/>
      <c r="KH33" s="256"/>
      <c r="KI33" s="256"/>
      <c r="KJ33" s="256"/>
      <c r="KK33" s="256"/>
      <c r="KL33" s="256"/>
      <c r="KM33" s="256"/>
      <c r="KN33" s="256"/>
      <c r="KO33" s="256"/>
      <c r="KP33" s="256"/>
      <c r="KQ33" s="256"/>
      <c r="KR33" s="256"/>
      <c r="KS33" s="256"/>
      <c r="KT33" s="256"/>
      <c r="KU33" s="256"/>
      <c r="KV33" s="256"/>
      <c r="KW33" s="256"/>
      <c r="KX33" s="256"/>
      <c r="KY33" s="256"/>
      <c r="KZ33" s="256"/>
      <c r="LA33" s="256"/>
      <c r="LB33" s="256"/>
      <c r="LC33" s="256"/>
      <c r="LD33" s="256"/>
      <c r="LE33" s="256"/>
      <c r="LF33" s="256"/>
      <c r="LG33" s="256"/>
      <c r="LH33" s="256"/>
      <c r="LI33" s="256"/>
      <c r="LJ33" s="256"/>
      <c r="LK33" s="256"/>
      <c r="LL33" s="256"/>
      <c r="LM33" s="256"/>
      <c r="LN33" s="256"/>
      <c r="LO33" s="256"/>
      <c r="LP33" s="256"/>
      <c r="LQ33" s="256"/>
      <c r="LR33" s="256"/>
      <c r="LS33" s="256"/>
    </row>
    <row r="34" spans="1:331" s="408" customFormat="1" ht="14.25" x14ac:dyDescent="0.2">
      <c r="A34" s="278">
        <v>28</v>
      </c>
      <c r="B34" s="395"/>
      <c r="C34" s="396"/>
      <c r="D34" s="397"/>
      <c r="E34" s="398"/>
      <c r="F34" s="399"/>
      <c r="G34" s="400"/>
      <c r="H34" s="401"/>
      <c r="I34" s="401"/>
      <c r="J34" s="401"/>
      <c r="K34" s="401"/>
      <c r="L34" s="401"/>
      <c r="M34" s="401"/>
      <c r="N34" s="401"/>
      <c r="O34" s="401"/>
      <c r="P34" s="401"/>
      <c r="Q34" s="401"/>
      <c r="R34" s="401"/>
      <c r="S34" s="401"/>
      <c r="T34" s="401"/>
      <c r="U34" s="401"/>
      <c r="V34" s="402"/>
      <c r="W34" s="402"/>
      <c r="X34" s="401"/>
      <c r="Y34" s="145"/>
      <c r="Z34" s="145"/>
      <c r="AA34" s="145"/>
      <c r="AB34" s="401"/>
      <c r="AC34" s="402"/>
      <c r="AD34" s="402"/>
      <c r="AE34" s="146"/>
      <c r="AF34" s="443"/>
      <c r="AG34" s="146"/>
      <c r="AH34" s="146"/>
      <c r="AI34" s="249"/>
      <c r="AJ34" s="249"/>
      <c r="AK34" s="249"/>
      <c r="AL34" s="249"/>
      <c r="AM34" s="249"/>
      <c r="AN34" s="249"/>
      <c r="AO34" s="249"/>
      <c r="AP34" s="249"/>
      <c r="AQ34" s="433"/>
      <c r="AR34" s="430"/>
      <c r="AS34" s="430"/>
      <c r="AT34" s="430"/>
      <c r="AU34" s="430"/>
      <c r="AV34" s="436"/>
      <c r="AW34" s="436"/>
      <c r="AX34" s="436"/>
      <c r="AY34" s="436"/>
      <c r="AZ34" s="436"/>
      <c r="BA34" s="430"/>
      <c r="BB34" s="146"/>
      <c r="BC34" s="402"/>
      <c r="BD34" s="403"/>
      <c r="BE34" s="404"/>
      <c r="BF34" s="404"/>
      <c r="BG34" s="404"/>
      <c r="BH34" s="404"/>
      <c r="BI34" s="404"/>
      <c r="BJ34" s="404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404"/>
      <c r="BV34" s="404"/>
      <c r="BW34" s="404"/>
      <c r="BX34" s="404"/>
      <c r="BY34" s="148"/>
      <c r="BZ34" s="404"/>
      <c r="CA34" s="404"/>
      <c r="CB34" s="404"/>
      <c r="CC34" s="405"/>
      <c r="CD34" s="405"/>
      <c r="CE34" s="406"/>
      <c r="CF34" s="407"/>
      <c r="CG34" s="495"/>
      <c r="CH34" s="406"/>
      <c r="CI34" s="501"/>
      <c r="CJ34" s="501"/>
      <c r="CK34" s="161"/>
      <c r="CL34" s="161"/>
      <c r="CM34" s="142"/>
      <c r="CN34" s="142"/>
      <c r="CO34" s="142"/>
      <c r="CP34" s="142"/>
      <c r="CQ34" s="142"/>
      <c r="CR34" s="142"/>
      <c r="CS34" s="146"/>
      <c r="CT34" s="146"/>
      <c r="CU34" s="146"/>
      <c r="CV34" s="512"/>
      <c r="CW34" s="142"/>
      <c r="CX34" s="142"/>
      <c r="CY34" s="142"/>
      <c r="CZ34" s="142"/>
      <c r="DA34" s="142"/>
      <c r="DB34" s="142"/>
      <c r="DC34" s="516"/>
      <c r="DD34" s="553"/>
      <c r="DE34" s="553"/>
      <c r="DF34" s="553"/>
      <c r="DG34" s="553"/>
      <c r="DH34" s="553"/>
      <c r="DI34" s="553"/>
      <c r="DJ34" s="553"/>
      <c r="DK34" s="553"/>
      <c r="DL34" s="553"/>
      <c r="DM34" s="553"/>
      <c r="DN34" s="553"/>
      <c r="DO34" s="553"/>
      <c r="DP34" s="553"/>
      <c r="DQ34" s="553"/>
      <c r="DR34" s="548"/>
      <c r="DS34" s="554" t="e">
        <f t="shared" si="42"/>
        <v>#DIV/0!</v>
      </c>
      <c r="DT34" s="256"/>
      <c r="DU34" s="256"/>
      <c r="DV34" s="256"/>
      <c r="DW34" s="256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403"/>
      <c r="EJ34" s="404"/>
      <c r="EK34" s="404"/>
      <c r="EL34" s="404"/>
      <c r="EM34" s="404"/>
      <c r="EN34" s="404"/>
      <c r="EO34" s="404"/>
      <c r="EP34" s="404"/>
      <c r="EQ34" s="404"/>
      <c r="ER34" s="404"/>
      <c r="ES34" s="404"/>
      <c r="ET34" s="404"/>
      <c r="EU34" s="404"/>
      <c r="EV34" s="404"/>
      <c r="EW34" s="404"/>
      <c r="EX34" s="404"/>
      <c r="EY34" s="404"/>
      <c r="EZ34" s="404"/>
      <c r="FA34" s="404"/>
      <c r="FB34" s="404"/>
      <c r="FC34" s="516"/>
      <c r="FD34" s="256"/>
      <c r="FE34" s="256"/>
      <c r="FF34" s="256"/>
      <c r="FG34" s="256"/>
      <c r="FH34" s="256"/>
      <c r="FI34" s="142"/>
      <c r="FJ34" s="256"/>
      <c r="FK34" s="142"/>
      <c r="FL34" s="256"/>
      <c r="FM34" s="142"/>
      <c r="FN34" s="142"/>
      <c r="FO34" s="142"/>
      <c r="FP34" s="256"/>
      <c r="FQ34" s="142"/>
      <c r="FR34" s="256"/>
      <c r="FS34" s="142"/>
      <c r="FT34" s="142"/>
      <c r="FU34" s="142"/>
      <c r="FV34" s="256"/>
      <c r="FW34" s="256"/>
      <c r="FX34" s="256"/>
      <c r="FY34" s="256"/>
      <c r="FZ34" s="256"/>
      <c r="GA34" s="256"/>
      <c r="GB34" s="256"/>
      <c r="GC34" s="256"/>
      <c r="GD34" s="256"/>
      <c r="GE34" s="256"/>
      <c r="GF34" s="256"/>
      <c r="GG34" s="256"/>
      <c r="GH34" s="256"/>
      <c r="GI34" s="256"/>
      <c r="GJ34" s="256"/>
      <c r="GK34" s="495"/>
      <c r="GL34" s="406"/>
      <c r="GM34" s="256"/>
      <c r="GN34" s="256"/>
      <c r="GO34" s="617"/>
      <c r="GP34" s="256"/>
      <c r="GQ34" s="256"/>
      <c r="GR34" s="256"/>
      <c r="GS34" s="256"/>
      <c r="GT34" s="256"/>
      <c r="GU34" s="256"/>
      <c r="GV34" s="256"/>
      <c r="GW34" s="256"/>
      <c r="GX34" s="256"/>
      <c r="GY34" s="620"/>
      <c r="GZ34" s="629"/>
      <c r="HA34" s="620"/>
      <c r="HB34" s="620"/>
      <c r="HC34" s="620"/>
      <c r="HD34" s="620"/>
      <c r="HE34" s="620"/>
      <c r="HF34" s="620"/>
      <c r="HG34" s="620"/>
      <c r="HH34" s="620"/>
      <c r="HI34" s="629"/>
      <c r="HJ34" s="620"/>
      <c r="HK34" s="620"/>
      <c r="HL34" s="620"/>
      <c r="HM34" s="620"/>
      <c r="HN34" s="620"/>
      <c r="HO34" s="620"/>
      <c r="HP34" s="620"/>
      <c r="HQ34" s="620"/>
      <c r="HR34" s="620"/>
      <c r="HS34" s="620"/>
      <c r="HT34" s="620"/>
      <c r="HU34" s="620"/>
      <c r="HV34" s="620"/>
      <c r="HW34" s="620"/>
      <c r="HX34" s="620"/>
      <c r="HY34" s="620"/>
      <c r="HZ34" s="620"/>
      <c r="IA34" s="620"/>
      <c r="IB34" s="620"/>
      <c r="IC34" s="620"/>
      <c r="ID34" s="620"/>
      <c r="IE34" s="620"/>
      <c r="IF34" s="620"/>
      <c r="IG34" s="620"/>
      <c r="IH34" s="620"/>
      <c r="II34" s="620"/>
      <c r="IJ34" s="620"/>
      <c r="IK34" s="620"/>
      <c r="IL34" s="256"/>
      <c r="IM34" s="256"/>
      <c r="IN34" s="256"/>
      <c r="IO34" s="256"/>
      <c r="IP34" s="256"/>
      <c r="IQ34" s="256"/>
      <c r="IR34" s="256"/>
      <c r="IS34" s="256"/>
      <c r="IT34" s="256"/>
      <c r="IU34" s="256"/>
      <c r="IV34" s="256"/>
      <c r="IW34" s="256"/>
      <c r="IX34" s="256"/>
      <c r="IY34" s="256"/>
      <c r="IZ34" s="256"/>
      <c r="JA34" s="256"/>
      <c r="JB34" s="256"/>
      <c r="JC34" s="256"/>
      <c r="JD34" s="256"/>
      <c r="JE34" s="256"/>
      <c r="JF34" s="256"/>
      <c r="JG34" s="256"/>
      <c r="JH34" s="256"/>
      <c r="JI34" s="256"/>
      <c r="JJ34" s="256"/>
      <c r="JK34" s="256"/>
      <c r="JL34" s="256"/>
      <c r="JM34" s="256"/>
      <c r="JN34" s="256"/>
      <c r="JO34" s="256"/>
      <c r="JP34" s="256"/>
      <c r="JQ34" s="256"/>
      <c r="JR34" s="256"/>
      <c r="JS34" s="256"/>
      <c r="JT34" s="256"/>
      <c r="JU34" s="256"/>
      <c r="JV34" s="256"/>
      <c r="JW34" s="256"/>
      <c r="JX34" s="256"/>
      <c r="JY34" s="256"/>
      <c r="JZ34" s="256"/>
      <c r="KA34" s="256"/>
      <c r="KB34" s="256"/>
      <c r="KC34" s="256"/>
      <c r="KD34" s="256"/>
      <c r="KE34" s="256"/>
      <c r="KF34" s="256"/>
      <c r="KG34" s="256"/>
      <c r="KH34" s="256"/>
      <c r="KI34" s="256"/>
      <c r="KJ34" s="256"/>
      <c r="KK34" s="256"/>
      <c r="KL34" s="256"/>
      <c r="KM34" s="256"/>
      <c r="KN34" s="256"/>
      <c r="KO34" s="256"/>
      <c r="KP34" s="256"/>
      <c r="KQ34" s="256"/>
      <c r="KR34" s="256"/>
      <c r="KS34" s="256"/>
      <c r="KT34" s="256"/>
      <c r="KU34" s="256"/>
      <c r="KV34" s="256"/>
      <c r="KW34" s="256"/>
      <c r="KX34" s="256"/>
      <c r="KY34" s="256"/>
      <c r="KZ34" s="256"/>
      <c r="LA34" s="256"/>
      <c r="LB34" s="256"/>
      <c r="LC34" s="256"/>
      <c r="LD34" s="256"/>
      <c r="LE34" s="256"/>
      <c r="LF34" s="256"/>
      <c r="LG34" s="256"/>
      <c r="LH34" s="256"/>
      <c r="LI34" s="256"/>
      <c r="LJ34" s="256"/>
      <c r="LK34" s="256"/>
      <c r="LL34" s="256"/>
      <c r="LM34" s="256"/>
      <c r="LN34" s="256"/>
      <c r="LO34" s="256"/>
      <c r="LP34" s="256"/>
      <c r="LQ34" s="256"/>
      <c r="LR34" s="256"/>
      <c r="LS34" s="256"/>
    </row>
    <row r="35" spans="1:331" s="142" customFormat="1" ht="15.75" x14ac:dyDescent="0.25">
      <c r="A35" s="278">
        <v>29</v>
      </c>
      <c r="B35" s="272">
        <v>144</v>
      </c>
      <c r="C35" s="144">
        <v>110</v>
      </c>
      <c r="D35" s="327">
        <v>2957.6</v>
      </c>
      <c r="E35" s="319" t="s">
        <v>237</v>
      </c>
      <c r="F35" s="310" t="s">
        <v>177</v>
      </c>
      <c r="G35" s="239"/>
      <c r="H35" s="145">
        <v>49.805486212701268</v>
      </c>
      <c r="I35" s="145">
        <v>1.2819140311916537</v>
      </c>
      <c r="J35" s="145">
        <v>19.389375041624852</v>
      </c>
      <c r="K35" s="145">
        <v>10.047543502274729</v>
      </c>
      <c r="L35" s="145">
        <v>5.5397910604748801E-2</v>
      </c>
      <c r="M35" s="145">
        <v>3.9152818892285226</v>
      </c>
      <c r="N35" s="145">
        <v>0.49549762652232138</v>
      </c>
      <c r="O35" s="145">
        <v>1.1172089188562295</v>
      </c>
      <c r="P35" s="145">
        <v>5.5834926751745959</v>
      </c>
      <c r="Q35" s="145">
        <v>0.16449245240987792</v>
      </c>
      <c r="R35" s="145">
        <v>8.102343163304912E-2</v>
      </c>
      <c r="S35" s="145">
        <v>0.66328630777816322</v>
      </c>
      <c r="T35" s="145">
        <v>1.32</v>
      </c>
      <c r="U35" s="145">
        <v>5.68</v>
      </c>
      <c r="V35" s="146">
        <v>99.6</v>
      </c>
      <c r="W35" s="146"/>
      <c r="X35" s="145">
        <v>1.1172089188562295</v>
      </c>
      <c r="Y35" s="145">
        <f>O35*0.742</f>
        <v>0.82896901779132226</v>
      </c>
      <c r="Z35" s="145">
        <f>S35/35.453</f>
        <v>1.8708890863344801E-2</v>
      </c>
      <c r="AA35" s="145">
        <f>X35+Y35</f>
        <v>1.9461779366475518</v>
      </c>
      <c r="AB35" s="145">
        <v>1.32</v>
      </c>
      <c r="AC35" s="146">
        <f>R35+S35</f>
        <v>0.74430973941121237</v>
      </c>
      <c r="AD35" s="146"/>
      <c r="AE35" s="146">
        <f>R35*2.5*0.7</f>
        <v>0.14179100535783595</v>
      </c>
      <c r="AF35" s="443">
        <f>N35-R35*2.5*0.7</f>
        <v>0.35370662116448542</v>
      </c>
      <c r="AG35" s="146">
        <v>0</v>
      </c>
      <c r="AH35" s="146">
        <f>R35-AG35</f>
        <v>8.102343163304912E-2</v>
      </c>
      <c r="AI35" s="249">
        <f>AF35+3*J35</f>
        <v>58.521831746039041</v>
      </c>
      <c r="AJ35" s="249">
        <f>3*J35/AI35</f>
        <v>0.99395598854971889</v>
      </c>
      <c r="AK35" s="249">
        <f t="shared" si="19"/>
        <v>6.0440114502811251E-3</v>
      </c>
      <c r="AL35" s="249">
        <f>K35+M35</f>
        <v>13.962825391503252</v>
      </c>
      <c r="AM35" s="249">
        <f t="shared" si="20"/>
        <v>13.87843391495873</v>
      </c>
      <c r="AN35" s="249">
        <f t="shared" si="21"/>
        <v>8.4391476544521685E-2</v>
      </c>
      <c r="AO35" s="249">
        <f>U35*AJ35/(2*AK35+AJ35)</f>
        <v>5.611752518484538</v>
      </c>
      <c r="AP35" s="249">
        <f>U35*2*AN35/(2*AN35+AM35)</f>
        <v>6.8247481515461283E-2</v>
      </c>
      <c r="AQ35" s="433">
        <f t="shared" si="22"/>
        <v>0.50634557922446843</v>
      </c>
      <c r="AR35" s="430">
        <f>(J35+AM35+AO35)*2</f>
        <v>77.759122950136231</v>
      </c>
      <c r="AS35" s="430">
        <f>H35-0.5*AR35</f>
        <v>10.925924737633153</v>
      </c>
      <c r="AT35" s="430">
        <f>SUM(AQ35:AS35)</f>
        <v>89.191393266993856</v>
      </c>
      <c r="AU35" s="430">
        <f t="shared" si="50"/>
        <v>10.808606733006144</v>
      </c>
      <c r="AV35" s="436">
        <f t="shared" si="23"/>
        <v>10.925924737633153</v>
      </c>
      <c r="AW35" s="436"/>
      <c r="AX35" s="436">
        <f>AQ35</f>
        <v>0.50634557922446843</v>
      </c>
      <c r="AY35" s="436"/>
      <c r="AZ35" s="436">
        <f t="shared" si="24"/>
        <v>77.759122950136231</v>
      </c>
      <c r="BA35" s="430"/>
      <c r="BB35" s="146">
        <f t="shared" si="25"/>
        <v>88.685047687769384</v>
      </c>
      <c r="BC35" s="146"/>
      <c r="BD35" s="147">
        <v>69960.062304719962</v>
      </c>
      <c r="BE35" s="148">
        <v>164.833702959031</v>
      </c>
      <c r="BF35" s="148">
        <v>2.6020932690686833</v>
      </c>
      <c r="BG35" s="148">
        <v>108.15354724725148</v>
      </c>
      <c r="BH35" s="148">
        <v>22.531697433009423</v>
      </c>
      <c r="BI35" s="148">
        <v>8.9562533369406108</v>
      </c>
      <c r="BJ35" s="148">
        <v>29.642836171600777</v>
      </c>
      <c r="BK35" s="148">
        <v>179.02006332082601</v>
      </c>
      <c r="BL35" s="148">
        <v>121.24303095887846</v>
      </c>
      <c r="BM35" s="148">
        <v>31.864987372923689</v>
      </c>
      <c r="BN35" s="148">
        <v>159.68308369900151</v>
      </c>
      <c r="BO35" s="148">
        <v>14.93744109982727</v>
      </c>
      <c r="BP35" s="148">
        <v>12.820722079029544</v>
      </c>
      <c r="BQ35" s="148">
        <v>15.48121049729582</v>
      </c>
      <c r="BR35" s="148">
        <v>6.020762171249757</v>
      </c>
      <c r="BS35" s="148">
        <v>603.71584838195588</v>
      </c>
      <c r="BT35" s="148">
        <v>34.321107160918807</v>
      </c>
      <c r="BU35" s="148">
        <v>67.883331169921846</v>
      </c>
      <c r="BV35" s="148">
        <v>8.9189584016046677</v>
      </c>
      <c r="BW35" s="148">
        <v>22.744534229580143</v>
      </c>
      <c r="BX35" s="148"/>
      <c r="BY35" s="148">
        <f t="shared" si="26"/>
        <v>753649399.33944058</v>
      </c>
      <c r="BZ35" s="148"/>
      <c r="CA35" s="148">
        <f t="shared" si="27"/>
        <v>124.94897256042078</v>
      </c>
      <c r="CB35" s="148"/>
      <c r="CC35" s="191"/>
      <c r="CD35" s="158"/>
      <c r="CE35" s="371"/>
      <c r="CF35" s="206"/>
      <c r="CG35" s="497"/>
      <c r="CH35" s="371"/>
      <c r="CI35" s="501">
        <f t="shared" si="28"/>
        <v>77.759122950136231</v>
      </c>
      <c r="CJ35" s="501">
        <f t="shared" si="29"/>
        <v>10.925924737633153</v>
      </c>
      <c r="CK35" s="161">
        <f t="shared" si="30"/>
        <v>1.2860227354175012E-2</v>
      </c>
      <c r="CL35" s="161">
        <f t="shared" si="30"/>
        <v>9.1525433683028165E-2</v>
      </c>
      <c r="CM35" s="142">
        <f t="shared" si="31"/>
        <v>0.14050987618056732</v>
      </c>
      <c r="CN35" s="142">
        <f t="shared" si="32"/>
        <v>87.68008246880612</v>
      </c>
      <c r="CO35" s="142">
        <f t="shared" si="33"/>
        <v>2.5686999248701681</v>
      </c>
      <c r="CP35" s="142">
        <f>100*H35/(H35+J35)</f>
        <v>71.97859105409708</v>
      </c>
      <c r="CQ35" s="142">
        <f t="shared" si="34"/>
        <v>28.021408945902916</v>
      </c>
      <c r="CR35" s="142">
        <f t="shared" si="35"/>
        <v>3.1189200649361233</v>
      </c>
      <c r="CS35" s="146">
        <f t="shared" si="36"/>
        <v>49.805486212701268</v>
      </c>
      <c r="CT35" s="146">
        <f t="shared" si="37"/>
        <v>19.389375041624852</v>
      </c>
      <c r="CU35" s="146">
        <f t="shared" si="38"/>
        <v>5.5834926751745959</v>
      </c>
      <c r="CV35" s="512">
        <f t="shared" si="39"/>
        <v>179.02006332082601</v>
      </c>
      <c r="DC35" s="516"/>
      <c r="DD35" s="145">
        <v>49.805486212701268</v>
      </c>
      <c r="DE35" s="145">
        <v>1.2819140311916537</v>
      </c>
      <c r="DF35" s="145">
        <v>19.389375041624852</v>
      </c>
      <c r="DG35" s="145">
        <v>10.047543502274729</v>
      </c>
      <c r="DH35" s="145">
        <v>5.5397910604748801E-2</v>
      </c>
      <c r="DI35" s="145">
        <v>3.9152818892285226</v>
      </c>
      <c r="DJ35" s="145">
        <v>0.49549762652232138</v>
      </c>
      <c r="DK35" s="145">
        <v>1.1172089188562295</v>
      </c>
      <c r="DL35" s="145">
        <v>5.5834926751745959</v>
      </c>
      <c r="DM35" s="145">
        <v>0.16449245240987792</v>
      </c>
      <c r="DN35" s="145">
        <v>8.102343163304912E-2</v>
      </c>
      <c r="DO35" s="145">
        <v>0.66328630777816322</v>
      </c>
      <c r="DP35" s="145">
        <v>1.32</v>
      </c>
      <c r="DQ35" s="145">
        <v>5.68</v>
      </c>
      <c r="DR35" s="540">
        <f t="shared" si="41"/>
        <v>99.600000000000023</v>
      </c>
      <c r="DS35" s="554">
        <f t="shared" si="42"/>
        <v>1.1613348231827676</v>
      </c>
      <c r="DT35" s="256">
        <f t="shared" si="84"/>
        <v>57.840845524359196</v>
      </c>
      <c r="DU35" s="256">
        <f t="shared" si="84"/>
        <v>1.488731404749468</v>
      </c>
      <c r="DV35" s="256">
        <f t="shared" si="84"/>
        <v>22.517556435589764</v>
      </c>
      <c r="DW35" s="256">
        <f t="shared" si="84"/>
        <v>11.668562156635389</v>
      </c>
      <c r="DX35" s="256">
        <f t="shared" si="84"/>
        <v>6.4335522716860716E-2</v>
      </c>
      <c r="DY35" s="256">
        <f t="shared" si="84"/>
        <v>4.5469532005378985</v>
      </c>
      <c r="DZ35" s="256">
        <f t="shared" si="84"/>
        <v>0.5754386484847811</v>
      </c>
      <c r="EA35" s="256">
        <f t="shared" si="84"/>
        <v>1.2974536222381103</v>
      </c>
      <c r="EB35" s="256">
        <f t="shared" si="84"/>
        <v>6.484304478666167</v>
      </c>
      <c r="EC35" s="256">
        <f t="shared" si="84"/>
        <v>0.19103081313432538</v>
      </c>
      <c r="ED35" s="256">
        <f t="shared" si="84"/>
        <v>9.4095332649228161E-2</v>
      </c>
      <c r="EE35" s="256">
        <f t="shared" si="84"/>
        <v>0.77029748696310396</v>
      </c>
      <c r="EF35" s="256">
        <f t="shared" si="85"/>
        <v>107.53960462672427</v>
      </c>
      <c r="EG35" s="256"/>
      <c r="EH35" s="256"/>
      <c r="EI35" s="147">
        <v>69960.062304719962</v>
      </c>
      <c r="EJ35" s="148">
        <v>164.833702959031</v>
      </c>
      <c r="EK35" s="148">
        <v>2.6020932690686833</v>
      </c>
      <c r="EL35" s="148">
        <v>108.15354724725148</v>
      </c>
      <c r="EM35" s="148">
        <v>22.531697433009423</v>
      </c>
      <c r="EN35" s="148">
        <v>8.9562533369406108</v>
      </c>
      <c r="EO35" s="148">
        <v>29.642836171600777</v>
      </c>
      <c r="EP35" s="148">
        <v>179.02006332082601</v>
      </c>
      <c r="EQ35" s="148">
        <v>121.24303095887846</v>
      </c>
      <c r="ER35" s="148">
        <v>31.864987372923689</v>
      </c>
      <c r="ES35" s="148">
        <v>159.68308369900151</v>
      </c>
      <c r="ET35" s="148">
        <v>14.93744109982727</v>
      </c>
      <c r="EU35" s="148">
        <v>12.820722079029544</v>
      </c>
      <c r="EV35" s="148">
        <v>15.48121049729582</v>
      </c>
      <c r="EW35" s="148">
        <v>6.020762171249757</v>
      </c>
      <c r="EX35" s="148">
        <v>603.71584838195588</v>
      </c>
      <c r="EY35" s="148">
        <v>34.321107160918807</v>
      </c>
      <c r="EZ35" s="148">
        <v>67.883331169921846</v>
      </c>
      <c r="FA35" s="148">
        <v>8.9189584016046677</v>
      </c>
      <c r="FB35" s="148">
        <v>22.744534229580143</v>
      </c>
      <c r="FC35" s="516"/>
      <c r="FD35" s="256"/>
      <c r="FE35" s="256"/>
      <c r="FF35" s="256"/>
      <c r="FG35" s="256"/>
      <c r="FH35" s="256"/>
      <c r="FI35" s="142">
        <f>100*$DF35/$FF$8</f>
        <v>80.789062673436888</v>
      </c>
      <c r="FJ35" s="256"/>
      <c r="FK35" s="142">
        <f>$DD35-$FF$11*FI35/100</f>
        <v>7.7951736225140849</v>
      </c>
      <c r="FL35" s="256"/>
      <c r="FM35" s="142">
        <f t="shared" si="45"/>
        <v>28.021408945902923</v>
      </c>
      <c r="FO35" s="142">
        <f t="shared" si="46"/>
        <v>91.200269993330195</v>
      </c>
      <c r="FP35" s="256"/>
      <c r="FQ35" s="142">
        <f t="shared" si="47"/>
        <v>28.021408945902916</v>
      </c>
      <c r="FR35" s="256"/>
      <c r="FS35" s="142">
        <f t="shared" si="48"/>
        <v>0.38930199293346568</v>
      </c>
      <c r="FU35" s="142">
        <f t="shared" si="49"/>
        <v>19.389375041624852</v>
      </c>
      <c r="FV35" s="256"/>
      <c r="FW35" s="256"/>
      <c r="FX35" s="256"/>
      <c r="FY35" s="256"/>
      <c r="FZ35" s="256"/>
      <c r="GA35" s="256"/>
      <c r="GB35" s="256"/>
      <c r="GC35" s="256"/>
      <c r="GD35" s="256"/>
      <c r="GE35" s="256"/>
      <c r="GF35" s="256"/>
      <c r="GG35" s="256"/>
      <c r="GH35" s="256"/>
      <c r="GI35" s="256"/>
      <c r="GJ35" s="256"/>
      <c r="GK35" s="497"/>
      <c r="GL35" s="371"/>
      <c r="GM35" s="256"/>
      <c r="GN35" s="256"/>
      <c r="GO35" s="617"/>
      <c r="GP35" s="256"/>
      <c r="GQ35" s="256"/>
      <c r="GR35" s="256"/>
      <c r="GS35" s="256"/>
      <c r="GT35" s="256"/>
      <c r="GU35" s="256"/>
      <c r="GV35" s="256"/>
      <c r="GW35" s="256"/>
      <c r="GX35" s="256"/>
      <c r="GY35" s="620"/>
      <c r="GZ35" s="629"/>
      <c r="HA35" s="620"/>
      <c r="HB35" s="620"/>
      <c r="HC35" s="620"/>
      <c r="HD35" s="620"/>
      <c r="HE35" s="620"/>
      <c r="HF35" s="620"/>
      <c r="HG35" s="620"/>
      <c r="HH35" s="620"/>
      <c r="HI35" s="629"/>
      <c r="HJ35" s="620"/>
      <c r="HK35" s="620"/>
      <c r="HL35" s="620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  <c r="IB35" s="620"/>
      <c r="IC35" s="620"/>
      <c r="ID35" s="620"/>
      <c r="IE35" s="620"/>
      <c r="IF35" s="620"/>
      <c r="IG35" s="620"/>
      <c r="IH35" s="620"/>
      <c r="II35" s="620"/>
      <c r="IJ35" s="620"/>
      <c r="IK35" s="620"/>
    </row>
    <row r="36" spans="1:331" s="142" customFormat="1" ht="15.75" x14ac:dyDescent="0.25">
      <c r="A36" s="278">
        <v>30</v>
      </c>
      <c r="B36" s="272">
        <v>145</v>
      </c>
      <c r="C36" s="144">
        <v>110</v>
      </c>
      <c r="D36" s="327">
        <v>2958.5</v>
      </c>
      <c r="E36" s="319" t="s">
        <v>237</v>
      </c>
      <c r="F36" s="310" t="s">
        <v>177</v>
      </c>
      <c r="G36" s="239"/>
      <c r="H36" s="145">
        <v>59.057213687103662</v>
      </c>
      <c r="I36" s="145">
        <v>1.0121571302192716</v>
      </c>
      <c r="J36" s="145">
        <v>15.274304671092169</v>
      </c>
      <c r="K36" s="145">
        <v>8.0877379947461172</v>
      </c>
      <c r="L36" s="145">
        <v>4.675839574287044E-2</v>
      </c>
      <c r="M36" s="145">
        <v>3.0138767296277029</v>
      </c>
      <c r="N36" s="145">
        <v>0.36067773718437873</v>
      </c>
      <c r="O36" s="145">
        <v>0.95493824325875676</v>
      </c>
      <c r="P36" s="145">
        <v>4.3594097149533013</v>
      </c>
      <c r="Q36" s="145">
        <v>0.12573510443608563</v>
      </c>
      <c r="R36" s="145">
        <v>6.4436625900689465E-2</v>
      </c>
      <c r="S36" s="145">
        <v>0.58275396573496929</v>
      </c>
      <c r="T36" s="145">
        <v>1.3</v>
      </c>
      <c r="U36" s="145">
        <v>5.36</v>
      </c>
      <c r="V36" s="146">
        <v>99.599999999999952</v>
      </c>
      <c r="W36" s="146"/>
      <c r="X36" s="145">
        <v>0.95493824325875676</v>
      </c>
      <c r="Y36" s="145">
        <f>O36*0.742</f>
        <v>0.70856417649799752</v>
      </c>
      <c r="Z36" s="145">
        <f>S36/35.453</f>
        <v>1.6437366816206507E-2</v>
      </c>
      <c r="AA36" s="145">
        <f>X36+Y36</f>
        <v>1.6635024197567543</v>
      </c>
      <c r="AB36" s="145">
        <v>1.3</v>
      </c>
      <c r="AC36" s="146">
        <f>R36+S36</f>
        <v>0.64719059163565873</v>
      </c>
      <c r="AD36" s="146"/>
      <c r="AE36" s="146">
        <f>R36*2.5*0.7</f>
        <v>0.11276409532620654</v>
      </c>
      <c r="AF36" s="443">
        <f>N36-R36*2.5*0.7</f>
        <v>0.24791364185817219</v>
      </c>
      <c r="AG36" s="146">
        <v>0</v>
      </c>
      <c r="AH36" s="146">
        <f>R36-AG36</f>
        <v>6.4436625900689465E-2</v>
      </c>
      <c r="AI36" s="249">
        <f>AF36+3*J36</f>
        <v>46.070827655134678</v>
      </c>
      <c r="AJ36" s="249">
        <f>3*J36/AI36</f>
        <v>0.9946188585168485</v>
      </c>
      <c r="AK36" s="249">
        <f t="shared" si="19"/>
        <v>5.3811414831515785E-3</v>
      </c>
      <c r="AL36" s="249">
        <f>K36+M36</f>
        <v>11.101614724373821</v>
      </c>
      <c r="AM36" s="249">
        <f t="shared" si="20"/>
        <v>11.041875364850528</v>
      </c>
      <c r="AN36" s="249">
        <f t="shared" si="21"/>
        <v>5.9739359523294344E-2</v>
      </c>
      <c r="AO36" s="249">
        <f>U36*AJ36/(2*AK36+AJ36)</f>
        <v>5.3026229174994404</v>
      </c>
      <c r="AP36" s="249">
        <f>U36*2*AN36/(2*AN36+AM36)</f>
        <v>5.7377082500558944E-2</v>
      </c>
      <c r="AQ36" s="433">
        <f t="shared" si="22"/>
        <v>0.36503008388202551</v>
      </c>
      <c r="AR36" s="430">
        <f>(J36+AM36+AO36)*2</f>
        <v>63.237605906884276</v>
      </c>
      <c r="AS36" s="430">
        <f>H36-0.5*AR36</f>
        <v>27.438410733661524</v>
      </c>
      <c r="AT36" s="430">
        <f>SUM(AQ36:AS36)</f>
        <v>91.041046724427829</v>
      </c>
      <c r="AU36" s="430">
        <f t="shared" si="50"/>
        <v>8.9589532755721706</v>
      </c>
      <c r="AV36" s="436">
        <f t="shared" si="23"/>
        <v>27.438410733661524</v>
      </c>
      <c r="AW36" s="436"/>
      <c r="AX36" s="436">
        <f>AQ36</f>
        <v>0.36503008388202551</v>
      </c>
      <c r="AY36" s="436"/>
      <c r="AZ36" s="436">
        <f t="shared" si="24"/>
        <v>63.237605906884276</v>
      </c>
      <c r="BA36" s="430"/>
      <c r="BB36" s="146">
        <f t="shared" si="25"/>
        <v>90.676016640545797</v>
      </c>
      <c r="BC36" s="146"/>
      <c r="BD36" s="147">
        <v>70211.758836766763</v>
      </c>
      <c r="BE36" s="148">
        <v>121.90880451632353</v>
      </c>
      <c r="BF36" s="148">
        <v>1.1161760384996282</v>
      </c>
      <c r="BG36" s="148">
        <v>99.622839637329477</v>
      </c>
      <c r="BH36" s="148">
        <v>21.768380141387983</v>
      </c>
      <c r="BI36" s="148">
        <v>11.333361759293908</v>
      </c>
      <c r="BJ36" s="148">
        <v>27.974880564865156</v>
      </c>
      <c r="BK36" s="148">
        <v>161.12388387286023</v>
      </c>
      <c r="BL36" s="148">
        <v>110.3599542792133</v>
      </c>
      <c r="BM36" s="148">
        <v>30.504480124951087</v>
      </c>
      <c r="BN36" s="148">
        <v>169.00181391462971</v>
      </c>
      <c r="BO36" s="148">
        <v>14.092216008680284</v>
      </c>
      <c r="BP36" s="148">
        <v>10.819943658339383</v>
      </c>
      <c r="BQ36" s="148">
        <v>14.036796364541019</v>
      </c>
      <c r="BR36" s="148">
        <v>6.029210634863337</v>
      </c>
      <c r="BS36" s="148">
        <v>630.45466447680781</v>
      </c>
      <c r="BT36" s="148">
        <v>39.041435721717406</v>
      </c>
      <c r="BU36" s="148">
        <v>65.654548824972565</v>
      </c>
      <c r="BV36" s="148">
        <v>4.6910651016173119</v>
      </c>
      <c r="BW36" s="148">
        <v>19.243594225883911</v>
      </c>
      <c r="BX36" s="148"/>
      <c r="BY36" s="148">
        <f t="shared" si="26"/>
        <v>375421757.96401221</v>
      </c>
      <c r="BZ36" s="148"/>
      <c r="CA36" s="148">
        <f t="shared" si="27"/>
        <v>123.93957877257388</v>
      </c>
      <c r="CB36" s="148"/>
      <c r="CC36" s="193">
        <v>13.468741432990491</v>
      </c>
      <c r="CD36" s="192"/>
      <c r="CE36" s="372">
        <v>1.8779495646472684</v>
      </c>
      <c r="CF36" s="194"/>
      <c r="CG36" s="345">
        <v>13.468741432990491</v>
      </c>
      <c r="CH36" s="372">
        <v>1.8779495646472684</v>
      </c>
      <c r="CI36" s="501">
        <f t="shared" si="28"/>
        <v>63.237605906884276</v>
      </c>
      <c r="CJ36" s="501">
        <f t="shared" si="29"/>
        <v>27.438410733661524</v>
      </c>
      <c r="CK36" s="161">
        <f t="shared" si="30"/>
        <v>1.5813375374654028E-2</v>
      </c>
      <c r="CL36" s="161">
        <f t="shared" si="30"/>
        <v>3.644525951983061E-2</v>
      </c>
      <c r="CM36" s="142">
        <f t="shared" si="31"/>
        <v>0.43389388861532596</v>
      </c>
      <c r="CN36" s="142">
        <f t="shared" si="32"/>
        <v>69.740167521438707</v>
      </c>
      <c r="CO36" s="142">
        <f t="shared" si="33"/>
        <v>3.8664420383648701</v>
      </c>
      <c r="CP36" s="142">
        <f>100*H36/(H36+J36)</f>
        <v>79.451106329502252</v>
      </c>
      <c r="CQ36" s="142">
        <f t="shared" si="34"/>
        <v>20.548893670497741</v>
      </c>
      <c r="CR36" s="142">
        <f t="shared" si="35"/>
        <v>2.7056260128344647</v>
      </c>
      <c r="CS36" s="146">
        <f t="shared" si="36"/>
        <v>59.057213687103662</v>
      </c>
      <c r="CT36" s="146">
        <f t="shared" si="37"/>
        <v>15.274304671092169</v>
      </c>
      <c r="CU36" s="146">
        <f t="shared" si="38"/>
        <v>4.3594097149533013</v>
      </c>
      <c r="CV36" s="512">
        <f t="shared" si="39"/>
        <v>161.12388387286023</v>
      </c>
      <c r="DC36" s="516"/>
      <c r="DD36" s="544">
        <v>59.057213687103662</v>
      </c>
      <c r="DE36" s="544">
        <v>1.0121571302192716</v>
      </c>
      <c r="DF36" s="544">
        <v>15.274304671092169</v>
      </c>
      <c r="DG36" s="544">
        <v>8.0877379947461172</v>
      </c>
      <c r="DH36" s="544">
        <v>4.675839574287044E-2</v>
      </c>
      <c r="DI36" s="544">
        <v>3.0138767296277029</v>
      </c>
      <c r="DJ36" s="544">
        <v>0.36067773718437873</v>
      </c>
      <c r="DK36" s="544">
        <v>0.95493824325875676</v>
      </c>
      <c r="DL36" s="544">
        <v>4.3594097149533013</v>
      </c>
      <c r="DM36" s="544">
        <v>0.12573510443608563</v>
      </c>
      <c r="DN36" s="544">
        <v>6.4436625900689465E-2</v>
      </c>
      <c r="DO36" s="544">
        <v>0.58275396573496929</v>
      </c>
      <c r="DP36" s="544">
        <v>1.3</v>
      </c>
      <c r="DQ36" s="545">
        <v>5.36</v>
      </c>
      <c r="DR36" s="546">
        <f t="shared" si="41"/>
        <v>99.599999999999952</v>
      </c>
      <c r="DS36" s="554">
        <f t="shared" si="42"/>
        <v>1.1390712190308712</v>
      </c>
      <c r="DT36" s="256">
        <f t="shared" si="84"/>
        <v>67.270372387135822</v>
      </c>
      <c r="DU36" s="256">
        <f t="shared" si="84"/>
        <v>1.1529190561696538</v>
      </c>
      <c r="DV36" s="256">
        <f t="shared" si="84"/>
        <v>17.398520841549885</v>
      </c>
      <c r="DW36" s="256">
        <f t="shared" si="84"/>
        <v>9.2125095768777534</v>
      </c>
      <c r="DX36" s="256">
        <f t="shared" si="84"/>
        <v>5.326114283875933E-2</v>
      </c>
      <c r="DY36" s="256">
        <f t="shared" si="84"/>
        <v>3.4330202404258028</v>
      </c>
      <c r="DZ36" s="256">
        <f t="shared" si="84"/>
        <v>0.41083762977190647</v>
      </c>
      <c r="EA36" s="256">
        <f t="shared" si="84"/>
        <v>1.0877426688479506</v>
      </c>
      <c r="EB36" s="256">
        <f t="shared" si="84"/>
        <v>4.9656781382668793</v>
      </c>
      <c r="EC36" s="256">
        <f t="shared" si="84"/>
        <v>0.14322123868498596</v>
      </c>
      <c r="ED36" s="256">
        <f t="shared" si="84"/>
        <v>7.3397906014934552E-2</v>
      </c>
      <c r="EE36" s="256">
        <f t="shared" si="84"/>
        <v>0.66379827014480597</v>
      </c>
      <c r="EF36" s="256">
        <f t="shared" si="85"/>
        <v>105.86527909672914</v>
      </c>
      <c r="EG36" s="256"/>
      <c r="EH36" s="256"/>
      <c r="EI36" s="147">
        <v>70211.758836766763</v>
      </c>
      <c r="EJ36" s="148">
        <v>121.90880451632353</v>
      </c>
      <c r="EK36" s="148">
        <v>1.1161760384996282</v>
      </c>
      <c r="EL36" s="148">
        <v>99.622839637329477</v>
      </c>
      <c r="EM36" s="148">
        <v>21.768380141387983</v>
      </c>
      <c r="EN36" s="148">
        <v>11.333361759293908</v>
      </c>
      <c r="EO36" s="148">
        <v>27.974880564865156</v>
      </c>
      <c r="EP36" s="148">
        <v>161.12388387286023</v>
      </c>
      <c r="EQ36" s="148">
        <v>110.3599542792133</v>
      </c>
      <c r="ER36" s="148">
        <v>30.504480124951087</v>
      </c>
      <c r="ES36" s="148">
        <v>169.00181391462971</v>
      </c>
      <c r="ET36" s="148">
        <v>14.092216008680284</v>
      </c>
      <c r="EU36" s="148">
        <v>10.819943658339383</v>
      </c>
      <c r="EV36" s="148">
        <v>14.036796364541019</v>
      </c>
      <c r="EW36" s="148">
        <v>6.029210634863337</v>
      </c>
      <c r="EX36" s="148">
        <v>630.45466447680781</v>
      </c>
      <c r="EY36" s="148">
        <v>39.041435721717406</v>
      </c>
      <c r="EZ36" s="148">
        <v>65.654548824972565</v>
      </c>
      <c r="FA36" s="148">
        <v>4.6910651016173119</v>
      </c>
      <c r="FB36" s="148">
        <v>19.243594225883911</v>
      </c>
      <c r="FC36" s="516"/>
      <c r="FD36" s="256"/>
      <c r="FE36" s="256"/>
      <c r="FF36" s="256"/>
      <c r="FG36" s="256"/>
      <c r="FH36" s="256"/>
      <c r="FI36" s="142">
        <f>100*$DF36/$FF$8</f>
        <v>63.642936129550712</v>
      </c>
      <c r="FJ36" s="256"/>
      <c r="FK36" s="142">
        <f>$DD36-$FF$11*FI36/100</f>
        <v>25.962886899737292</v>
      </c>
      <c r="FL36" s="256"/>
      <c r="FM36" s="142">
        <f t="shared" si="45"/>
        <v>20.548893670497741</v>
      </c>
      <c r="FO36" s="142">
        <f t="shared" si="46"/>
        <v>71.025446760026711</v>
      </c>
      <c r="FP36" s="256"/>
      <c r="FQ36" s="142">
        <f t="shared" si="47"/>
        <v>20.548893670497741</v>
      </c>
      <c r="FR36" s="256"/>
      <c r="FS36" s="142">
        <f t="shared" si="48"/>
        <v>0.25863571471587427</v>
      </c>
      <c r="FU36" s="142">
        <f t="shared" si="49"/>
        <v>15.274304671092171</v>
      </c>
      <c r="FV36" s="256"/>
      <c r="FW36" s="256"/>
      <c r="FX36" s="256"/>
      <c r="FY36" s="256"/>
      <c r="FZ36" s="256"/>
      <c r="GA36" s="256"/>
      <c r="GB36" s="256"/>
      <c r="GC36" s="256"/>
      <c r="GD36" s="256"/>
      <c r="GE36" s="256"/>
      <c r="GF36" s="256"/>
      <c r="GG36" s="256"/>
      <c r="GH36" s="256"/>
      <c r="GI36" s="256"/>
      <c r="GJ36" s="256"/>
      <c r="GK36" s="345">
        <v>13.468741432990491</v>
      </c>
      <c r="GL36" s="372">
        <v>1.8779495646472684</v>
      </c>
      <c r="GM36" s="256"/>
      <c r="GN36" s="256"/>
      <c r="GO36" s="617"/>
      <c r="GP36" s="256"/>
      <c r="GQ36" s="256"/>
      <c r="GR36" s="256"/>
      <c r="GS36" s="256"/>
      <c r="GT36" s="256"/>
      <c r="GU36" s="256"/>
      <c r="GV36" s="256"/>
      <c r="GW36" s="256"/>
      <c r="GX36" s="256"/>
      <c r="GY36" s="620"/>
      <c r="GZ36" s="629"/>
      <c r="HA36" s="620"/>
      <c r="HB36" s="620"/>
      <c r="HC36" s="620"/>
      <c r="HD36" s="620"/>
      <c r="HE36" s="620"/>
      <c r="HF36" s="620"/>
      <c r="HG36" s="620"/>
      <c r="HH36" s="620"/>
      <c r="HI36" s="629"/>
      <c r="HJ36" s="620"/>
      <c r="HK36" s="620"/>
      <c r="HL36" s="620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  <c r="IB36" s="620"/>
      <c r="IC36" s="620"/>
      <c r="ID36" s="620"/>
      <c r="IE36" s="620"/>
      <c r="IF36" s="620"/>
      <c r="IG36" s="620"/>
      <c r="IH36" s="620"/>
      <c r="II36" s="620"/>
      <c r="IJ36" s="620"/>
      <c r="IK36" s="620"/>
    </row>
    <row r="37" spans="1:331" s="142" customFormat="1" ht="15.75" x14ac:dyDescent="0.25">
      <c r="A37" s="278">
        <v>31</v>
      </c>
      <c r="B37" s="272">
        <v>148</v>
      </c>
      <c r="C37" s="144">
        <v>110</v>
      </c>
      <c r="D37" s="327">
        <v>2961.75</v>
      </c>
      <c r="E37" s="319" t="s">
        <v>238</v>
      </c>
      <c r="F37" s="310" t="s">
        <v>177</v>
      </c>
      <c r="G37" s="239"/>
      <c r="H37" s="145">
        <v>56.698769883152906</v>
      </c>
      <c r="I37" s="145">
        <v>0.87440852582124529</v>
      </c>
      <c r="J37" s="145">
        <v>15.960404621577947</v>
      </c>
      <c r="K37" s="145">
        <v>6.979509260902458</v>
      </c>
      <c r="L37" s="145">
        <v>3.2795643686427615E-2</v>
      </c>
      <c r="M37" s="145">
        <v>3.2323940110028668</v>
      </c>
      <c r="N37" s="145">
        <v>0.41388528249722117</v>
      </c>
      <c r="O37" s="145">
        <v>0.77453088368530665</v>
      </c>
      <c r="P37" s="145">
        <v>5.3276949086052126</v>
      </c>
      <c r="Q37" s="145">
        <v>0.11584954652867935</v>
      </c>
      <c r="R37" s="145">
        <v>6.1758030318597452E-2</v>
      </c>
      <c r="S37" s="145">
        <v>0.72799940222112203</v>
      </c>
      <c r="T37" s="145">
        <v>2.46</v>
      </c>
      <c r="U37" s="145">
        <v>5.94</v>
      </c>
      <c r="V37" s="146">
        <v>99.6</v>
      </c>
      <c r="W37" s="146"/>
      <c r="X37" s="145">
        <v>0.77453088368530665</v>
      </c>
      <c r="Y37" s="145">
        <f>O37*0.742</f>
        <v>0.57470191569449758</v>
      </c>
      <c r="Z37" s="145">
        <f>S37/35.453</f>
        <v>2.0534211553919893E-2</v>
      </c>
      <c r="AA37" s="145">
        <f>X37+Y37</f>
        <v>1.3492327993798043</v>
      </c>
      <c r="AB37" s="145">
        <v>2.46</v>
      </c>
      <c r="AC37" s="146">
        <f>R37+S37</f>
        <v>0.78975743253971953</v>
      </c>
      <c r="AD37" s="146"/>
      <c r="AE37" s="146">
        <f>R37*2.5*0.7</f>
        <v>0.10807655305754554</v>
      </c>
      <c r="AF37" s="443">
        <f>N37-R37*2.5*0.7</f>
        <v>0.30580872943967563</v>
      </c>
      <c r="AG37" s="146">
        <v>0</v>
      </c>
      <c r="AH37" s="146">
        <f>R37-AG37</f>
        <v>6.1758030318597452E-2</v>
      </c>
      <c r="AI37" s="249">
        <f>AF37+3*J37</f>
        <v>48.187022594173513</v>
      </c>
      <c r="AJ37" s="249">
        <f>3*J37/AI37</f>
        <v>0.99365371187144791</v>
      </c>
      <c r="AK37" s="249">
        <f t="shared" si="19"/>
        <v>6.3462881285521093E-3</v>
      </c>
      <c r="AL37" s="249">
        <f>K37+M37</f>
        <v>10.211903271905324</v>
      </c>
      <c r="AM37" s="249">
        <f t="shared" si="20"/>
        <v>10.147095591400909</v>
      </c>
      <c r="AN37" s="249">
        <f t="shared" si="21"/>
        <v>6.480768050441521E-2</v>
      </c>
      <c r="AO37" s="249">
        <f>U37*AJ37/(2*AK37+AJ37)</f>
        <v>5.8650815510956917</v>
      </c>
      <c r="AP37" s="249">
        <f>U37*2*AN37/(2*AN37+AM37)</f>
        <v>7.4918448904308113E-2</v>
      </c>
      <c r="AQ37" s="433">
        <f t="shared" si="22"/>
        <v>0.44553485884839894</v>
      </c>
      <c r="AR37" s="430">
        <f>(J37+AM37+AO37)*2</f>
        <v>63.945163528149095</v>
      </c>
      <c r="AS37" s="430">
        <f>H37-0.5*AR37</f>
        <v>24.726188119078358</v>
      </c>
      <c r="AT37" s="430">
        <f>SUM(AQ37:AS37)</f>
        <v>89.116886506075858</v>
      </c>
      <c r="AU37" s="430">
        <f t="shared" si="50"/>
        <v>10.883113493924142</v>
      </c>
      <c r="AV37" s="436">
        <f t="shared" si="23"/>
        <v>24.726188119078358</v>
      </c>
      <c r="AW37" s="436"/>
      <c r="AX37" s="436">
        <f>AQ37</f>
        <v>0.44553485884839894</v>
      </c>
      <c r="AY37" s="436"/>
      <c r="AZ37" s="436">
        <f t="shared" si="24"/>
        <v>63.945163528149095</v>
      </c>
      <c r="BA37" s="430"/>
      <c r="BB37" s="146">
        <f t="shared" si="25"/>
        <v>88.671351647227453</v>
      </c>
      <c r="BC37" s="146"/>
      <c r="BD37" s="147">
        <v>59703.066382382764</v>
      </c>
      <c r="BE37" s="148">
        <v>97.219344256177848</v>
      </c>
      <c r="BF37" s="148">
        <v>0</v>
      </c>
      <c r="BG37" s="148">
        <v>83.146247467191358</v>
      </c>
      <c r="BH37" s="148">
        <v>20.247056363068555</v>
      </c>
      <c r="BI37" s="148">
        <v>5.0126108513549115</v>
      </c>
      <c r="BJ37" s="148">
        <v>34.122398962910701</v>
      </c>
      <c r="BK37" s="148">
        <v>171.3469169981355</v>
      </c>
      <c r="BL37" s="148">
        <v>125.23369387133533</v>
      </c>
      <c r="BM37" s="148">
        <v>24.36266888073234</v>
      </c>
      <c r="BN37" s="148">
        <v>152.18370160630394</v>
      </c>
      <c r="BO37" s="148">
        <v>13.866333698955543</v>
      </c>
      <c r="BP37" s="148">
        <v>10.604394342006719</v>
      </c>
      <c r="BQ37" s="148">
        <v>14.40805195248204</v>
      </c>
      <c r="BR37" s="148">
        <v>4.6237146305304568</v>
      </c>
      <c r="BS37" s="148">
        <v>411.89425685486117</v>
      </c>
      <c r="BT37" s="148">
        <v>29.507823365587473</v>
      </c>
      <c r="BU37" s="148">
        <v>48.387396194667225</v>
      </c>
      <c r="BV37" s="148">
        <v>7.9226527200202064</v>
      </c>
      <c r="BW37" s="148">
        <v>19.394244965610856</v>
      </c>
      <c r="BX37" s="148"/>
      <c r="BY37" s="148">
        <f t="shared" si="26"/>
        <v>219470590.21151534</v>
      </c>
      <c r="BZ37" s="148"/>
      <c r="CA37" s="148">
        <f t="shared" si="27"/>
        <v>97.289464525865554</v>
      </c>
      <c r="CB37" s="148"/>
      <c r="CC37" s="191"/>
      <c r="CD37" s="158"/>
      <c r="CE37" s="371"/>
      <c r="CF37" s="206"/>
      <c r="CG37" s="497"/>
      <c r="CH37" s="371"/>
      <c r="CI37" s="501">
        <f t="shared" si="28"/>
        <v>63.945163528149095</v>
      </c>
      <c r="CJ37" s="501">
        <f t="shared" si="29"/>
        <v>24.726188119078358</v>
      </c>
      <c r="CK37" s="161">
        <f t="shared" si="30"/>
        <v>1.5638399291289531E-2</v>
      </c>
      <c r="CL37" s="161">
        <f t="shared" si="30"/>
        <v>4.0442950412903106E-2</v>
      </c>
      <c r="CM37" s="142">
        <f t="shared" si="31"/>
        <v>0.38667800275768666</v>
      </c>
      <c r="CN37" s="142">
        <f t="shared" si="32"/>
        <v>72.114795072201332</v>
      </c>
      <c r="CO37" s="142">
        <f t="shared" si="33"/>
        <v>3.5524644410642332</v>
      </c>
      <c r="CP37" s="142">
        <f>100*H37/(H37+J37)</f>
        <v>78.033875652497585</v>
      </c>
      <c r="CQ37" s="142">
        <f t="shared" si="34"/>
        <v>21.966124347502408</v>
      </c>
      <c r="CR37" s="142">
        <f t="shared" si="35"/>
        <v>3.1093030455069033</v>
      </c>
      <c r="CS37" s="146">
        <f t="shared" si="36"/>
        <v>56.698769883152906</v>
      </c>
      <c r="CT37" s="146">
        <f t="shared" si="37"/>
        <v>15.960404621577947</v>
      </c>
      <c r="CU37" s="146">
        <f t="shared" si="38"/>
        <v>5.3276949086052126</v>
      </c>
      <c r="CV37" s="512">
        <f t="shared" si="39"/>
        <v>171.3469169981355</v>
      </c>
      <c r="DC37" s="516"/>
      <c r="DD37" s="145">
        <v>56.698769883152906</v>
      </c>
      <c r="DE37" s="145">
        <v>0.87440852582124529</v>
      </c>
      <c r="DF37" s="145">
        <v>15.960404621577947</v>
      </c>
      <c r="DG37" s="145">
        <v>6.979509260902458</v>
      </c>
      <c r="DH37" s="145">
        <v>3.2795643686427615E-2</v>
      </c>
      <c r="DI37" s="145">
        <v>3.2323940110028668</v>
      </c>
      <c r="DJ37" s="145">
        <v>0.41388528249722117</v>
      </c>
      <c r="DK37" s="145">
        <v>0.77453088368530665</v>
      </c>
      <c r="DL37" s="145">
        <v>5.3276949086052126</v>
      </c>
      <c r="DM37" s="145">
        <v>0.11584954652867935</v>
      </c>
      <c r="DN37" s="145">
        <v>6.1758030318597452E-2</v>
      </c>
      <c r="DO37" s="145">
        <v>0.72799940222112203</v>
      </c>
      <c r="DP37" s="145">
        <v>2.46</v>
      </c>
      <c r="DQ37" s="538">
        <v>5.94</v>
      </c>
      <c r="DR37" s="540">
        <f t="shared" si="41"/>
        <v>99.599999999999966</v>
      </c>
      <c r="DS37" s="554">
        <f t="shared" si="42"/>
        <v>1.1649473783009574</v>
      </c>
      <c r="DT37" s="256">
        <f t="shared" si="84"/>
        <v>66.051083328268263</v>
      </c>
      <c r="DU37" s="256">
        <f t="shared" si="84"/>
        <v>1.0186399197194647</v>
      </c>
      <c r="DV37" s="256">
        <f t="shared" si="84"/>
        <v>18.593031520529713</v>
      </c>
      <c r="DW37" s="256">
        <f t="shared" si="84"/>
        <v>8.1307610153155707</v>
      </c>
      <c r="DX37" s="256">
        <f t="shared" si="84"/>
        <v>3.8205199132196194E-2</v>
      </c>
      <c r="DY37" s="256">
        <f t="shared" si="84"/>
        <v>3.7655689287535057</v>
      </c>
      <c r="DZ37" s="256">
        <f t="shared" si="84"/>
        <v>0.48215457476248896</v>
      </c>
      <c r="EA37" s="256">
        <f t="shared" si="84"/>
        <v>0.9022877223623218</v>
      </c>
      <c r="EB37" s="256">
        <f t="shared" si="84"/>
        <v>6.2064842161670013</v>
      </c>
      <c r="EC37" s="256">
        <f t="shared" si="84"/>
        <v>0.13495862550593979</v>
      </c>
      <c r="ED37" s="256">
        <f t="shared" si="84"/>
        <v>7.1944855508681141E-2</v>
      </c>
      <c r="EE37" s="256">
        <f t="shared" si="84"/>
        <v>0.84808099502216028</v>
      </c>
      <c r="EF37" s="256">
        <f t="shared" si="85"/>
        <v>106.24320090104729</v>
      </c>
      <c r="EG37" s="256"/>
      <c r="EH37" s="256"/>
      <c r="EI37" s="147">
        <v>59703.066382382764</v>
      </c>
      <c r="EJ37" s="148">
        <v>97.219344256177848</v>
      </c>
      <c r="EK37" s="148">
        <v>0</v>
      </c>
      <c r="EL37" s="148">
        <v>83.146247467191358</v>
      </c>
      <c r="EM37" s="148">
        <v>20.247056363068555</v>
      </c>
      <c r="EN37" s="148">
        <v>5.0126108513549115</v>
      </c>
      <c r="EO37" s="148">
        <v>34.122398962910701</v>
      </c>
      <c r="EP37" s="148">
        <v>171.3469169981355</v>
      </c>
      <c r="EQ37" s="148">
        <v>125.23369387133533</v>
      </c>
      <c r="ER37" s="148">
        <v>24.36266888073234</v>
      </c>
      <c r="ES37" s="148">
        <v>152.18370160630394</v>
      </c>
      <c r="ET37" s="148">
        <v>13.866333698955543</v>
      </c>
      <c r="EU37" s="148">
        <v>10.604394342006719</v>
      </c>
      <c r="EV37" s="148">
        <v>14.40805195248204</v>
      </c>
      <c r="EW37" s="148">
        <v>4.6237146305304568</v>
      </c>
      <c r="EX37" s="148">
        <v>411.89425685486117</v>
      </c>
      <c r="EY37" s="148">
        <v>29.507823365587473</v>
      </c>
      <c r="EZ37" s="148">
        <v>48.387396194667225</v>
      </c>
      <c r="FA37" s="148">
        <v>7.9226527200202064</v>
      </c>
      <c r="FB37" s="148">
        <v>19.394244965610856</v>
      </c>
      <c r="FC37" s="516"/>
      <c r="FD37" s="256"/>
      <c r="FE37" s="256"/>
      <c r="FF37" s="256"/>
      <c r="FG37" s="256"/>
      <c r="FH37" s="256"/>
      <c r="FI37" s="142">
        <f>100*$DF37/$FF$8</f>
        <v>66.501685923241453</v>
      </c>
      <c r="FJ37" s="256"/>
      <c r="FK37" s="142">
        <f>$DD37-$FF$11*FI37/100</f>
        <v>22.117893203067347</v>
      </c>
      <c r="FL37" s="256"/>
      <c r="FM37" s="142">
        <f t="shared" si="45"/>
        <v>21.966124347502411</v>
      </c>
      <c r="FO37" s="142">
        <f t="shared" si="46"/>
        <v>75.041753277181698</v>
      </c>
      <c r="FP37" s="256"/>
      <c r="FQ37" s="142">
        <f t="shared" si="47"/>
        <v>21.966124347502408</v>
      </c>
      <c r="FR37" s="256"/>
      <c r="FS37" s="142">
        <f t="shared" si="48"/>
        <v>0.28149472474393689</v>
      </c>
      <c r="FU37" s="142">
        <f t="shared" si="49"/>
        <v>15.960404621577947</v>
      </c>
      <c r="FV37" s="256"/>
      <c r="FW37" s="256"/>
      <c r="FX37" s="256"/>
      <c r="FY37" s="256"/>
      <c r="FZ37" s="256"/>
      <c r="GA37" s="256"/>
      <c r="GB37" s="256"/>
      <c r="GC37" s="256"/>
      <c r="GD37" s="256"/>
      <c r="GE37" s="256"/>
      <c r="GF37" s="256"/>
      <c r="GG37" s="256"/>
      <c r="GH37" s="256"/>
      <c r="GI37" s="256"/>
      <c r="GJ37" s="256"/>
      <c r="GK37" s="497"/>
      <c r="GL37" s="371"/>
      <c r="GM37" s="256"/>
      <c r="GN37" s="256"/>
      <c r="GO37" s="617"/>
      <c r="GP37" s="256"/>
      <c r="GQ37" s="256"/>
      <c r="GR37" s="256"/>
      <c r="GS37" s="256"/>
      <c r="GT37" s="256"/>
      <c r="GU37" s="256"/>
      <c r="GV37" s="256"/>
      <c r="GW37" s="256"/>
      <c r="GX37" s="256"/>
      <c r="GY37" s="620"/>
      <c r="GZ37" s="629"/>
      <c r="HA37" s="620"/>
      <c r="HB37" s="620"/>
      <c r="HC37" s="620"/>
      <c r="HD37" s="620"/>
      <c r="HE37" s="620"/>
      <c r="HF37" s="620"/>
      <c r="HG37" s="620"/>
      <c r="HH37" s="620"/>
      <c r="HI37" s="629"/>
      <c r="HJ37" s="620"/>
      <c r="HK37" s="620"/>
      <c r="HL37" s="620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  <c r="IB37" s="620"/>
      <c r="IC37" s="620"/>
      <c r="ID37" s="620"/>
      <c r="IE37" s="620"/>
      <c r="IF37" s="620"/>
      <c r="IG37" s="620"/>
      <c r="IH37" s="620"/>
      <c r="II37" s="620"/>
      <c r="IJ37" s="620"/>
      <c r="IK37" s="620"/>
    </row>
    <row r="38" spans="1:331" s="571" customFormat="1" ht="15.75" x14ac:dyDescent="0.2">
      <c r="A38" s="558">
        <v>32</v>
      </c>
      <c r="B38" s="559">
        <v>150</v>
      </c>
      <c r="C38" s="594">
        <v>110</v>
      </c>
      <c r="D38" s="595">
        <v>2963.5</v>
      </c>
      <c r="E38" s="596" t="s">
        <v>324</v>
      </c>
      <c r="F38" s="597" t="s">
        <v>184</v>
      </c>
      <c r="G38" s="563"/>
      <c r="H38" s="564">
        <v>20.420000000000002</v>
      </c>
      <c r="I38" s="564">
        <v>0.19</v>
      </c>
      <c r="J38" s="564">
        <v>7.74</v>
      </c>
      <c r="K38" s="564">
        <v>2.95</v>
      </c>
      <c r="L38" s="564">
        <v>0.64</v>
      </c>
      <c r="M38" s="564">
        <v>14.2</v>
      </c>
      <c r="N38" s="564">
        <v>16.8</v>
      </c>
      <c r="O38" s="564">
        <v>0.44</v>
      </c>
      <c r="P38" s="564">
        <v>2.0299999999999998</v>
      </c>
      <c r="Q38" s="564">
        <v>0.26</v>
      </c>
      <c r="R38" s="564">
        <v>0.03</v>
      </c>
      <c r="S38" s="564">
        <v>0.09</v>
      </c>
      <c r="T38" s="564">
        <v>0.8</v>
      </c>
      <c r="U38" s="564">
        <v>33.01</v>
      </c>
      <c r="V38" s="566">
        <v>99.6</v>
      </c>
      <c r="W38" s="566"/>
      <c r="X38" s="564">
        <v>0.44</v>
      </c>
      <c r="Y38" s="564">
        <f>O38*0.742</f>
        <v>0.32647999999999999</v>
      </c>
      <c r="Z38" s="564">
        <f>S38/35.453</f>
        <v>2.5385721941725663E-3</v>
      </c>
      <c r="AA38" s="564">
        <f>X38+Y38</f>
        <v>0.76648000000000005</v>
      </c>
      <c r="AB38" s="564">
        <v>0.8</v>
      </c>
      <c r="AC38" s="566">
        <f>R38+S38</f>
        <v>0.12</v>
      </c>
      <c r="AD38" s="566"/>
      <c r="AE38" s="566">
        <f>R38*2.5*0.7</f>
        <v>5.2499999999999998E-2</v>
      </c>
      <c r="AF38" s="567">
        <f>N38-R38*2.5*0.7</f>
        <v>16.747500000000002</v>
      </c>
      <c r="AG38" s="566">
        <v>0</v>
      </c>
      <c r="AH38" s="566">
        <f>R38-AG38</f>
        <v>0.03</v>
      </c>
      <c r="AI38" s="568">
        <f>AF38+3*J38</f>
        <v>39.967500000000001</v>
      </c>
      <c r="AJ38" s="568">
        <f>3*J38/AI38</f>
        <v>0.58097203978232315</v>
      </c>
      <c r="AK38" s="568">
        <f t="shared" si="19"/>
        <v>0.41902796021767691</v>
      </c>
      <c r="AL38" s="568">
        <f>K38+M38</f>
        <v>17.149999999999999</v>
      </c>
      <c r="AM38" s="568">
        <f t="shared" si="20"/>
        <v>9.9636704822668403</v>
      </c>
      <c r="AN38" s="568">
        <f t="shared" si="21"/>
        <v>7.1863295177331583</v>
      </c>
      <c r="AO38" s="568">
        <f>U38*AJ38/(2*AK38+AJ38)</f>
        <v>13.514805606982279</v>
      </c>
      <c r="AP38" s="568">
        <f>U38*2*AN38/(2*AN38+AM38)</f>
        <v>19.495194393017719</v>
      </c>
      <c r="AQ38" s="598">
        <v>37.36</v>
      </c>
      <c r="AR38" s="566">
        <f>(J38+AM38+AO38)*2</f>
        <v>62.436952178498238</v>
      </c>
      <c r="AS38" s="569">
        <v>0.2</v>
      </c>
      <c r="AT38" s="566">
        <f>SUM(AQ38:AS38)</f>
        <v>99.996952178498233</v>
      </c>
      <c r="AU38" s="566">
        <f t="shared" si="50"/>
        <v>3.0478215017666344E-3</v>
      </c>
      <c r="AV38" s="570">
        <f>AS38</f>
        <v>0.2</v>
      </c>
      <c r="AX38" s="566">
        <f>AQ38</f>
        <v>37.36</v>
      </c>
      <c r="AY38" s="566"/>
      <c r="AZ38" s="572">
        <v>56.44</v>
      </c>
      <c r="BA38" s="573">
        <f>AR38</f>
        <v>62.436952178498238</v>
      </c>
      <c r="BB38" s="566"/>
      <c r="BC38" s="566"/>
      <c r="BD38" s="599">
        <v>21791.906026859349</v>
      </c>
      <c r="BE38" s="599">
        <v>46.585247914647141</v>
      </c>
      <c r="BF38" s="599">
        <v>3.2844244280811981</v>
      </c>
      <c r="BG38" s="599">
        <v>70.005764700300418</v>
      </c>
      <c r="BH38" s="599">
        <v>7.9533807212167886</v>
      </c>
      <c r="BI38" s="599">
        <v>2.779755328917378</v>
      </c>
      <c r="BJ38" s="599">
        <v>13.854798525091761</v>
      </c>
      <c r="BK38" s="599">
        <v>63.410379195098209</v>
      </c>
      <c r="BL38" s="599">
        <v>194.81727642702791</v>
      </c>
      <c r="BM38" s="599">
        <v>27.080529238276331</v>
      </c>
      <c r="BN38" s="599">
        <v>55.271471515929711</v>
      </c>
      <c r="BO38" s="599">
        <v>3.75201651538887</v>
      </c>
      <c r="BP38" s="599">
        <v>23.62124574251207</v>
      </c>
      <c r="BQ38" s="599">
        <v>5.0687338335974568</v>
      </c>
      <c r="BR38" s="599">
        <v>3.3573603742621145</v>
      </c>
      <c r="BS38" s="599">
        <v>288.80244876336127</v>
      </c>
      <c r="BT38" s="599">
        <v>12.212148998140615</v>
      </c>
      <c r="BU38" s="599">
        <v>36.727836604253405</v>
      </c>
      <c r="BV38" s="599">
        <v>0.90152610200406225</v>
      </c>
      <c r="BW38" s="599">
        <v>9.5756159027454526</v>
      </c>
      <c r="BX38" s="599"/>
      <c r="BY38" s="575">
        <f t="shared" si="26"/>
        <v>3559477.5697192834</v>
      </c>
      <c r="BZ38" s="599"/>
      <c r="CA38" s="575">
        <f t="shared" si="27"/>
        <v>58.515601505139472</v>
      </c>
      <c r="CB38" s="599"/>
      <c r="CC38" s="576">
        <v>7.3588639489444994</v>
      </c>
      <c r="CD38" s="576">
        <v>5.1606363756555442</v>
      </c>
      <c r="CE38" s="577">
        <v>0.4795314382105999</v>
      </c>
      <c r="CF38" s="578"/>
      <c r="CG38" s="579">
        <v>7.3588639489444994</v>
      </c>
      <c r="CH38" s="577">
        <v>0.4795314382105999</v>
      </c>
      <c r="CI38" s="580">
        <f t="shared" si="28"/>
        <v>56.44</v>
      </c>
      <c r="CJ38" s="580">
        <f t="shared" si="29"/>
        <v>0.2</v>
      </c>
      <c r="CK38" s="581">
        <f t="shared" si="30"/>
        <v>1.771793054571226E-2</v>
      </c>
      <c r="CL38" s="581">
        <f t="shared" si="30"/>
        <v>5</v>
      </c>
      <c r="CM38" s="571">
        <f t="shared" si="31"/>
        <v>3.5435861091424525E-3</v>
      </c>
      <c r="CN38" s="571">
        <f t="shared" si="32"/>
        <v>99.646892655367225</v>
      </c>
      <c r="CO38" s="571">
        <f t="shared" si="33"/>
        <v>2.6382428940568476</v>
      </c>
      <c r="CP38" s="571">
        <f>100*H38/(H38+J38)</f>
        <v>72.514204545454547</v>
      </c>
      <c r="CQ38" s="571">
        <f t="shared" si="34"/>
        <v>27.48579545454545</v>
      </c>
      <c r="CR38" s="571">
        <f t="shared" si="35"/>
        <v>3.2013686493723479</v>
      </c>
      <c r="CS38" s="566">
        <f t="shared" si="36"/>
        <v>20.420000000000002</v>
      </c>
      <c r="CT38" s="566">
        <f t="shared" si="37"/>
        <v>7.74</v>
      </c>
      <c r="CU38" s="566">
        <f t="shared" si="38"/>
        <v>2.0299999999999998</v>
      </c>
      <c r="CV38" s="584">
        <f t="shared" si="39"/>
        <v>63.410379195098209</v>
      </c>
      <c r="DC38" s="585"/>
      <c r="DD38" s="564">
        <v>20.420000000000002</v>
      </c>
      <c r="DE38" s="564">
        <v>0.19</v>
      </c>
      <c r="DF38" s="564">
        <v>7.74</v>
      </c>
      <c r="DG38" s="564">
        <v>2.95</v>
      </c>
      <c r="DH38" s="564">
        <v>0.64</v>
      </c>
      <c r="DI38" s="564">
        <v>14.2</v>
      </c>
      <c r="DJ38" s="564">
        <v>16.8</v>
      </c>
      <c r="DK38" s="564">
        <v>0.44</v>
      </c>
      <c r="DL38" s="564">
        <v>2.0299999999999998</v>
      </c>
      <c r="DM38" s="564">
        <v>0.26</v>
      </c>
      <c r="DN38" s="564">
        <v>0.03</v>
      </c>
      <c r="DO38" s="564">
        <v>0.09</v>
      </c>
      <c r="DP38" s="564">
        <v>0.8</v>
      </c>
      <c r="DQ38" s="564">
        <v>33.01</v>
      </c>
      <c r="DR38" s="587">
        <f t="shared" si="41"/>
        <v>99.6</v>
      </c>
      <c r="DS38" s="554">
        <f t="shared" si="42"/>
        <v>3.0003000300030003</v>
      </c>
      <c r="DT38" s="588">
        <f t="shared" si="84"/>
        <v>61.266126612661267</v>
      </c>
      <c r="DU38" s="588">
        <f t="shared" si="84"/>
        <v>0.57005700570057005</v>
      </c>
      <c r="DV38" s="588">
        <f t="shared" si="84"/>
        <v>23.222322232223224</v>
      </c>
      <c r="DW38" s="588">
        <f t="shared" si="84"/>
        <v>8.8508850885088517</v>
      </c>
      <c r="DX38" s="588">
        <f t="shared" si="84"/>
        <v>1.9201920192019202</v>
      </c>
      <c r="DY38" s="588">
        <f t="shared" si="84"/>
        <v>42.6042604260426</v>
      </c>
      <c r="DZ38" s="588">
        <f t="shared" si="84"/>
        <v>50.405040504050405</v>
      </c>
      <c r="EA38" s="588">
        <f t="shared" si="84"/>
        <v>1.3201320132013201</v>
      </c>
      <c r="EB38" s="588">
        <f t="shared" si="84"/>
        <v>6.0906090609060897</v>
      </c>
      <c r="EC38" s="588">
        <f t="shared" si="84"/>
        <v>0.78007800780078007</v>
      </c>
      <c r="ED38" s="588">
        <f t="shared" si="84"/>
        <v>9.0009000900090008E-2</v>
      </c>
      <c r="EE38" s="588">
        <f t="shared" si="84"/>
        <v>0.27002700270027002</v>
      </c>
      <c r="EF38" s="588">
        <f t="shared" si="85"/>
        <v>197.38973897389741</v>
      </c>
      <c r="EG38" s="588"/>
      <c r="EH38" s="588"/>
      <c r="EI38" s="599">
        <v>21791.906026859349</v>
      </c>
      <c r="EJ38" s="599">
        <v>46.585247914647141</v>
      </c>
      <c r="EK38" s="599">
        <v>3.2844244280811981</v>
      </c>
      <c r="EL38" s="599">
        <v>70.005764700300418</v>
      </c>
      <c r="EM38" s="599">
        <v>7.9533807212167886</v>
      </c>
      <c r="EN38" s="599">
        <v>2.779755328917378</v>
      </c>
      <c r="EO38" s="599">
        <v>13.854798525091761</v>
      </c>
      <c r="EP38" s="599">
        <v>63.410379195098209</v>
      </c>
      <c r="EQ38" s="599">
        <v>194.81727642702791</v>
      </c>
      <c r="ER38" s="599">
        <v>27.080529238276331</v>
      </c>
      <c r="ES38" s="599">
        <v>55.271471515929711</v>
      </c>
      <c r="ET38" s="599">
        <v>3.75201651538887</v>
      </c>
      <c r="EU38" s="599">
        <v>23.62124574251207</v>
      </c>
      <c r="EV38" s="599">
        <v>5.0687338335974568</v>
      </c>
      <c r="EW38" s="599">
        <v>3.3573603742621145</v>
      </c>
      <c r="EX38" s="599">
        <v>288.80244876336127</v>
      </c>
      <c r="EY38" s="599">
        <v>12.212148998140615</v>
      </c>
      <c r="EZ38" s="599">
        <v>36.727836604253405</v>
      </c>
      <c r="FA38" s="599">
        <v>0.90152610200406225</v>
      </c>
      <c r="FB38" s="599">
        <v>9.5756159027454526</v>
      </c>
      <c r="FC38" s="585"/>
      <c r="FD38" s="588"/>
      <c r="FE38" s="588"/>
      <c r="FF38" s="588"/>
      <c r="FG38" s="588"/>
      <c r="FH38" s="588"/>
      <c r="FI38" s="571">
        <f>100*$DF38/$FF$8</f>
        <v>32.25</v>
      </c>
      <c r="FJ38" s="588"/>
      <c r="FK38" s="571">
        <f>$DD38-$FF$11*FI38/100</f>
        <v>3.6500000000000021</v>
      </c>
      <c r="FL38" s="588"/>
      <c r="FM38" s="571">
        <f t="shared" si="45"/>
        <v>27.485795454545453</v>
      </c>
      <c r="FO38" s="571">
        <f t="shared" si="46"/>
        <v>89.832869080779929</v>
      </c>
      <c r="FP38" s="588"/>
      <c r="FQ38" s="591"/>
      <c r="FR38" s="591">
        <f t="shared" si="47"/>
        <v>27.48579545454545</v>
      </c>
      <c r="FS38" s="589"/>
      <c r="FT38" s="589">
        <f>DF38/DD38</f>
        <v>0.37904015670910868</v>
      </c>
      <c r="FU38" s="592"/>
      <c r="FV38" s="592">
        <f t="shared" si="49"/>
        <v>7.74</v>
      </c>
      <c r="FW38" s="588"/>
      <c r="FX38" s="588"/>
      <c r="FY38" s="588"/>
      <c r="FZ38" s="588"/>
      <c r="GA38" s="588"/>
      <c r="GB38" s="588"/>
      <c r="GC38" s="588"/>
      <c r="GD38" s="588"/>
      <c r="GE38" s="588"/>
      <c r="GF38" s="588"/>
      <c r="GG38" s="588"/>
      <c r="GH38" s="588"/>
      <c r="GI38" s="588"/>
      <c r="GJ38" s="588"/>
      <c r="GK38" s="579">
        <v>7.3588639489444994</v>
      </c>
      <c r="GL38" s="577">
        <v>0.4795314382105999</v>
      </c>
      <c r="GM38" s="588"/>
      <c r="GN38" s="588"/>
      <c r="GO38" s="619"/>
      <c r="GP38" s="588"/>
      <c r="GQ38" s="588"/>
      <c r="GR38" s="588"/>
      <c r="GS38" s="588"/>
      <c r="GT38" s="588"/>
      <c r="GU38" s="588"/>
      <c r="GV38" s="588"/>
      <c r="GW38" s="588"/>
      <c r="GX38" s="588"/>
      <c r="GY38" s="639"/>
      <c r="GZ38" s="628"/>
      <c r="HA38" s="639"/>
      <c r="HB38" s="639"/>
      <c r="HC38" s="639"/>
      <c r="HD38" s="639"/>
      <c r="HE38" s="639"/>
      <c r="HF38" s="639"/>
      <c r="HG38" s="639"/>
      <c r="HH38" s="639"/>
      <c r="HI38" s="628"/>
      <c r="HJ38" s="639"/>
      <c r="HK38" s="639"/>
      <c r="HL38" s="639"/>
      <c r="HM38" s="639"/>
      <c r="HN38" s="639"/>
      <c r="HO38" s="639"/>
      <c r="HP38" s="639"/>
      <c r="HQ38" s="639"/>
      <c r="HR38" s="639"/>
      <c r="HS38" s="639"/>
      <c r="HT38" s="639"/>
      <c r="HU38" s="639"/>
      <c r="HV38" s="639"/>
      <c r="HW38" s="639"/>
      <c r="HX38" s="639"/>
      <c r="HY38" s="639"/>
      <c r="HZ38" s="639"/>
      <c r="IA38" s="639"/>
      <c r="IB38" s="639"/>
      <c r="IC38" s="639"/>
      <c r="ID38" s="639"/>
      <c r="IE38" s="639"/>
      <c r="IF38" s="639"/>
      <c r="IG38" s="639"/>
      <c r="IH38" s="639"/>
      <c r="II38" s="639"/>
      <c r="IJ38" s="639"/>
      <c r="IK38" s="639"/>
    </row>
    <row r="39" spans="1:331" s="142" customFormat="1" ht="15" x14ac:dyDescent="0.2">
      <c r="A39" s="278">
        <v>33</v>
      </c>
      <c r="B39" s="272"/>
      <c r="C39" s="235"/>
      <c r="D39" s="327"/>
      <c r="E39" s="327"/>
      <c r="F39" s="415"/>
      <c r="G39" s="276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9"/>
      <c r="W39" s="249"/>
      <c r="X39" s="248"/>
      <c r="Y39" s="248"/>
      <c r="Z39" s="248"/>
      <c r="AA39" s="248"/>
      <c r="AB39" s="248"/>
      <c r="AC39" s="249"/>
      <c r="AD39" s="249"/>
      <c r="AE39" s="249"/>
      <c r="AF39" s="445"/>
      <c r="AG39" s="146"/>
      <c r="AH39" s="146"/>
      <c r="AI39" s="249"/>
      <c r="AJ39" s="249"/>
      <c r="AK39" s="249"/>
      <c r="AL39" s="249"/>
      <c r="AM39" s="249"/>
      <c r="AN39" s="249"/>
      <c r="AO39" s="249"/>
      <c r="AP39" s="249"/>
      <c r="AQ39" s="433"/>
      <c r="AR39" s="430"/>
      <c r="AS39" s="433"/>
      <c r="AT39" s="433"/>
      <c r="AU39" s="430"/>
      <c r="AV39" s="463"/>
      <c r="AX39" s="436"/>
      <c r="AY39" s="436"/>
      <c r="AZ39" s="436"/>
      <c r="BA39" s="430"/>
      <c r="BB39" s="146"/>
      <c r="BC39" s="146"/>
      <c r="BD39" s="195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48"/>
      <c r="BZ39" s="196"/>
      <c r="CA39" s="148"/>
      <c r="CB39" s="196"/>
      <c r="CC39" s="198"/>
      <c r="CD39" s="198"/>
      <c r="CE39" s="373"/>
      <c r="CF39" s="200"/>
      <c r="CG39" s="344"/>
      <c r="CH39" s="373"/>
      <c r="CI39" s="501"/>
      <c r="CJ39" s="501"/>
      <c r="CK39" s="161"/>
      <c r="CL39" s="161"/>
      <c r="CS39" s="146"/>
      <c r="CT39" s="146"/>
      <c r="CU39" s="146"/>
      <c r="CV39" s="512"/>
      <c r="DC39" s="516"/>
      <c r="DD39" s="552"/>
      <c r="DE39" s="552"/>
      <c r="DF39" s="552"/>
      <c r="DG39" s="552"/>
      <c r="DH39" s="552"/>
      <c r="DI39" s="552"/>
      <c r="DJ39" s="552"/>
      <c r="DK39" s="552"/>
      <c r="DL39" s="552"/>
      <c r="DM39" s="552"/>
      <c r="DN39" s="552"/>
      <c r="DO39" s="552"/>
      <c r="DP39" s="552"/>
      <c r="DQ39" s="552"/>
      <c r="DR39" s="548"/>
      <c r="DS39" s="554" t="e">
        <f t="shared" si="42"/>
        <v>#DIV/0!</v>
      </c>
      <c r="DT39" s="256"/>
      <c r="DU39" s="256"/>
      <c r="DV39" s="256"/>
      <c r="DW39" s="256"/>
      <c r="DX39" s="256"/>
      <c r="DY39" s="256"/>
      <c r="DZ39" s="256"/>
      <c r="EA39" s="256"/>
      <c r="EB39" s="256"/>
      <c r="EC39" s="256"/>
      <c r="ED39" s="256"/>
      <c r="EE39" s="256"/>
      <c r="EF39" s="256"/>
      <c r="EG39" s="256"/>
      <c r="EH39" s="256"/>
      <c r="EI39" s="195"/>
      <c r="EJ39" s="196"/>
      <c r="EK39" s="196"/>
      <c r="EL39" s="196"/>
      <c r="EM39" s="196"/>
      <c r="EN39" s="196"/>
      <c r="EO39" s="196"/>
      <c r="EP39" s="196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516"/>
      <c r="FD39" s="256"/>
      <c r="FE39" s="256"/>
      <c r="FF39" s="256"/>
      <c r="FG39" s="256"/>
      <c r="FH39" s="256"/>
      <c r="FJ39" s="256"/>
      <c r="FL39" s="256"/>
      <c r="FP39" s="256"/>
      <c r="FR39" s="256"/>
      <c r="FV39" s="256"/>
      <c r="FW39" s="256"/>
      <c r="FX39" s="256"/>
      <c r="FY39" s="256"/>
      <c r="FZ39" s="256"/>
      <c r="GA39" s="256"/>
      <c r="GB39" s="256"/>
      <c r="GC39" s="256"/>
      <c r="GD39" s="256"/>
      <c r="GE39" s="256"/>
      <c r="GF39" s="256"/>
      <c r="GG39" s="256"/>
      <c r="GH39" s="256"/>
      <c r="GI39" s="256"/>
      <c r="GJ39" s="256"/>
      <c r="GK39" s="344"/>
      <c r="GL39" s="373"/>
      <c r="GM39" s="256"/>
      <c r="GN39" s="256"/>
      <c r="GO39" s="617"/>
      <c r="GP39" s="256"/>
      <c r="GQ39" s="256"/>
      <c r="GR39" s="256"/>
      <c r="GS39" s="256"/>
      <c r="GT39" s="256"/>
      <c r="GU39" s="256"/>
      <c r="GV39" s="256"/>
      <c r="GW39" s="256"/>
      <c r="GX39" s="256"/>
      <c r="GY39" s="620"/>
      <c r="GZ39" s="629"/>
      <c r="HA39" s="620"/>
      <c r="HB39" s="620"/>
      <c r="HC39" s="620"/>
      <c r="HD39" s="620"/>
      <c r="HE39" s="620"/>
      <c r="HF39" s="620"/>
      <c r="HG39" s="620"/>
      <c r="HH39" s="620"/>
      <c r="HI39" s="629"/>
      <c r="HJ39" s="620"/>
      <c r="HK39" s="620"/>
      <c r="HL39" s="620"/>
      <c r="HM39" s="620"/>
      <c r="HN39" s="620"/>
      <c r="HO39" s="620"/>
      <c r="HP39" s="620"/>
      <c r="HQ39" s="620"/>
      <c r="HR39" s="620"/>
      <c r="HS39" s="620"/>
      <c r="HT39" s="620"/>
      <c r="HU39" s="620"/>
      <c r="HV39" s="620"/>
      <c r="HW39" s="620"/>
      <c r="HX39" s="620"/>
      <c r="HY39" s="620"/>
      <c r="HZ39" s="620"/>
      <c r="IA39" s="620"/>
      <c r="IB39" s="620"/>
      <c r="IC39" s="620"/>
      <c r="ID39" s="620"/>
      <c r="IE39" s="620"/>
      <c r="IF39" s="620"/>
      <c r="IG39" s="620"/>
      <c r="IH39" s="620"/>
      <c r="II39" s="620"/>
      <c r="IJ39" s="620"/>
      <c r="IK39" s="620"/>
    </row>
    <row r="40" spans="1:331" s="142" customFormat="1" ht="15" x14ac:dyDescent="0.2">
      <c r="A40" s="278">
        <v>34</v>
      </c>
      <c r="B40" s="272"/>
      <c r="C40" s="235"/>
      <c r="D40" s="327"/>
      <c r="E40" s="327"/>
      <c r="F40" s="415"/>
      <c r="G40" s="276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9"/>
      <c r="W40" s="249"/>
      <c r="X40" s="248"/>
      <c r="Y40" s="248"/>
      <c r="Z40" s="248"/>
      <c r="AA40" s="248"/>
      <c r="AB40" s="248"/>
      <c r="AC40" s="249"/>
      <c r="AD40" s="249"/>
      <c r="AE40" s="249"/>
      <c r="AF40" s="445"/>
      <c r="AG40" s="146"/>
      <c r="AH40" s="146"/>
      <c r="AI40" s="249"/>
      <c r="AJ40" s="249"/>
      <c r="AK40" s="249"/>
      <c r="AL40" s="249"/>
      <c r="AM40" s="249"/>
      <c r="AN40" s="249"/>
      <c r="AO40" s="249"/>
      <c r="AP40" s="249"/>
      <c r="AQ40" s="433"/>
      <c r="AR40" s="430"/>
      <c r="AS40" s="433"/>
      <c r="AT40" s="433"/>
      <c r="AU40" s="430"/>
      <c r="AV40" s="463"/>
      <c r="AX40" s="436"/>
      <c r="AY40" s="436"/>
      <c r="AZ40" s="436"/>
      <c r="BA40" s="430"/>
      <c r="BB40" s="146"/>
      <c r="BC40" s="146"/>
      <c r="BD40" s="195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48"/>
      <c r="BZ40" s="196"/>
      <c r="CA40" s="148"/>
      <c r="CB40" s="196"/>
      <c r="CC40" s="198"/>
      <c r="CD40" s="198"/>
      <c r="CE40" s="373"/>
      <c r="CF40" s="200"/>
      <c r="CG40" s="344"/>
      <c r="CH40" s="373"/>
      <c r="CI40" s="501"/>
      <c r="CJ40" s="501"/>
      <c r="CK40" s="161"/>
      <c r="CL40" s="161"/>
      <c r="CS40" s="146"/>
      <c r="CT40" s="146"/>
      <c r="CU40" s="146"/>
      <c r="CV40" s="512"/>
      <c r="DC40" s="516"/>
      <c r="DD40" s="552"/>
      <c r="DE40" s="552"/>
      <c r="DF40" s="552"/>
      <c r="DG40" s="552"/>
      <c r="DH40" s="552"/>
      <c r="DI40" s="552"/>
      <c r="DJ40" s="552"/>
      <c r="DK40" s="552"/>
      <c r="DL40" s="552"/>
      <c r="DM40" s="552"/>
      <c r="DN40" s="552"/>
      <c r="DO40" s="552"/>
      <c r="DP40" s="552"/>
      <c r="DQ40" s="552"/>
      <c r="DR40" s="548"/>
      <c r="DS40" s="554" t="e">
        <f t="shared" si="42"/>
        <v>#DIV/0!</v>
      </c>
      <c r="DT40" s="256"/>
      <c r="DU40" s="256"/>
      <c r="DV40" s="256"/>
      <c r="DW40" s="256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195"/>
      <c r="EJ40" s="196"/>
      <c r="EK40" s="196"/>
      <c r="EL40" s="196"/>
      <c r="EM40" s="196"/>
      <c r="EN40" s="196"/>
      <c r="EO40" s="196"/>
      <c r="EP40" s="196"/>
      <c r="EQ40" s="196"/>
      <c r="ER40" s="196"/>
      <c r="ES40" s="196"/>
      <c r="ET40" s="196"/>
      <c r="EU40" s="196"/>
      <c r="EV40" s="196"/>
      <c r="EW40" s="196"/>
      <c r="EX40" s="196"/>
      <c r="EY40" s="196"/>
      <c r="EZ40" s="196"/>
      <c r="FA40" s="196"/>
      <c r="FB40" s="196"/>
      <c r="FC40" s="516"/>
      <c r="FD40" s="256"/>
      <c r="FE40" s="256"/>
      <c r="FF40" s="256"/>
      <c r="FG40" s="256"/>
      <c r="FH40" s="256"/>
      <c r="FJ40" s="256"/>
      <c r="FL40" s="256"/>
      <c r="FP40" s="256"/>
      <c r="FR40" s="256"/>
      <c r="FV40" s="256"/>
      <c r="FW40" s="256"/>
      <c r="FX40" s="256"/>
      <c r="FY40" s="256"/>
      <c r="FZ40" s="256"/>
      <c r="GA40" s="256"/>
      <c r="GB40" s="256"/>
      <c r="GC40" s="256"/>
      <c r="GD40" s="256"/>
      <c r="GE40" s="256"/>
      <c r="GF40" s="256"/>
      <c r="GG40" s="256"/>
      <c r="GH40" s="256"/>
      <c r="GI40" s="256"/>
      <c r="GJ40" s="256"/>
      <c r="GK40" s="344"/>
      <c r="GL40" s="373"/>
      <c r="GM40" s="256"/>
      <c r="GN40" s="256"/>
      <c r="GO40" s="617"/>
      <c r="GP40" s="256"/>
      <c r="GQ40" s="256"/>
      <c r="GR40" s="256"/>
      <c r="GS40" s="256"/>
      <c r="GT40" s="256"/>
      <c r="GU40" s="256"/>
      <c r="GV40" s="256"/>
      <c r="GW40" s="256"/>
      <c r="GX40" s="256"/>
      <c r="GY40" s="620"/>
      <c r="GZ40" s="629"/>
      <c r="HA40" s="620"/>
      <c r="HB40" s="620"/>
      <c r="HC40" s="620"/>
      <c r="HD40" s="620"/>
      <c r="HE40" s="620"/>
      <c r="HF40" s="620"/>
      <c r="HG40" s="620"/>
      <c r="HH40" s="620"/>
      <c r="HI40" s="629"/>
      <c r="HJ40" s="620"/>
      <c r="HK40" s="620"/>
      <c r="HL40" s="620"/>
      <c r="HM40" s="620"/>
      <c r="HN40" s="620"/>
      <c r="HO40" s="620"/>
      <c r="HP40" s="620"/>
      <c r="HQ40" s="620"/>
      <c r="HR40" s="620"/>
      <c r="HS40" s="620"/>
      <c r="HT40" s="620"/>
      <c r="HU40" s="620"/>
      <c r="HV40" s="620"/>
      <c r="HW40" s="620"/>
      <c r="HX40" s="620"/>
      <c r="HY40" s="620"/>
      <c r="HZ40" s="620"/>
      <c r="IA40" s="620"/>
      <c r="IB40" s="620"/>
      <c r="IC40" s="620"/>
      <c r="ID40" s="620"/>
      <c r="IE40" s="620"/>
      <c r="IF40" s="620"/>
      <c r="IG40" s="620"/>
      <c r="IH40" s="620"/>
      <c r="II40" s="620"/>
      <c r="IJ40" s="620"/>
      <c r="IK40" s="620"/>
    </row>
    <row r="41" spans="1:331" s="142" customFormat="1" ht="15" x14ac:dyDescent="0.2">
      <c r="A41" s="278">
        <v>35</v>
      </c>
      <c r="B41" s="272"/>
      <c r="C41" s="235"/>
      <c r="D41" s="327"/>
      <c r="E41" s="327"/>
      <c r="F41" s="415"/>
      <c r="G41" s="276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9"/>
      <c r="W41" s="249"/>
      <c r="X41" s="248"/>
      <c r="Y41" s="248"/>
      <c r="Z41" s="248"/>
      <c r="AA41" s="248"/>
      <c r="AB41" s="248"/>
      <c r="AC41" s="249"/>
      <c r="AD41" s="249"/>
      <c r="AE41" s="249"/>
      <c r="AF41" s="445"/>
      <c r="AG41" s="146"/>
      <c r="AH41" s="146"/>
      <c r="AI41" s="249"/>
      <c r="AJ41" s="249"/>
      <c r="AK41" s="249"/>
      <c r="AL41" s="249"/>
      <c r="AM41" s="249"/>
      <c r="AN41" s="249"/>
      <c r="AO41" s="249"/>
      <c r="AP41" s="249"/>
      <c r="AQ41" s="433"/>
      <c r="AR41" s="430"/>
      <c r="AS41" s="433"/>
      <c r="AT41" s="433"/>
      <c r="AU41" s="430"/>
      <c r="AV41" s="463"/>
      <c r="AX41" s="436"/>
      <c r="AY41" s="436"/>
      <c r="AZ41" s="436"/>
      <c r="BA41" s="430"/>
      <c r="BB41" s="146"/>
      <c r="BC41" s="146"/>
      <c r="BD41" s="195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48"/>
      <c r="BZ41" s="196"/>
      <c r="CA41" s="148"/>
      <c r="CB41" s="196"/>
      <c r="CC41" s="198"/>
      <c r="CD41" s="198"/>
      <c r="CE41" s="373"/>
      <c r="CF41" s="200"/>
      <c r="CG41" s="344"/>
      <c r="CH41" s="373"/>
      <c r="CI41" s="501"/>
      <c r="CJ41" s="501"/>
      <c r="CK41" s="161"/>
      <c r="CL41" s="161"/>
      <c r="CS41" s="146"/>
      <c r="CT41" s="146"/>
      <c r="CU41" s="146"/>
      <c r="CV41" s="512"/>
      <c r="DC41" s="516"/>
      <c r="DD41" s="552"/>
      <c r="DE41" s="552"/>
      <c r="DF41" s="552"/>
      <c r="DG41" s="552"/>
      <c r="DH41" s="552"/>
      <c r="DI41" s="552"/>
      <c r="DJ41" s="552"/>
      <c r="DK41" s="552"/>
      <c r="DL41" s="552"/>
      <c r="DM41" s="552"/>
      <c r="DN41" s="552"/>
      <c r="DO41" s="552"/>
      <c r="DP41" s="552"/>
      <c r="DQ41" s="552"/>
      <c r="DR41" s="548"/>
      <c r="DS41" s="554" t="e">
        <f t="shared" si="42"/>
        <v>#DIV/0!</v>
      </c>
      <c r="DT41" s="256"/>
      <c r="DU41" s="256"/>
      <c r="DV41" s="256"/>
      <c r="DW41" s="256"/>
      <c r="DX41" s="256"/>
      <c r="DY41" s="256"/>
      <c r="DZ41" s="256"/>
      <c r="EA41" s="256"/>
      <c r="EB41" s="256"/>
      <c r="EC41" s="256"/>
      <c r="ED41" s="256"/>
      <c r="EE41" s="256"/>
      <c r="EF41" s="256"/>
      <c r="EG41" s="256"/>
      <c r="EH41" s="256"/>
      <c r="EI41" s="195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516"/>
      <c r="FD41" s="256"/>
      <c r="FE41" s="256"/>
      <c r="FF41" s="256"/>
      <c r="FG41" s="256"/>
      <c r="FH41" s="256"/>
      <c r="FJ41" s="256"/>
      <c r="FL41" s="256"/>
      <c r="FP41" s="256"/>
      <c r="FR41" s="256"/>
      <c r="FV41" s="256"/>
      <c r="FW41" s="256"/>
      <c r="FX41" s="256"/>
      <c r="FY41" s="256"/>
      <c r="FZ41" s="256"/>
      <c r="GA41" s="256"/>
      <c r="GB41" s="256"/>
      <c r="GC41" s="256"/>
      <c r="GD41" s="256"/>
      <c r="GE41" s="256"/>
      <c r="GF41" s="256"/>
      <c r="GG41" s="256"/>
      <c r="GH41" s="256"/>
      <c r="GI41" s="256"/>
      <c r="GJ41" s="256"/>
      <c r="GK41" s="344"/>
      <c r="GL41" s="373"/>
      <c r="GM41" s="256"/>
      <c r="GN41" s="256"/>
      <c r="GO41" s="617"/>
      <c r="GP41" s="256"/>
      <c r="GQ41" s="256"/>
      <c r="GR41" s="256"/>
      <c r="GS41" s="256"/>
      <c r="GT41" s="256"/>
      <c r="GU41" s="256"/>
      <c r="GV41" s="256"/>
      <c r="GW41" s="256"/>
      <c r="GX41" s="256"/>
      <c r="GY41" s="620"/>
      <c r="GZ41" s="629"/>
      <c r="HA41" s="620"/>
      <c r="HB41" s="620"/>
      <c r="HC41" s="620"/>
      <c r="HD41" s="620"/>
      <c r="HE41" s="620"/>
      <c r="HF41" s="620"/>
      <c r="HG41" s="620"/>
      <c r="HH41" s="620"/>
      <c r="HI41" s="629"/>
      <c r="HJ41" s="620"/>
      <c r="HK41" s="620"/>
      <c r="HL41" s="620"/>
      <c r="HM41" s="620"/>
      <c r="HN41" s="620"/>
      <c r="HO41" s="620"/>
      <c r="HP41" s="620"/>
      <c r="HQ41" s="620"/>
      <c r="HR41" s="620"/>
      <c r="HS41" s="620"/>
      <c r="HT41" s="620"/>
      <c r="HU41" s="620"/>
      <c r="HV41" s="620"/>
      <c r="HW41" s="620"/>
      <c r="HX41" s="620"/>
      <c r="HY41" s="620"/>
      <c r="HZ41" s="620"/>
      <c r="IA41" s="620"/>
      <c r="IB41" s="620"/>
      <c r="IC41" s="620"/>
      <c r="ID41" s="620"/>
      <c r="IE41" s="620"/>
      <c r="IF41" s="620"/>
      <c r="IG41" s="620"/>
      <c r="IH41" s="620"/>
      <c r="II41" s="620"/>
      <c r="IJ41" s="620"/>
      <c r="IK41" s="620"/>
    </row>
    <row r="42" spans="1:331" s="142" customFormat="1" ht="15" x14ac:dyDescent="0.2">
      <c r="A42" s="278">
        <v>36</v>
      </c>
      <c r="B42" s="272"/>
      <c r="C42" s="235"/>
      <c r="D42" s="327"/>
      <c r="E42" s="327"/>
      <c r="F42" s="415"/>
      <c r="G42" s="239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6"/>
      <c r="W42" s="146"/>
      <c r="X42" s="145"/>
      <c r="Y42" s="145"/>
      <c r="Z42" s="145"/>
      <c r="AA42" s="145"/>
      <c r="AB42" s="145"/>
      <c r="AC42" s="146"/>
      <c r="AD42" s="146"/>
      <c r="AE42" s="146"/>
      <c r="AF42" s="443"/>
      <c r="AG42" s="146"/>
      <c r="AH42" s="146"/>
      <c r="AI42" s="249"/>
      <c r="AJ42" s="249"/>
      <c r="AK42" s="249"/>
      <c r="AL42" s="249"/>
      <c r="AM42" s="249"/>
      <c r="AN42" s="249"/>
      <c r="AO42" s="249"/>
      <c r="AP42" s="249"/>
      <c r="AQ42" s="433"/>
      <c r="AR42" s="430"/>
      <c r="AS42" s="433"/>
      <c r="AT42" s="430"/>
      <c r="AU42" s="430"/>
      <c r="AV42" s="436"/>
      <c r="AW42" s="436"/>
      <c r="AX42" s="436"/>
      <c r="AY42" s="436"/>
      <c r="AZ42" s="436"/>
      <c r="BA42" s="430"/>
      <c r="BB42" s="146"/>
      <c r="BC42" s="146"/>
      <c r="BD42" s="250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51"/>
      <c r="BR42" s="251"/>
      <c r="BS42" s="251"/>
      <c r="BT42" s="251"/>
      <c r="BU42" s="251"/>
      <c r="BV42" s="251"/>
      <c r="BW42" s="251"/>
      <c r="BX42" s="251"/>
      <c r="BY42" s="148"/>
      <c r="BZ42" s="251"/>
      <c r="CA42" s="251"/>
      <c r="CB42" s="251"/>
      <c r="CC42" s="198"/>
      <c r="CD42" s="198"/>
      <c r="CE42" s="373"/>
      <c r="CF42" s="200"/>
      <c r="CG42" s="344"/>
      <c r="CH42" s="373"/>
      <c r="CI42" s="501"/>
      <c r="CJ42" s="501"/>
      <c r="CK42" s="161"/>
      <c r="CL42" s="161"/>
      <c r="CS42" s="146"/>
      <c r="CT42" s="146"/>
      <c r="CU42" s="146"/>
      <c r="CV42" s="512"/>
      <c r="DC42" s="516"/>
      <c r="DD42" s="425"/>
      <c r="DE42" s="425"/>
      <c r="DF42" s="425"/>
      <c r="DG42" s="425"/>
      <c r="DH42" s="425"/>
      <c r="DI42" s="425"/>
      <c r="DJ42" s="425"/>
      <c r="DK42" s="425"/>
      <c r="DL42" s="425"/>
      <c r="DM42" s="425"/>
      <c r="DN42" s="425"/>
      <c r="DO42" s="425"/>
      <c r="DP42" s="425"/>
      <c r="DQ42" s="425"/>
      <c r="DR42" s="548"/>
      <c r="DS42" s="554" t="e">
        <f t="shared" si="42"/>
        <v>#DIV/0!</v>
      </c>
      <c r="DT42" s="256"/>
      <c r="DU42" s="256"/>
      <c r="DV42" s="256"/>
      <c r="DW42" s="256"/>
      <c r="DX42" s="256"/>
      <c r="DY42" s="256"/>
      <c r="DZ42" s="256"/>
      <c r="EA42" s="256"/>
      <c r="EB42" s="256"/>
      <c r="EC42" s="256"/>
      <c r="ED42" s="256"/>
      <c r="EE42" s="256"/>
      <c r="EF42" s="256"/>
      <c r="EG42" s="256"/>
      <c r="EH42" s="256"/>
      <c r="EI42" s="250"/>
      <c r="EJ42" s="251"/>
      <c r="EK42" s="251"/>
      <c r="EL42" s="251"/>
      <c r="EM42" s="251"/>
      <c r="EN42" s="251"/>
      <c r="EO42" s="251"/>
      <c r="EP42" s="251"/>
      <c r="EQ42" s="251"/>
      <c r="ER42" s="251"/>
      <c r="ES42" s="251"/>
      <c r="ET42" s="251"/>
      <c r="EU42" s="251"/>
      <c r="EV42" s="251"/>
      <c r="EW42" s="251"/>
      <c r="EX42" s="251"/>
      <c r="EY42" s="251"/>
      <c r="EZ42" s="251"/>
      <c r="FA42" s="251"/>
      <c r="FB42" s="251"/>
      <c r="FC42" s="516"/>
      <c r="FD42" s="256"/>
      <c r="FE42" s="256"/>
      <c r="FF42" s="256"/>
      <c r="FG42" s="256"/>
      <c r="FH42" s="256"/>
      <c r="FJ42" s="256"/>
      <c r="FL42" s="256"/>
      <c r="FP42" s="256"/>
      <c r="FR42" s="256"/>
      <c r="FV42" s="256"/>
      <c r="FW42" s="256"/>
      <c r="FX42" s="256"/>
      <c r="FY42" s="256"/>
      <c r="FZ42" s="256"/>
      <c r="GA42" s="256"/>
      <c r="GB42" s="256"/>
      <c r="GC42" s="256"/>
      <c r="GD42" s="256"/>
      <c r="GE42" s="256"/>
      <c r="GF42" s="256"/>
      <c r="GG42" s="256"/>
      <c r="GH42" s="256"/>
      <c r="GI42" s="256"/>
      <c r="GJ42" s="256"/>
      <c r="GK42" s="344"/>
      <c r="GL42" s="373"/>
      <c r="GM42" s="256"/>
      <c r="GN42" s="256"/>
      <c r="GO42" s="617"/>
      <c r="GP42" s="256"/>
      <c r="GQ42" s="256"/>
      <c r="GR42" s="256"/>
      <c r="GS42" s="256"/>
      <c r="GT42" s="256"/>
      <c r="GU42" s="256"/>
      <c r="GV42" s="256"/>
      <c r="GW42" s="256"/>
      <c r="GX42" s="256"/>
      <c r="GY42" s="620"/>
      <c r="GZ42" s="629"/>
      <c r="HA42" s="620"/>
      <c r="HB42" s="620"/>
      <c r="HC42" s="620"/>
      <c r="HD42" s="620"/>
      <c r="HE42" s="620"/>
      <c r="HF42" s="620"/>
      <c r="HG42" s="620"/>
      <c r="HH42" s="620"/>
      <c r="HI42" s="629"/>
      <c r="HJ42" s="620"/>
      <c r="HK42" s="620"/>
      <c r="HL42" s="620"/>
      <c r="HM42" s="620"/>
      <c r="HN42" s="620"/>
      <c r="HO42" s="620"/>
      <c r="HP42" s="620"/>
      <c r="HQ42" s="620"/>
      <c r="HR42" s="620"/>
      <c r="HS42" s="620"/>
      <c r="HT42" s="620"/>
      <c r="HU42" s="620"/>
      <c r="HV42" s="620"/>
      <c r="HW42" s="620"/>
      <c r="HX42" s="620"/>
      <c r="HY42" s="620"/>
      <c r="HZ42" s="620"/>
      <c r="IA42" s="620"/>
      <c r="IB42" s="620"/>
      <c r="IC42" s="620"/>
      <c r="ID42" s="620"/>
      <c r="IE42" s="620"/>
      <c r="IF42" s="620"/>
      <c r="IG42" s="620"/>
      <c r="IH42" s="620"/>
      <c r="II42" s="620"/>
      <c r="IJ42" s="620"/>
      <c r="IK42" s="620"/>
    </row>
    <row r="43" spans="1:331" s="142" customFormat="1" ht="15.75" x14ac:dyDescent="0.2">
      <c r="A43" s="278">
        <v>37</v>
      </c>
      <c r="B43" s="272">
        <v>132</v>
      </c>
      <c r="C43" s="144">
        <v>110</v>
      </c>
      <c r="D43" s="393">
        <v>3145.8</v>
      </c>
      <c r="E43" s="320" t="s">
        <v>239</v>
      </c>
      <c r="F43" s="311" t="s">
        <v>179</v>
      </c>
      <c r="G43" s="239"/>
      <c r="H43" s="145">
        <v>66.758576514595433</v>
      </c>
      <c r="I43" s="145">
        <v>0.40613264927553339</v>
      </c>
      <c r="J43" s="145">
        <v>10.953151030114352</v>
      </c>
      <c r="K43" s="145">
        <v>2.069103785197985</v>
      </c>
      <c r="L43" s="145">
        <v>0.11051654910841419</v>
      </c>
      <c r="M43" s="145">
        <v>2.12519772363959</v>
      </c>
      <c r="N43" s="145">
        <v>4.1442661335796069</v>
      </c>
      <c r="O43" s="145">
        <v>1.3415539132319123</v>
      </c>
      <c r="P43" s="145">
        <v>2.3410079225601796</v>
      </c>
      <c r="Q43" s="145">
        <v>0.11114329702396283</v>
      </c>
      <c r="R43" s="145">
        <v>1.3288100389490896</v>
      </c>
      <c r="S43" s="145">
        <v>0.38054044272396303</v>
      </c>
      <c r="T43" s="145">
        <v>0.18</v>
      </c>
      <c r="U43" s="145">
        <v>7.35</v>
      </c>
      <c r="V43" s="146">
        <v>99.6</v>
      </c>
      <c r="W43" s="146"/>
      <c r="X43" s="145">
        <v>1.3415539132319123</v>
      </c>
      <c r="Y43" s="145">
        <f t="shared" ref="Y43:Y57" si="89">O43*0.742</f>
        <v>0.99543300361807896</v>
      </c>
      <c r="Z43" s="145">
        <f t="shared" ref="Z43:Z57" si="90">S43/35.453</f>
        <v>1.073365985174634E-2</v>
      </c>
      <c r="AA43" s="145">
        <f t="shared" ref="AA43:AA57" si="91">X43+Y43</f>
        <v>2.336986916849991</v>
      </c>
      <c r="AB43" s="145">
        <v>0.18</v>
      </c>
      <c r="AC43" s="146">
        <f t="shared" ref="AC43:AC57" si="92">R43+S43</f>
        <v>1.7093504816730527</v>
      </c>
      <c r="AD43" s="146"/>
      <c r="AE43" s="146">
        <f t="shared" ref="AE43:AE57" si="93">R43*2.5*0.7</f>
        <v>2.3254175681609066</v>
      </c>
      <c r="AF43" s="443">
        <f t="shared" ref="AF43:AF48" si="94">N43-R43*2.5*0.7</f>
        <v>1.8188485654187003</v>
      </c>
      <c r="AG43" s="146">
        <v>0</v>
      </c>
      <c r="AH43" s="146">
        <f t="shared" ref="AH43:AH57" si="95">R43-AG43</f>
        <v>1.3288100389490896</v>
      </c>
      <c r="AI43" s="249">
        <f t="shared" ref="AI43:AI57" si="96">AF43+3*J43</f>
        <v>34.67830165576175</v>
      </c>
      <c r="AJ43" s="249">
        <f t="shared" ref="AJ43:AJ57" si="97">3*J43/AI43</f>
        <v>0.94755081769938698</v>
      </c>
      <c r="AK43" s="249">
        <f t="shared" si="19"/>
        <v>5.2449182300613073E-2</v>
      </c>
      <c r="AL43" s="249">
        <f t="shared" ref="AL43:AL57" si="98">K43+M43</f>
        <v>4.194301508837575</v>
      </c>
      <c r="AM43" s="249">
        <f t="shared" si="20"/>
        <v>3.974313824376817</v>
      </c>
      <c r="AN43" s="249">
        <f t="shared" si="21"/>
        <v>0.21998768446075845</v>
      </c>
      <c r="AO43" s="249">
        <f t="shared" ref="AO43:AO57" si="99">U43*AJ43/(2*AK43+AJ43)</f>
        <v>6.6174202300831011</v>
      </c>
      <c r="AP43" s="249">
        <f t="shared" ref="AP43:AP57" si="100">U43*2*AN43/(2*AN43+AM43)</f>
        <v>0.73257976991689944</v>
      </c>
      <c r="AQ43" s="433">
        <f t="shared" si="22"/>
        <v>2.7714160197963582</v>
      </c>
      <c r="AR43" s="430">
        <f t="shared" ref="AR43:AR57" si="101">(J43+AM43+AO43)*2</f>
        <v>43.089770169148544</v>
      </c>
      <c r="AS43" s="430">
        <f>H43-0.5*AR43</f>
        <v>45.213691430021157</v>
      </c>
      <c r="AT43" s="430">
        <f t="shared" ref="AT43:AT57" si="102">SUM(AQ43:AS43)</f>
        <v>91.074877618966056</v>
      </c>
      <c r="AU43" s="430">
        <f t="shared" si="50"/>
        <v>8.925122381033944</v>
      </c>
      <c r="AV43" s="436">
        <f t="shared" si="23"/>
        <v>45.213691430021157</v>
      </c>
      <c r="AW43" s="436"/>
      <c r="AX43" s="436">
        <f>AQ43</f>
        <v>2.7714160197963582</v>
      </c>
      <c r="AY43" s="436"/>
      <c r="AZ43" s="436">
        <f t="shared" si="24"/>
        <v>43.089770169148544</v>
      </c>
      <c r="BA43" s="430"/>
      <c r="BB43" s="146">
        <f t="shared" si="25"/>
        <v>88.303461599169708</v>
      </c>
      <c r="BC43" s="146"/>
      <c r="BD43" s="147">
        <v>14785.631894806311</v>
      </c>
      <c r="BE43" s="148">
        <v>25.527205727885825</v>
      </c>
      <c r="BF43" s="148">
        <v>19.859751120078464</v>
      </c>
      <c r="BG43" s="148">
        <v>41.230501324404003</v>
      </c>
      <c r="BH43" s="148">
        <v>10.522053308823097</v>
      </c>
      <c r="BI43" s="148">
        <v>23.254937920651219</v>
      </c>
      <c r="BJ43" s="148">
        <v>6.9844205026850688</v>
      </c>
      <c r="BK43" s="148">
        <v>65.750218544428051</v>
      </c>
      <c r="BL43" s="148">
        <v>288.90727087077397</v>
      </c>
      <c r="BM43" s="148">
        <v>15.3168925307341</v>
      </c>
      <c r="BN43" s="148">
        <v>108.20681132731391</v>
      </c>
      <c r="BO43" s="148">
        <v>6.4255305683186235</v>
      </c>
      <c r="BP43" s="148">
        <v>8.380915026746047</v>
      </c>
      <c r="BQ43" s="148">
        <v>5.4679876995703838</v>
      </c>
      <c r="BR43" s="148">
        <v>5.8109480119221599</v>
      </c>
      <c r="BS43" s="148">
        <v>637.77068662358863</v>
      </c>
      <c r="BT43" s="148">
        <v>25.698889628802149</v>
      </c>
      <c r="BU43" s="148">
        <v>45.000921308510222</v>
      </c>
      <c r="BV43" s="148">
        <v>6.7780857036832858</v>
      </c>
      <c r="BW43" s="148">
        <v>11.411052924116165</v>
      </c>
      <c r="BX43" s="148"/>
      <c r="BY43" s="148">
        <f t="shared" si="26"/>
        <v>1632491.6264059783</v>
      </c>
      <c r="BZ43" s="148"/>
      <c r="CA43" s="148">
        <f t="shared" si="27"/>
        <v>82.110863861428541</v>
      </c>
      <c r="CB43" s="148"/>
      <c r="CC43" s="198">
        <v>12.101778330423366</v>
      </c>
      <c r="CD43" s="198">
        <v>10.704438317175118</v>
      </c>
      <c r="CE43" s="373">
        <v>4.1907217679430691</v>
      </c>
      <c r="CF43" s="200"/>
      <c r="CG43" s="344">
        <v>12.101778330423366</v>
      </c>
      <c r="CH43" s="373">
        <v>4.1907217679430691</v>
      </c>
      <c r="CI43" s="501">
        <f t="shared" si="28"/>
        <v>43.089770169148544</v>
      </c>
      <c r="CJ43" s="501">
        <f t="shared" si="29"/>
        <v>45.213691430021157</v>
      </c>
      <c r="CK43" s="161">
        <f t="shared" si="30"/>
        <v>2.320736444113088E-2</v>
      </c>
      <c r="CL43" s="161">
        <f t="shared" si="30"/>
        <v>2.2117194335873586E-2</v>
      </c>
      <c r="CM43" s="142">
        <f t="shared" si="31"/>
        <v>1.0492906147453369</v>
      </c>
      <c r="CN43" s="142">
        <f t="shared" si="32"/>
        <v>48.797373725554721</v>
      </c>
      <c r="CO43" s="142">
        <f t="shared" si="33"/>
        <v>6.0949197478470696</v>
      </c>
      <c r="CP43" s="142">
        <f t="shared" ref="CP43:CP57" si="103">100*H43/(H43+J43)</f>
        <v>85.90540787577693</v>
      </c>
      <c r="CQ43" s="142">
        <f t="shared" si="34"/>
        <v>14.094592124223064</v>
      </c>
      <c r="CR43" s="142">
        <f t="shared" si="35"/>
        <v>3.560456488792259</v>
      </c>
      <c r="CS43" s="146">
        <f t="shared" si="36"/>
        <v>66.758576514595433</v>
      </c>
      <c r="CT43" s="146">
        <f t="shared" si="37"/>
        <v>10.953151030114352</v>
      </c>
      <c r="CU43" s="146">
        <f t="shared" si="38"/>
        <v>2.3410079225601796</v>
      </c>
      <c r="CV43" s="512">
        <f t="shared" si="39"/>
        <v>65.750218544428051</v>
      </c>
      <c r="DC43" s="516"/>
      <c r="DD43" s="145">
        <v>66.758576514595433</v>
      </c>
      <c r="DE43" s="145">
        <v>0.40613264927553339</v>
      </c>
      <c r="DF43" s="145">
        <v>10.953151030114352</v>
      </c>
      <c r="DG43" s="145">
        <v>2.069103785197985</v>
      </c>
      <c r="DH43" s="145">
        <v>0.11051654910841419</v>
      </c>
      <c r="DI43" s="145">
        <v>2.12519772363959</v>
      </c>
      <c r="DJ43" s="145">
        <v>4.1442661335796069</v>
      </c>
      <c r="DK43" s="145">
        <v>1.3415539132319123</v>
      </c>
      <c r="DL43" s="145">
        <v>2.3410079225601796</v>
      </c>
      <c r="DM43" s="145">
        <v>0.11114329702396283</v>
      </c>
      <c r="DN43" s="145">
        <v>1.3288100389490896</v>
      </c>
      <c r="DO43" s="145">
        <v>0.38054044272396303</v>
      </c>
      <c r="DP43" s="145">
        <v>0.18</v>
      </c>
      <c r="DQ43" s="145">
        <v>7.35</v>
      </c>
      <c r="DR43" s="540">
        <f t="shared" si="41"/>
        <v>99.600000000000009</v>
      </c>
      <c r="DS43" s="554">
        <f t="shared" si="42"/>
        <v>1.2117103776530269</v>
      </c>
      <c r="DT43" s="256">
        <f t="shared" si="84"/>
        <v>80.892059960078925</v>
      </c>
      <c r="DU43" s="256">
        <f t="shared" si="84"/>
        <v>0.4921151458308809</v>
      </c>
      <c r="DV43" s="256">
        <f t="shared" si="84"/>
        <v>13.272046771190503</v>
      </c>
      <c r="DW43" s="256">
        <f t="shared" si="84"/>
        <v>2.5071545289655579</v>
      </c>
      <c r="DX43" s="256">
        <f t="shared" si="84"/>
        <v>0.13391404945706584</v>
      </c>
      <c r="DY43" s="256">
        <f t="shared" si="84"/>
        <v>2.575124136298681</v>
      </c>
      <c r="DZ43" s="256">
        <f t="shared" si="84"/>
        <v>5.0216502818143951</v>
      </c>
      <c r="EA43" s="256">
        <f t="shared" si="84"/>
        <v>1.6255747988441365</v>
      </c>
      <c r="EB43" s="256">
        <f t="shared" si="84"/>
        <v>2.8366235939341231</v>
      </c>
      <c r="EC43" s="256">
        <f t="shared" si="84"/>
        <v>0.13467348641050855</v>
      </c>
      <c r="ED43" s="256">
        <f t="shared" si="84"/>
        <v>1.6101329141241347</v>
      </c>
      <c r="EE43" s="256">
        <f t="shared" si="84"/>
        <v>0.46110480356530331</v>
      </c>
      <c r="EF43" s="256">
        <f t="shared" si="85"/>
        <v>111.56217447051422</v>
      </c>
      <c r="EG43" s="256"/>
      <c r="EH43" s="256"/>
      <c r="EI43" s="147">
        <v>14785.631894806311</v>
      </c>
      <c r="EJ43" s="148">
        <v>25.527205727885825</v>
      </c>
      <c r="EK43" s="148">
        <v>19.859751120078464</v>
      </c>
      <c r="EL43" s="148">
        <v>41.230501324404003</v>
      </c>
      <c r="EM43" s="148">
        <v>10.522053308823097</v>
      </c>
      <c r="EN43" s="148">
        <v>23.254937920651219</v>
      </c>
      <c r="EO43" s="148">
        <v>6.9844205026850688</v>
      </c>
      <c r="EP43" s="148">
        <v>65.750218544428051</v>
      </c>
      <c r="EQ43" s="148">
        <v>288.90727087077397</v>
      </c>
      <c r="ER43" s="148">
        <v>15.3168925307341</v>
      </c>
      <c r="ES43" s="148">
        <v>108.20681132731391</v>
      </c>
      <c r="ET43" s="148">
        <v>6.4255305683186235</v>
      </c>
      <c r="EU43" s="148">
        <v>8.380915026746047</v>
      </c>
      <c r="EV43" s="148">
        <v>5.4679876995703838</v>
      </c>
      <c r="EW43" s="148">
        <v>5.8109480119221599</v>
      </c>
      <c r="EX43" s="148">
        <v>637.77068662358863</v>
      </c>
      <c r="EY43" s="148">
        <v>25.698889628802149</v>
      </c>
      <c r="EZ43" s="148">
        <v>45.000921308510222</v>
      </c>
      <c r="FA43" s="148">
        <v>6.7780857036832858</v>
      </c>
      <c r="FB43" s="148">
        <v>11.411052924116165</v>
      </c>
      <c r="FC43" s="516"/>
      <c r="FD43" s="256"/>
      <c r="FE43" s="256"/>
      <c r="FF43" s="256"/>
      <c r="FG43" s="256"/>
      <c r="FH43" s="256"/>
      <c r="FI43" s="142">
        <f t="shared" ref="FI43:FI57" si="104">100*$DF43/$FF$8</f>
        <v>45.638129292143134</v>
      </c>
      <c r="FJ43" s="256"/>
      <c r="FK43" s="142">
        <f t="shared" ref="FK43:FK57" si="105">$DD43-$FF$11*FI43/100</f>
        <v>43.026749282681003</v>
      </c>
      <c r="FL43" s="256"/>
      <c r="FM43" s="142">
        <f t="shared" si="45"/>
        <v>14.094592124223064</v>
      </c>
      <c r="FO43" s="142">
        <f t="shared" si="46"/>
        <v>51.472612409466265</v>
      </c>
      <c r="FP43" s="256"/>
      <c r="FQ43" s="142">
        <f t="shared" si="47"/>
        <v>14.094592124223064</v>
      </c>
      <c r="FR43" s="256"/>
      <c r="FS43" s="142">
        <f t="shared" si="48"/>
        <v>0.16407106924635614</v>
      </c>
      <c r="FU43" s="142">
        <f t="shared" si="49"/>
        <v>10.953151030114352</v>
      </c>
      <c r="FV43" s="256"/>
      <c r="FW43" s="256"/>
      <c r="FX43" s="256"/>
      <c r="FY43" s="256"/>
      <c r="FZ43" s="256"/>
      <c r="GA43" s="256"/>
      <c r="GB43" s="256"/>
      <c r="GC43" s="256"/>
      <c r="GD43" s="256"/>
      <c r="GE43" s="256"/>
      <c r="GF43" s="256"/>
      <c r="GG43" s="256"/>
      <c r="GH43" s="256"/>
      <c r="GI43" s="256"/>
      <c r="GJ43" s="256"/>
      <c r="GK43" s="344">
        <v>12.101778330423366</v>
      </c>
      <c r="GL43" s="373">
        <v>4.1907217679430691</v>
      </c>
      <c r="GM43" s="256"/>
      <c r="GN43" s="256"/>
      <c r="GO43" s="617"/>
      <c r="GP43" s="256"/>
      <c r="GQ43" s="256"/>
      <c r="GR43" s="256"/>
      <c r="GS43" s="256"/>
      <c r="GT43" s="256"/>
      <c r="GU43" s="256"/>
      <c r="GV43" s="256"/>
      <c r="GW43" s="256"/>
      <c r="GX43" s="256"/>
      <c r="GY43" s="620"/>
      <c r="GZ43" s="629"/>
      <c r="HA43" s="620"/>
      <c r="HB43" s="620"/>
      <c r="HC43" s="620"/>
      <c r="HD43" s="620"/>
      <c r="HE43" s="620"/>
      <c r="HF43" s="620"/>
      <c r="HG43" s="620"/>
      <c r="HH43" s="620"/>
      <c r="HI43" s="629"/>
      <c r="HJ43" s="620"/>
      <c r="HK43" s="620"/>
      <c r="HL43" s="620"/>
      <c r="HM43" s="620"/>
      <c r="HN43" s="620"/>
      <c r="HO43" s="620"/>
      <c r="HP43" s="620"/>
      <c r="HQ43" s="620"/>
      <c r="HR43" s="620"/>
      <c r="HS43" s="620"/>
      <c r="HT43" s="620"/>
      <c r="HU43" s="620"/>
      <c r="HV43" s="620"/>
      <c r="HW43" s="620"/>
      <c r="HX43" s="620"/>
      <c r="HY43" s="620"/>
      <c r="HZ43" s="620"/>
      <c r="IA43" s="620"/>
      <c r="IB43" s="620"/>
      <c r="IC43" s="620"/>
      <c r="ID43" s="620"/>
      <c r="IE43" s="620"/>
      <c r="IF43" s="620"/>
      <c r="IG43" s="620"/>
      <c r="IH43" s="620"/>
      <c r="II43" s="620"/>
      <c r="IJ43" s="620"/>
      <c r="IK43" s="620"/>
    </row>
    <row r="44" spans="1:331" s="142" customFormat="1" ht="15.75" x14ac:dyDescent="0.2">
      <c r="A44" s="278">
        <v>38</v>
      </c>
      <c r="B44" s="272">
        <v>133</v>
      </c>
      <c r="C44" s="144">
        <v>110</v>
      </c>
      <c r="D44" s="393">
        <v>3146</v>
      </c>
      <c r="E44" s="320" t="s">
        <v>240</v>
      </c>
      <c r="F44" s="311" t="s">
        <v>180</v>
      </c>
      <c r="G44" s="239"/>
      <c r="H44" s="145">
        <v>65.812466847937856</v>
      </c>
      <c r="I44" s="145">
        <v>0.59680252965999203</v>
      </c>
      <c r="J44" s="145">
        <v>12.312368324100252</v>
      </c>
      <c r="K44" s="145">
        <v>2.2595775160420493</v>
      </c>
      <c r="L44" s="145">
        <v>0.12575258062839173</v>
      </c>
      <c r="M44" s="145">
        <v>2.7103650060687428</v>
      </c>
      <c r="N44" s="145">
        <v>3.7163856510958762</v>
      </c>
      <c r="O44" s="145">
        <v>1.4417679592976078</v>
      </c>
      <c r="P44" s="145">
        <v>2.4994892084867466</v>
      </c>
      <c r="Q44" s="145">
        <v>0.12261921067917933</v>
      </c>
      <c r="R44" s="145">
        <v>0.35793529386503198</v>
      </c>
      <c r="S44" s="145">
        <v>0.46446987213825425</v>
      </c>
      <c r="T44" s="145">
        <v>0.33</v>
      </c>
      <c r="U44" s="145">
        <v>6.85</v>
      </c>
      <c r="V44" s="146">
        <v>99.599999999999952</v>
      </c>
      <c r="W44" s="146"/>
      <c r="X44" s="145">
        <v>1.4417679592976078</v>
      </c>
      <c r="Y44" s="145">
        <f t="shared" si="89"/>
        <v>1.069791825798825</v>
      </c>
      <c r="Z44" s="145">
        <f t="shared" si="90"/>
        <v>1.3101003360456215E-2</v>
      </c>
      <c r="AA44" s="145">
        <f t="shared" si="91"/>
        <v>2.5115597850964329</v>
      </c>
      <c r="AB44" s="145">
        <v>0.33</v>
      </c>
      <c r="AC44" s="146">
        <f t="shared" si="92"/>
        <v>0.82240516600328628</v>
      </c>
      <c r="AD44" s="146"/>
      <c r="AE44" s="146">
        <f t="shared" si="93"/>
        <v>0.62638676426380591</v>
      </c>
      <c r="AF44" s="443">
        <f t="shared" si="94"/>
        <v>3.0899988868320705</v>
      </c>
      <c r="AG44" s="146">
        <v>0</v>
      </c>
      <c r="AH44" s="146">
        <f t="shared" si="95"/>
        <v>0.35793529386503198</v>
      </c>
      <c r="AI44" s="249">
        <f t="shared" si="96"/>
        <v>40.027103859132829</v>
      </c>
      <c r="AJ44" s="249">
        <f t="shared" si="97"/>
        <v>0.92280233669398903</v>
      </c>
      <c r="AK44" s="249">
        <f t="shared" si="19"/>
        <v>7.7197663306011022E-2</v>
      </c>
      <c r="AL44" s="249">
        <f t="shared" si="98"/>
        <v>4.9699425221107916</v>
      </c>
      <c r="AM44" s="249">
        <f t="shared" si="20"/>
        <v>4.586274572638656</v>
      </c>
      <c r="AN44" s="249">
        <f t="shared" si="21"/>
        <v>0.38366794947213612</v>
      </c>
      <c r="AO44" s="249">
        <f t="shared" si="99"/>
        <v>5.8681857765579792</v>
      </c>
      <c r="AP44" s="249">
        <f t="shared" si="100"/>
        <v>0.98181422344202107</v>
      </c>
      <c r="AQ44" s="433">
        <f t="shared" si="22"/>
        <v>4.4554810597462273</v>
      </c>
      <c r="AR44" s="430">
        <f t="shared" si="101"/>
        <v>45.53365734659377</v>
      </c>
      <c r="AS44" s="430">
        <f>H44-0.5*AR44</f>
        <v>43.04563817464097</v>
      </c>
      <c r="AT44" s="430">
        <f t="shared" si="102"/>
        <v>93.034776580980974</v>
      </c>
      <c r="AU44" s="430">
        <f t="shared" si="50"/>
        <v>6.9652234190190256</v>
      </c>
      <c r="AV44" s="436">
        <f t="shared" si="23"/>
        <v>43.04563817464097</v>
      </c>
      <c r="AW44" s="436"/>
      <c r="AX44" s="436">
        <f>AQ44</f>
        <v>4.4554810597462273</v>
      </c>
      <c r="AY44" s="436"/>
      <c r="AZ44" s="436">
        <f t="shared" si="24"/>
        <v>45.53365734659377</v>
      </c>
      <c r="BA44" s="430"/>
      <c r="BB44" s="146">
        <f t="shared" si="25"/>
        <v>88.579295521234741</v>
      </c>
      <c r="BC44" s="146"/>
      <c r="BD44" s="147">
        <v>19059.142422598918</v>
      </c>
      <c r="BE44" s="148">
        <v>22.472846757178974</v>
      </c>
      <c r="BF44" s="148">
        <v>9.8762712156702808</v>
      </c>
      <c r="BG44" s="148">
        <v>51.025533751608499</v>
      </c>
      <c r="BH44" s="148">
        <v>12.96908903859798</v>
      </c>
      <c r="BI44" s="148">
        <v>10.466129696496061</v>
      </c>
      <c r="BJ44" s="148">
        <v>14.109921224405198</v>
      </c>
      <c r="BK44" s="148">
        <v>74.75132095201738</v>
      </c>
      <c r="BL44" s="148">
        <v>189.133538982472</v>
      </c>
      <c r="BM44" s="148">
        <v>17.796403458778574</v>
      </c>
      <c r="BN44" s="148">
        <v>141.73765544627116</v>
      </c>
      <c r="BO44" s="148">
        <v>10.245313734539856</v>
      </c>
      <c r="BP44" s="148">
        <v>7.6729765894160282</v>
      </c>
      <c r="BQ44" s="148">
        <v>9.379612151656973</v>
      </c>
      <c r="BR44" s="148">
        <v>3.6131016662436326</v>
      </c>
      <c r="BS44" s="148">
        <v>654.32539859104202</v>
      </c>
      <c r="BT44" s="148">
        <v>27.457985976376801</v>
      </c>
      <c r="BU44" s="148">
        <v>53.011027450155645</v>
      </c>
      <c r="BV44" s="148">
        <v>7.4873919911033644</v>
      </c>
      <c r="BW44" s="148">
        <v>13.883353192884918</v>
      </c>
      <c r="BX44" s="148"/>
      <c r="BY44" s="148">
        <f t="shared" si="26"/>
        <v>3052189.5150903631</v>
      </c>
      <c r="BZ44" s="148"/>
      <c r="CA44" s="148">
        <f t="shared" si="27"/>
        <v>94.352366619417353</v>
      </c>
      <c r="CB44" s="148"/>
      <c r="CC44" s="198">
        <v>12.617472441949692</v>
      </c>
      <c r="CD44" s="198">
        <v>10.923691175810875</v>
      </c>
      <c r="CE44" s="374"/>
      <c r="CF44" s="200"/>
      <c r="CG44" s="344">
        <v>12.617472441949692</v>
      </c>
      <c r="CH44" s="374"/>
      <c r="CI44" s="501">
        <f t="shared" si="28"/>
        <v>45.53365734659377</v>
      </c>
      <c r="CJ44" s="501">
        <f t="shared" si="29"/>
        <v>43.04563817464097</v>
      </c>
      <c r="CK44" s="161">
        <f t="shared" si="30"/>
        <v>2.1961776371008046E-2</v>
      </c>
      <c r="CL44" s="161">
        <f t="shared" si="30"/>
        <v>2.3231157497140317E-2</v>
      </c>
      <c r="CM44" s="142">
        <f t="shared" si="31"/>
        <v>0.94535867933879203</v>
      </c>
      <c r="CN44" s="142">
        <f t="shared" si="32"/>
        <v>51.404402212341125</v>
      </c>
      <c r="CO44" s="142">
        <f t="shared" si="33"/>
        <v>5.3452321369493481</v>
      </c>
      <c r="CP44" s="142">
        <f t="shared" si="103"/>
        <v>84.240135295022029</v>
      </c>
      <c r="CQ44" s="142">
        <f t="shared" si="34"/>
        <v>15.759864704977975</v>
      </c>
      <c r="CR44" s="142">
        <f t="shared" si="35"/>
        <v>3.3437391830054217</v>
      </c>
      <c r="CS44" s="146">
        <f t="shared" si="36"/>
        <v>65.812466847937856</v>
      </c>
      <c r="CT44" s="146">
        <f t="shared" si="37"/>
        <v>12.312368324100252</v>
      </c>
      <c r="CU44" s="146">
        <f t="shared" si="38"/>
        <v>2.4994892084867466</v>
      </c>
      <c r="CV44" s="512">
        <f t="shared" si="39"/>
        <v>74.75132095201738</v>
      </c>
      <c r="DC44" s="516"/>
      <c r="DD44" s="145">
        <v>65.812466847937856</v>
      </c>
      <c r="DE44" s="145">
        <v>0.59680252965999203</v>
      </c>
      <c r="DF44" s="145">
        <v>12.312368324100252</v>
      </c>
      <c r="DG44" s="145">
        <v>2.2595775160420493</v>
      </c>
      <c r="DH44" s="145">
        <v>0.12575258062839173</v>
      </c>
      <c r="DI44" s="145">
        <v>2.7103650060687428</v>
      </c>
      <c r="DJ44" s="145">
        <v>3.7163856510958762</v>
      </c>
      <c r="DK44" s="145">
        <v>1.4417679592976078</v>
      </c>
      <c r="DL44" s="145">
        <v>2.4994892084867466</v>
      </c>
      <c r="DM44" s="145">
        <v>0.12261921067917933</v>
      </c>
      <c r="DN44" s="145">
        <v>0.35793529386503198</v>
      </c>
      <c r="DO44" s="145">
        <v>0.46446987213825425</v>
      </c>
      <c r="DP44" s="145">
        <v>0.33</v>
      </c>
      <c r="DQ44" s="538">
        <v>6.85</v>
      </c>
      <c r="DR44" s="540">
        <f t="shared" si="41"/>
        <v>99.599999999999952</v>
      </c>
      <c r="DS44" s="554">
        <f t="shared" si="42"/>
        <v>1.1978816025489034</v>
      </c>
      <c r="DT44" s="256">
        <f t="shared" si="84"/>
        <v>78.835543255504376</v>
      </c>
      <c r="DU44" s="256">
        <f t="shared" si="84"/>
        <v>0.7148987706343507</v>
      </c>
      <c r="DV44" s="256">
        <f t="shared" si="84"/>
        <v>14.748759499245566</v>
      </c>
      <c r="DW44" s="256">
        <f t="shared" si="84"/>
        <v>2.7067063359999204</v>
      </c>
      <c r="DX44" s="256">
        <f t="shared" si="84"/>
        <v>0.15063670280779806</v>
      </c>
      <c r="DY44" s="256">
        <f t="shared" si="84"/>
        <v>3.246696376962094</v>
      </c>
      <c r="DZ44" s="256">
        <f t="shared" si="84"/>
        <v>4.4517899994244781</v>
      </c>
      <c r="EA44" s="256">
        <f t="shared" si="84"/>
        <v>1.7270673135870807</v>
      </c>
      <c r="EB44" s="256">
        <f t="shared" si="84"/>
        <v>2.9940921386157942</v>
      </c>
      <c r="EC44" s="256">
        <f t="shared" si="84"/>
        <v>0.14688329659165694</v>
      </c>
      <c r="ED44" s="256">
        <f t="shared" si="84"/>
        <v>0.42876410342385718</v>
      </c>
      <c r="EE44" s="256">
        <f t="shared" si="84"/>
        <v>0.55637991477265625</v>
      </c>
      <c r="EF44" s="256">
        <f t="shared" si="85"/>
        <v>110.70821770756964</v>
      </c>
      <c r="EG44" s="256"/>
      <c r="EH44" s="256"/>
      <c r="EI44" s="147">
        <v>19059.142422598918</v>
      </c>
      <c r="EJ44" s="148">
        <v>22.472846757178974</v>
      </c>
      <c r="EK44" s="148">
        <v>9.8762712156702808</v>
      </c>
      <c r="EL44" s="148">
        <v>51.025533751608499</v>
      </c>
      <c r="EM44" s="148">
        <v>12.96908903859798</v>
      </c>
      <c r="EN44" s="148">
        <v>10.466129696496061</v>
      </c>
      <c r="EO44" s="148">
        <v>14.109921224405198</v>
      </c>
      <c r="EP44" s="148">
        <v>74.75132095201738</v>
      </c>
      <c r="EQ44" s="148">
        <v>189.133538982472</v>
      </c>
      <c r="ER44" s="148">
        <v>17.796403458778574</v>
      </c>
      <c r="ES44" s="148">
        <v>141.73765544627116</v>
      </c>
      <c r="ET44" s="148">
        <v>10.245313734539856</v>
      </c>
      <c r="EU44" s="148">
        <v>7.6729765894160282</v>
      </c>
      <c r="EV44" s="148">
        <v>9.379612151656973</v>
      </c>
      <c r="EW44" s="148">
        <v>3.6131016662436326</v>
      </c>
      <c r="EX44" s="148">
        <v>654.32539859104202</v>
      </c>
      <c r="EY44" s="148">
        <v>27.457985976376801</v>
      </c>
      <c r="EZ44" s="148">
        <v>53.011027450155645</v>
      </c>
      <c r="FA44" s="148">
        <v>7.4873919911033644</v>
      </c>
      <c r="FB44" s="148">
        <v>13.883353192884918</v>
      </c>
      <c r="FC44" s="516"/>
      <c r="FD44" s="256"/>
      <c r="FE44" s="256"/>
      <c r="FF44" s="256"/>
      <c r="FG44" s="256"/>
      <c r="FH44" s="256"/>
      <c r="FI44" s="142">
        <f t="shared" si="104"/>
        <v>51.301534683751051</v>
      </c>
      <c r="FJ44" s="256"/>
      <c r="FK44" s="142">
        <f t="shared" si="105"/>
        <v>39.135668812387308</v>
      </c>
      <c r="FL44" s="256"/>
      <c r="FM44" s="142">
        <f t="shared" si="45"/>
        <v>15.759864704977973</v>
      </c>
      <c r="FO44" s="142">
        <f t="shared" si="46"/>
        <v>56.726140018185788</v>
      </c>
      <c r="FP44" s="256"/>
      <c r="FQ44" s="142">
        <f t="shared" si="47"/>
        <v>15.759864704977975</v>
      </c>
      <c r="FR44" s="256"/>
      <c r="FS44" s="142">
        <f t="shared" si="48"/>
        <v>0.18708261388451575</v>
      </c>
      <c r="FU44" s="142">
        <f t="shared" si="49"/>
        <v>12.312368324100252</v>
      </c>
      <c r="FV44" s="256"/>
      <c r="FW44" s="256"/>
      <c r="FX44" s="256"/>
      <c r="FY44" s="256"/>
      <c r="FZ44" s="256"/>
      <c r="GA44" s="256"/>
      <c r="GB44" s="256"/>
      <c r="GC44" s="256"/>
      <c r="GD44" s="256"/>
      <c r="GE44" s="256"/>
      <c r="GF44" s="256"/>
      <c r="GG44" s="256"/>
      <c r="GH44" s="256"/>
      <c r="GI44" s="256"/>
      <c r="GJ44" s="256"/>
      <c r="GK44" s="344">
        <v>12.617472441949692</v>
      </c>
      <c r="GL44" s="374"/>
      <c r="GM44" s="256"/>
      <c r="GN44" s="256"/>
      <c r="GO44" s="617"/>
      <c r="GP44" s="256"/>
      <c r="GQ44" s="256"/>
      <c r="GR44" s="256"/>
      <c r="GS44" s="256"/>
      <c r="GT44" s="256"/>
      <c r="GU44" s="256"/>
      <c r="GV44" s="256"/>
      <c r="GW44" s="256"/>
      <c r="GX44" s="256"/>
      <c r="GY44" s="620"/>
      <c r="GZ44" s="629"/>
      <c r="HA44" s="620"/>
      <c r="HB44" s="620"/>
      <c r="HC44" s="620"/>
      <c r="HD44" s="620"/>
      <c r="HE44" s="620"/>
      <c r="HF44" s="620"/>
      <c r="HG44" s="620"/>
      <c r="HH44" s="620"/>
      <c r="HI44" s="629"/>
      <c r="HJ44" s="620"/>
      <c r="HK44" s="620"/>
      <c r="HL44" s="620"/>
      <c r="HM44" s="620"/>
      <c r="HN44" s="620"/>
      <c r="HO44" s="620"/>
      <c r="HP44" s="620"/>
      <c r="HQ44" s="620"/>
      <c r="HR44" s="620"/>
      <c r="HS44" s="620"/>
      <c r="HT44" s="620"/>
      <c r="HU44" s="620"/>
      <c r="HV44" s="620"/>
      <c r="HW44" s="620"/>
      <c r="HX44" s="620"/>
      <c r="HY44" s="620"/>
      <c r="HZ44" s="620"/>
      <c r="IA44" s="620"/>
      <c r="IB44" s="620"/>
      <c r="IC44" s="620"/>
      <c r="ID44" s="620"/>
      <c r="IE44" s="620"/>
      <c r="IF44" s="620"/>
      <c r="IG44" s="620"/>
      <c r="IH44" s="620"/>
      <c r="II44" s="620"/>
      <c r="IJ44" s="620"/>
      <c r="IK44" s="620"/>
    </row>
    <row r="45" spans="1:331" s="142" customFormat="1" ht="15.75" x14ac:dyDescent="0.25">
      <c r="A45" s="278">
        <v>39</v>
      </c>
      <c r="B45" s="272">
        <v>135</v>
      </c>
      <c r="C45" s="144">
        <v>110</v>
      </c>
      <c r="D45" s="393">
        <v>3148</v>
      </c>
      <c r="E45" s="320" t="s">
        <v>240</v>
      </c>
      <c r="F45" s="311" t="s">
        <v>167</v>
      </c>
      <c r="G45" s="239"/>
      <c r="H45" s="145">
        <v>68.752430376359499</v>
      </c>
      <c r="I45" s="145">
        <v>0.38122513320942797</v>
      </c>
      <c r="J45" s="145">
        <v>10.185676548731768</v>
      </c>
      <c r="K45" s="145">
        <v>1.8270861006826034</v>
      </c>
      <c r="L45" s="145">
        <v>0.10104134411376799</v>
      </c>
      <c r="M45" s="145">
        <v>2.0410560058647</v>
      </c>
      <c r="N45" s="145">
        <v>3.831541991187208</v>
      </c>
      <c r="O45" s="145">
        <v>1.3962266229962366</v>
      </c>
      <c r="P45" s="145">
        <v>2.562216622872556</v>
      </c>
      <c r="Q45" s="145">
        <v>0.11084308440963403</v>
      </c>
      <c r="R45" s="145">
        <v>1.0679725969176592</v>
      </c>
      <c r="S45" s="145">
        <v>0.48268357265493494</v>
      </c>
      <c r="T45" s="145">
        <v>0.28000000000000003</v>
      </c>
      <c r="U45" s="145">
        <v>6.58</v>
      </c>
      <c r="V45" s="146">
        <v>99.6</v>
      </c>
      <c r="W45" s="146"/>
      <c r="X45" s="145">
        <v>1.3962266229962366</v>
      </c>
      <c r="Y45" s="145">
        <f t="shared" si="89"/>
        <v>1.0360001542632076</v>
      </c>
      <c r="Z45" s="145">
        <f t="shared" si="90"/>
        <v>1.3614745512507683E-2</v>
      </c>
      <c r="AA45" s="145">
        <f t="shared" si="91"/>
        <v>2.4322267772594444</v>
      </c>
      <c r="AB45" s="145">
        <v>0.28000000000000003</v>
      </c>
      <c r="AC45" s="146">
        <f t="shared" si="92"/>
        <v>1.5506561695725942</v>
      </c>
      <c r="AD45" s="146"/>
      <c r="AE45" s="146">
        <f t="shared" si="93"/>
        <v>1.8689520446059036</v>
      </c>
      <c r="AF45" s="443">
        <f t="shared" si="94"/>
        <v>1.9625899465813044</v>
      </c>
      <c r="AG45" s="146">
        <v>0</v>
      </c>
      <c r="AH45" s="146">
        <f t="shared" si="95"/>
        <v>1.0679725969176592</v>
      </c>
      <c r="AI45" s="249">
        <f t="shared" si="96"/>
        <v>32.519619592776607</v>
      </c>
      <c r="AJ45" s="249">
        <f t="shared" si="97"/>
        <v>0.93964904967654539</v>
      </c>
      <c r="AK45" s="249">
        <f t="shared" si="19"/>
        <v>6.0350950323454673E-2</v>
      </c>
      <c r="AL45" s="249">
        <f t="shared" si="98"/>
        <v>3.8681421065473032</v>
      </c>
      <c r="AM45" s="249">
        <f t="shared" si="20"/>
        <v>3.6346960544310036</v>
      </c>
      <c r="AN45" s="249">
        <f t="shared" si="21"/>
        <v>0.2334460521162996</v>
      </c>
      <c r="AO45" s="249">
        <f t="shared" si="99"/>
        <v>5.8309852459561711</v>
      </c>
      <c r="AP45" s="249">
        <f t="shared" si="100"/>
        <v>0.74901475404382967</v>
      </c>
      <c r="AQ45" s="433">
        <f t="shared" si="22"/>
        <v>2.9450507527414338</v>
      </c>
      <c r="AR45" s="430">
        <f t="shared" si="101"/>
        <v>39.30271569823789</v>
      </c>
      <c r="AS45" s="430">
        <f>H45-0.5*AR45</f>
        <v>49.101072527240554</v>
      </c>
      <c r="AT45" s="430">
        <f t="shared" si="102"/>
        <v>91.348838978219874</v>
      </c>
      <c r="AU45" s="430">
        <f t="shared" si="50"/>
        <v>8.6511610217801262</v>
      </c>
      <c r="AV45" s="436">
        <f t="shared" si="23"/>
        <v>49.101072527240554</v>
      </c>
      <c r="AW45" s="436"/>
      <c r="AX45" s="436">
        <f>AQ45</f>
        <v>2.9450507527414338</v>
      </c>
      <c r="AY45" s="436"/>
      <c r="AZ45" s="436">
        <f t="shared" si="24"/>
        <v>39.30271569823789</v>
      </c>
      <c r="BA45" s="430"/>
      <c r="BB45" s="146">
        <f t="shared" si="25"/>
        <v>88.403788225478451</v>
      </c>
      <c r="BC45" s="146"/>
      <c r="BD45" s="147">
        <v>14391.572551778574</v>
      </c>
      <c r="BE45" s="148">
        <v>25.13123716060764</v>
      </c>
      <c r="BF45" s="148">
        <v>27.669592120115027</v>
      </c>
      <c r="BG45" s="148">
        <v>40.648270717969972</v>
      </c>
      <c r="BH45" s="148">
        <v>8.1170707386104812</v>
      </c>
      <c r="BI45" s="148">
        <v>22.730113163759995</v>
      </c>
      <c r="BJ45" s="148">
        <v>9.4092849995473369</v>
      </c>
      <c r="BK45" s="148">
        <v>66.912972961844446</v>
      </c>
      <c r="BL45" s="148">
        <v>259.2509263250825</v>
      </c>
      <c r="BM45" s="148">
        <v>13.658306595417921</v>
      </c>
      <c r="BN45" s="148">
        <v>111.65947753700486</v>
      </c>
      <c r="BO45" s="148">
        <v>4.9562647131830886</v>
      </c>
      <c r="BP45" s="148">
        <v>8.13788214683135</v>
      </c>
      <c r="BQ45" s="148">
        <v>5.9534198482395624</v>
      </c>
      <c r="BR45" s="148">
        <v>3.8379426435790003</v>
      </c>
      <c r="BS45" s="148">
        <v>724.15293662953184</v>
      </c>
      <c r="BT45" s="148">
        <v>24.003478679706252</v>
      </c>
      <c r="BU45" s="148">
        <v>43.996758688875765</v>
      </c>
      <c r="BV45" s="148">
        <v>0.8848982509805855</v>
      </c>
      <c r="BW45" s="148">
        <v>9.6731403417874642</v>
      </c>
      <c r="BX45" s="148"/>
      <c r="BY45" s="148">
        <f t="shared" si="26"/>
        <v>770230.97029133164</v>
      </c>
      <c r="BZ45" s="148"/>
      <c r="CA45" s="148">
        <f t="shared" si="27"/>
        <v>77.673377710369479</v>
      </c>
      <c r="CB45" s="148"/>
      <c r="CC45" s="191"/>
      <c r="CD45" s="158"/>
      <c r="CE45" s="371"/>
      <c r="CF45" s="206"/>
      <c r="CG45" s="497"/>
      <c r="CH45" s="371"/>
      <c r="CI45" s="501">
        <f t="shared" si="28"/>
        <v>39.30271569823789</v>
      </c>
      <c r="CJ45" s="501">
        <f t="shared" si="29"/>
        <v>49.101072527240554</v>
      </c>
      <c r="CK45" s="161">
        <f t="shared" si="30"/>
        <v>2.5443534428457683E-2</v>
      </c>
      <c r="CL45" s="161">
        <f t="shared" si="30"/>
        <v>2.0366153905196565E-2</v>
      </c>
      <c r="CM45" s="142">
        <f t="shared" si="31"/>
        <v>1.2493048293210427</v>
      </c>
      <c r="CN45" s="142">
        <f t="shared" si="32"/>
        <v>44.458180454885344</v>
      </c>
      <c r="CO45" s="142">
        <f t="shared" si="33"/>
        <v>6.7499129829446582</v>
      </c>
      <c r="CP45" s="142">
        <f t="shared" si="103"/>
        <v>87.096629314410194</v>
      </c>
      <c r="CQ45" s="142">
        <f t="shared" si="34"/>
        <v>12.903370685589813</v>
      </c>
      <c r="CR45" s="142">
        <f t="shared" si="35"/>
        <v>3.829177675805258</v>
      </c>
      <c r="CS45" s="146">
        <f t="shared" si="36"/>
        <v>68.752430376359499</v>
      </c>
      <c r="CT45" s="146">
        <f t="shared" si="37"/>
        <v>10.185676548731768</v>
      </c>
      <c r="CU45" s="146">
        <f t="shared" si="38"/>
        <v>2.562216622872556</v>
      </c>
      <c r="CV45" s="512">
        <f t="shared" si="39"/>
        <v>66.912972961844446</v>
      </c>
      <c r="DC45" s="516"/>
      <c r="DD45" s="145">
        <v>68.752430376359499</v>
      </c>
      <c r="DE45" s="145">
        <v>0.38122513320942797</v>
      </c>
      <c r="DF45" s="145">
        <v>10.185676548731768</v>
      </c>
      <c r="DG45" s="145">
        <v>1.8270861006826034</v>
      </c>
      <c r="DH45" s="145">
        <v>0.10104134411376799</v>
      </c>
      <c r="DI45" s="145">
        <v>2.0410560058647</v>
      </c>
      <c r="DJ45" s="145">
        <v>3.831541991187208</v>
      </c>
      <c r="DK45" s="145">
        <v>1.3962266229962366</v>
      </c>
      <c r="DL45" s="145">
        <v>2.562216622872556</v>
      </c>
      <c r="DM45" s="145">
        <v>0.11084308440963403</v>
      </c>
      <c r="DN45" s="145">
        <v>1.0679725969176592</v>
      </c>
      <c r="DO45" s="145">
        <v>0.48268357265493494</v>
      </c>
      <c r="DP45" s="145">
        <v>0.28000000000000003</v>
      </c>
      <c r="DQ45" s="538">
        <v>6.58</v>
      </c>
      <c r="DR45" s="540">
        <f t="shared" si="41"/>
        <v>99.6</v>
      </c>
      <c r="DS45" s="554">
        <f t="shared" si="42"/>
        <v>1.1946198891022335</v>
      </c>
      <c r="DT45" s="256">
        <f t="shared" si="84"/>
        <v>82.13302075171562</v>
      </c>
      <c r="DU45" s="256">
        <f t="shared" si="84"/>
        <v>0.45541912635763104</v>
      </c>
      <c r="DV45" s="256">
        <f t="shared" si="84"/>
        <v>12.168011789077166</v>
      </c>
      <c r="DW45" s="256">
        <f t="shared" si="84"/>
        <v>2.1826733949776838</v>
      </c>
      <c r="DX45" s="256">
        <f t="shared" si="84"/>
        <v>0.12070599929993013</v>
      </c>
      <c r="DY45" s="256">
        <f t="shared" si="84"/>
        <v>2.4382860993775357</v>
      </c>
      <c r="DZ45" s="256">
        <f t="shared" si="84"/>
        <v>4.5772362686026131</v>
      </c>
      <c r="EA45" s="256">
        <f t="shared" si="84"/>
        <v>1.66796009352535</v>
      </c>
      <c r="EB45" s="256">
        <f t="shared" si="84"/>
        <v>3.0608749378719122</v>
      </c>
      <c r="EC45" s="256">
        <f t="shared" si="84"/>
        <v>0.13241535320518652</v>
      </c>
      <c r="ED45" s="256">
        <f t="shared" si="84"/>
        <v>1.2758213052939984</v>
      </c>
      <c r="EE45" s="256">
        <f t="shared" si="84"/>
        <v>0.57662339603650825</v>
      </c>
      <c r="EF45" s="256">
        <f t="shared" si="85"/>
        <v>110.78904851534115</v>
      </c>
      <c r="EG45" s="256"/>
      <c r="EH45" s="256"/>
      <c r="EI45" s="147">
        <v>14391.572551778574</v>
      </c>
      <c r="EJ45" s="148">
        <v>25.13123716060764</v>
      </c>
      <c r="EK45" s="148">
        <v>27.669592120115027</v>
      </c>
      <c r="EL45" s="148">
        <v>40.648270717969972</v>
      </c>
      <c r="EM45" s="148">
        <v>8.1170707386104812</v>
      </c>
      <c r="EN45" s="148">
        <v>22.730113163759995</v>
      </c>
      <c r="EO45" s="148">
        <v>9.4092849995473369</v>
      </c>
      <c r="EP45" s="148">
        <v>66.912972961844446</v>
      </c>
      <c r="EQ45" s="148">
        <v>259.2509263250825</v>
      </c>
      <c r="ER45" s="148">
        <v>13.658306595417921</v>
      </c>
      <c r="ES45" s="148">
        <v>111.65947753700486</v>
      </c>
      <c r="ET45" s="148">
        <v>4.9562647131830886</v>
      </c>
      <c r="EU45" s="148">
        <v>8.13788214683135</v>
      </c>
      <c r="EV45" s="148">
        <v>5.9534198482395624</v>
      </c>
      <c r="EW45" s="148">
        <v>3.8379426435790003</v>
      </c>
      <c r="EX45" s="148">
        <v>724.15293662953184</v>
      </c>
      <c r="EY45" s="148">
        <v>24.003478679706252</v>
      </c>
      <c r="EZ45" s="148">
        <v>43.996758688875765</v>
      </c>
      <c r="FA45" s="148">
        <v>0.8848982509805855</v>
      </c>
      <c r="FB45" s="148">
        <v>9.6731403417874642</v>
      </c>
      <c r="FC45" s="516"/>
      <c r="FD45" s="256"/>
      <c r="FE45" s="256"/>
      <c r="FF45" s="256"/>
      <c r="FG45" s="256"/>
      <c r="FH45" s="256"/>
      <c r="FI45" s="142">
        <f t="shared" si="104"/>
        <v>42.440318953049037</v>
      </c>
      <c r="FJ45" s="256"/>
      <c r="FK45" s="142">
        <f t="shared" si="105"/>
        <v>46.683464520774002</v>
      </c>
      <c r="FL45" s="256"/>
      <c r="FM45" s="142">
        <f t="shared" si="45"/>
        <v>12.903370685589813</v>
      </c>
      <c r="FO45" s="142">
        <f t="shared" si="46"/>
        <v>47.619521185963094</v>
      </c>
      <c r="FP45" s="256"/>
      <c r="FQ45" s="142">
        <f t="shared" si="47"/>
        <v>12.903370685589813</v>
      </c>
      <c r="FR45" s="256"/>
      <c r="FS45" s="142">
        <f t="shared" si="48"/>
        <v>0.14815005801211809</v>
      </c>
      <c r="FU45" s="142">
        <f t="shared" si="49"/>
        <v>10.18567654873177</v>
      </c>
      <c r="FV45" s="256"/>
      <c r="FW45" s="256"/>
      <c r="FX45" s="256"/>
      <c r="FY45" s="256"/>
      <c r="FZ45" s="256"/>
      <c r="GA45" s="256"/>
      <c r="GB45" s="256"/>
      <c r="GC45" s="256"/>
      <c r="GD45" s="256"/>
      <c r="GE45" s="256"/>
      <c r="GF45" s="256"/>
      <c r="GG45" s="256"/>
      <c r="GH45" s="256"/>
      <c r="GI45" s="256"/>
      <c r="GJ45" s="256"/>
      <c r="GK45" s="497"/>
      <c r="GL45" s="371"/>
      <c r="GM45" s="256"/>
      <c r="GN45" s="256"/>
      <c r="GO45" s="617"/>
      <c r="GP45" s="256"/>
      <c r="GQ45" s="256"/>
      <c r="GR45" s="256"/>
      <c r="GS45" s="256"/>
      <c r="GT45" s="256"/>
      <c r="GU45" s="256"/>
      <c r="GV45" s="256"/>
      <c r="GW45" s="256"/>
      <c r="GX45" s="256"/>
      <c r="GY45" s="620"/>
      <c r="GZ45" s="629"/>
      <c r="HA45" s="620"/>
      <c r="HB45" s="620"/>
      <c r="HC45" s="620"/>
      <c r="HD45" s="620"/>
      <c r="HE45" s="620"/>
      <c r="HF45" s="620"/>
      <c r="HG45" s="620"/>
      <c r="HH45" s="620"/>
      <c r="HI45" s="629"/>
      <c r="HJ45" s="620"/>
      <c r="HK45" s="620"/>
      <c r="HL45" s="620"/>
      <c r="HM45" s="620"/>
      <c r="HN45" s="620"/>
      <c r="HO45" s="620"/>
      <c r="HP45" s="620"/>
      <c r="HQ45" s="620"/>
      <c r="HR45" s="620"/>
      <c r="HS45" s="620"/>
      <c r="HT45" s="620"/>
      <c r="HU45" s="620"/>
      <c r="HV45" s="620"/>
      <c r="HW45" s="620"/>
      <c r="HX45" s="620"/>
      <c r="HY45" s="620"/>
      <c r="HZ45" s="620"/>
      <c r="IA45" s="620"/>
      <c r="IB45" s="620"/>
      <c r="IC45" s="620"/>
      <c r="ID45" s="620"/>
      <c r="IE45" s="620"/>
      <c r="IF45" s="620"/>
      <c r="IG45" s="620"/>
      <c r="IH45" s="620"/>
      <c r="II45" s="620"/>
      <c r="IJ45" s="620"/>
      <c r="IK45" s="620"/>
    </row>
    <row r="46" spans="1:331" s="142" customFormat="1" ht="15.75" x14ac:dyDescent="0.2">
      <c r="A46" s="278">
        <v>40</v>
      </c>
      <c r="B46" s="272">
        <v>137</v>
      </c>
      <c r="C46" s="144">
        <v>110</v>
      </c>
      <c r="D46" s="393">
        <v>3148.1</v>
      </c>
      <c r="E46" s="320" t="s">
        <v>240</v>
      </c>
      <c r="F46" s="311" t="s">
        <v>167</v>
      </c>
      <c r="G46" s="239"/>
      <c r="H46" s="145">
        <v>67.122452066013693</v>
      </c>
      <c r="I46" s="145">
        <v>0.49141662459470675</v>
      </c>
      <c r="J46" s="145">
        <v>11.957735137378972</v>
      </c>
      <c r="K46" s="145">
        <v>2.2152782471138632</v>
      </c>
      <c r="L46" s="145">
        <v>9.7846140037920845E-2</v>
      </c>
      <c r="M46" s="145">
        <v>2.1321090280816302</v>
      </c>
      <c r="N46" s="145">
        <v>3.3508139297454362</v>
      </c>
      <c r="O46" s="145">
        <v>1.4331336766405258</v>
      </c>
      <c r="P46" s="145">
        <v>2.5983354761984896</v>
      </c>
      <c r="Q46" s="145">
        <v>0.11293942759696182</v>
      </c>
      <c r="R46" s="145">
        <v>0.81462116163486009</v>
      </c>
      <c r="S46" s="145">
        <v>0.4533190849629205</v>
      </c>
      <c r="T46" s="145">
        <v>0.28999999999999998</v>
      </c>
      <c r="U46" s="145">
        <v>6.53</v>
      </c>
      <c r="V46" s="146">
        <v>99.6</v>
      </c>
      <c r="W46" s="146"/>
      <c r="X46" s="145">
        <v>1.4331336766405258</v>
      </c>
      <c r="Y46" s="145">
        <f t="shared" si="89"/>
        <v>1.0633851880672702</v>
      </c>
      <c r="Z46" s="145">
        <f t="shared" si="90"/>
        <v>1.2786480268606902E-2</v>
      </c>
      <c r="AA46" s="145">
        <f t="shared" si="91"/>
        <v>2.496518864707796</v>
      </c>
      <c r="AB46" s="145">
        <v>0.28999999999999998</v>
      </c>
      <c r="AC46" s="146">
        <f t="shared" si="92"/>
        <v>1.2679402465977807</v>
      </c>
      <c r="AD46" s="146"/>
      <c r="AE46" s="146">
        <f t="shared" si="93"/>
        <v>1.4255870328610052</v>
      </c>
      <c r="AF46" s="443">
        <f t="shared" si="94"/>
        <v>1.925226896884431</v>
      </c>
      <c r="AG46" s="146">
        <v>0</v>
      </c>
      <c r="AH46" s="146">
        <f t="shared" si="95"/>
        <v>0.81462116163486009</v>
      </c>
      <c r="AI46" s="249">
        <f t="shared" si="96"/>
        <v>37.798432309021344</v>
      </c>
      <c r="AJ46" s="249">
        <f t="shared" si="97"/>
        <v>0.94906595910791414</v>
      </c>
      <c r="AK46" s="249">
        <f t="shared" si="19"/>
        <v>5.0934040892085822E-2</v>
      </c>
      <c r="AL46" s="249">
        <f t="shared" si="98"/>
        <v>4.3473872751954934</v>
      </c>
      <c r="AM46" s="249">
        <f t="shared" si="20"/>
        <v>4.1259572739469528</v>
      </c>
      <c r="AN46" s="249">
        <f t="shared" si="21"/>
        <v>0.22143000124854081</v>
      </c>
      <c r="AO46" s="249">
        <f t="shared" si="99"/>
        <v>5.8970406056254623</v>
      </c>
      <c r="AP46" s="249">
        <f t="shared" si="100"/>
        <v>0.63295939437453819</v>
      </c>
      <c r="AQ46" s="433">
        <f t="shared" si="22"/>
        <v>2.7796162925075096</v>
      </c>
      <c r="AR46" s="430">
        <f t="shared" si="101"/>
        <v>43.961466033902774</v>
      </c>
      <c r="AS46" s="430">
        <f>H46-0.5*AR46</f>
        <v>45.141719049062303</v>
      </c>
      <c r="AT46" s="430">
        <f t="shared" si="102"/>
        <v>91.882801375472582</v>
      </c>
      <c r="AU46" s="430">
        <f t="shared" si="50"/>
        <v>8.1171986245274184</v>
      </c>
      <c r="AV46" s="436">
        <f t="shared" si="23"/>
        <v>45.141719049062303</v>
      </c>
      <c r="AW46" s="436"/>
      <c r="AX46" s="436">
        <f>AQ46</f>
        <v>2.7796162925075096</v>
      </c>
      <c r="AY46" s="436"/>
      <c r="AZ46" s="436">
        <f t="shared" si="24"/>
        <v>43.961466033902774</v>
      </c>
      <c r="BA46" s="430"/>
      <c r="BB46" s="146">
        <f t="shared" si="25"/>
        <v>89.103185082965069</v>
      </c>
      <c r="BC46" s="146"/>
      <c r="BD46" s="147">
        <v>17642.564758256816</v>
      </c>
      <c r="BE46" s="148">
        <v>36.837381329814292</v>
      </c>
      <c r="BF46" s="148">
        <v>16.832391327839982</v>
      </c>
      <c r="BG46" s="148">
        <v>46.087453914273503</v>
      </c>
      <c r="BH46" s="148">
        <v>10.380792415904661</v>
      </c>
      <c r="BI46" s="148">
        <v>15.965720782910244</v>
      </c>
      <c r="BJ46" s="148">
        <v>7.4508334929894389</v>
      </c>
      <c r="BK46" s="148">
        <v>76.334207938568284</v>
      </c>
      <c r="BL46" s="148">
        <v>247.95564303389278</v>
      </c>
      <c r="BM46" s="148">
        <v>15.661864563613998</v>
      </c>
      <c r="BN46" s="148">
        <v>136.69741718872544</v>
      </c>
      <c r="BO46" s="148">
        <v>7.0822399982525068</v>
      </c>
      <c r="BP46" s="148">
        <v>6.2018159284574432</v>
      </c>
      <c r="BQ46" s="148">
        <v>7.9647135800378388</v>
      </c>
      <c r="BR46" s="148">
        <v>5.1715646119162075</v>
      </c>
      <c r="BS46" s="148">
        <v>697.40575770890257</v>
      </c>
      <c r="BT46" s="148">
        <v>26.510791034155858</v>
      </c>
      <c r="BU46" s="148">
        <v>49.036496590256128</v>
      </c>
      <c r="BV46" s="148">
        <v>9.2141484670488314</v>
      </c>
      <c r="BW46" s="148">
        <v>11.232953315579246</v>
      </c>
      <c r="BX46" s="148"/>
      <c r="BY46" s="148">
        <f t="shared" si="26"/>
        <v>3896253.4509365507</v>
      </c>
      <c r="BZ46" s="148"/>
      <c r="CA46" s="148">
        <f t="shared" si="27"/>
        <v>86.780240939991231</v>
      </c>
      <c r="CB46" s="148"/>
      <c r="CC46" s="198">
        <v>14</v>
      </c>
      <c r="CD46" s="198">
        <v>12.3</v>
      </c>
      <c r="CE46" s="373">
        <v>5.6666540546933613</v>
      </c>
      <c r="CF46" s="200"/>
      <c r="CG46" s="344">
        <v>14</v>
      </c>
      <c r="CH46" s="373">
        <v>5.6666540546933613</v>
      </c>
      <c r="CI46" s="501">
        <f t="shared" si="28"/>
        <v>43.961466033902774</v>
      </c>
      <c r="CJ46" s="501">
        <f t="shared" si="29"/>
        <v>45.141719049062303</v>
      </c>
      <c r="CK46" s="161">
        <f t="shared" si="30"/>
        <v>2.2747194081944561E-2</v>
      </c>
      <c r="CL46" s="161">
        <f t="shared" si="30"/>
        <v>2.2152457218413624E-2</v>
      </c>
      <c r="CM46" s="142">
        <f t="shared" si="31"/>
        <v>1.026847444401634</v>
      </c>
      <c r="CN46" s="142">
        <f t="shared" si="32"/>
        <v>49.337704362610282</v>
      </c>
      <c r="CO46" s="142">
        <f t="shared" si="33"/>
        <v>5.6133081469745898</v>
      </c>
      <c r="CP46" s="142">
        <f t="shared" si="103"/>
        <v>84.878974670831369</v>
      </c>
      <c r="CQ46" s="142">
        <f t="shared" si="34"/>
        <v>15.121025329168626</v>
      </c>
      <c r="CR46" s="142">
        <f t="shared" si="35"/>
        <v>3.4038939374199835</v>
      </c>
      <c r="CS46" s="146">
        <f t="shared" si="36"/>
        <v>67.122452066013693</v>
      </c>
      <c r="CT46" s="146">
        <f t="shared" si="37"/>
        <v>11.957735137378972</v>
      </c>
      <c r="CU46" s="146">
        <f t="shared" si="38"/>
        <v>2.5983354761984896</v>
      </c>
      <c r="CV46" s="512">
        <f t="shared" si="39"/>
        <v>76.334207938568284</v>
      </c>
      <c r="DC46" s="516"/>
      <c r="DD46" s="145">
        <v>67.122452066013693</v>
      </c>
      <c r="DE46" s="145">
        <v>0.49141662459470675</v>
      </c>
      <c r="DF46" s="145">
        <v>11.957735137378972</v>
      </c>
      <c r="DG46" s="145">
        <v>2.2152782471138632</v>
      </c>
      <c r="DH46" s="145">
        <v>9.7846140037920845E-2</v>
      </c>
      <c r="DI46" s="145">
        <v>2.1321090280816302</v>
      </c>
      <c r="DJ46" s="145">
        <v>3.3508139297454362</v>
      </c>
      <c r="DK46" s="145">
        <v>1.4331336766405258</v>
      </c>
      <c r="DL46" s="145">
        <v>2.5983354761984896</v>
      </c>
      <c r="DM46" s="145">
        <v>0.11293942759696182</v>
      </c>
      <c r="DN46" s="145">
        <v>0.81462116163486009</v>
      </c>
      <c r="DO46" s="145">
        <v>0.4533190849629205</v>
      </c>
      <c r="DP46" s="145">
        <v>0.28999999999999998</v>
      </c>
      <c r="DQ46" s="538">
        <v>6.53</v>
      </c>
      <c r="DR46" s="540">
        <f t="shared" si="41"/>
        <v>99.599999999999966</v>
      </c>
      <c r="DS46" s="554">
        <f t="shared" si="42"/>
        <v>1.185041680306242</v>
      </c>
      <c r="DT46" s="256">
        <f t="shared" si="84"/>
        <v>79.542903382584058</v>
      </c>
      <c r="DU46" s="256">
        <f t="shared" si="84"/>
        <v>0.58234918254013301</v>
      </c>
      <c r="DV46" s="256">
        <f t="shared" si="84"/>
        <v>14.170414539856569</v>
      </c>
      <c r="DW46" s="256">
        <f t="shared" si="84"/>
        <v>2.6251970563056788</v>
      </c>
      <c r="DX46" s="256">
        <f t="shared" si="84"/>
        <v>0.11595175420201759</v>
      </c>
      <c r="DY46" s="256">
        <f t="shared" si="84"/>
        <v>2.5266380652339637</v>
      </c>
      <c r="DZ46" s="256">
        <f t="shared" si="84"/>
        <v>3.9708541696990935</v>
      </c>
      <c r="EA46" s="256">
        <f t="shared" si="84"/>
        <v>1.6983231402695513</v>
      </c>
      <c r="EB46" s="256">
        <f t="shared" si="84"/>
        <v>3.0791358387135777</v>
      </c>
      <c r="EC46" s="256">
        <f t="shared" si="84"/>
        <v>0.1338379290523288</v>
      </c>
      <c r="ED46" s="256">
        <f t="shared" si="84"/>
        <v>0.96536003019679739</v>
      </c>
      <c r="EE46" s="256">
        <f t="shared" si="84"/>
        <v>0.53720201015934743</v>
      </c>
      <c r="EF46" s="256">
        <f t="shared" si="85"/>
        <v>109.94816709881312</v>
      </c>
      <c r="EG46" s="256"/>
      <c r="EH46" s="256"/>
      <c r="EI46" s="147">
        <v>17642.564758256816</v>
      </c>
      <c r="EJ46" s="148">
        <v>36.837381329814292</v>
      </c>
      <c r="EK46" s="148">
        <v>16.832391327839982</v>
      </c>
      <c r="EL46" s="148">
        <v>46.087453914273503</v>
      </c>
      <c r="EM46" s="148">
        <v>10.380792415904661</v>
      </c>
      <c r="EN46" s="148">
        <v>15.965720782910244</v>
      </c>
      <c r="EO46" s="148">
        <v>7.4508334929894389</v>
      </c>
      <c r="EP46" s="148">
        <v>76.334207938568284</v>
      </c>
      <c r="EQ46" s="148">
        <v>247.95564303389278</v>
      </c>
      <c r="ER46" s="148">
        <v>15.661864563613998</v>
      </c>
      <c r="ES46" s="148">
        <v>136.69741718872544</v>
      </c>
      <c r="ET46" s="148">
        <v>7.0822399982525068</v>
      </c>
      <c r="EU46" s="148">
        <v>6.2018159284574432</v>
      </c>
      <c r="EV46" s="148">
        <v>7.9647135800378388</v>
      </c>
      <c r="EW46" s="148">
        <v>5.1715646119162075</v>
      </c>
      <c r="EX46" s="148">
        <v>697.40575770890257</v>
      </c>
      <c r="EY46" s="148">
        <v>26.510791034155858</v>
      </c>
      <c r="EZ46" s="148">
        <v>49.036496590256128</v>
      </c>
      <c r="FA46" s="148">
        <v>9.2141484670488314</v>
      </c>
      <c r="FB46" s="148">
        <v>11.232953315579246</v>
      </c>
      <c r="FC46" s="516"/>
      <c r="FD46" s="256"/>
      <c r="FE46" s="256"/>
      <c r="FF46" s="256"/>
      <c r="FG46" s="256"/>
      <c r="FH46" s="256"/>
      <c r="FI46" s="142">
        <f t="shared" si="104"/>
        <v>49.823896405745721</v>
      </c>
      <c r="FJ46" s="256"/>
      <c r="FK46" s="142">
        <f t="shared" si="105"/>
        <v>41.214025935025916</v>
      </c>
      <c r="FL46" s="256"/>
      <c r="FM46" s="142">
        <f t="shared" si="45"/>
        <v>15.121025329168628</v>
      </c>
      <c r="FO46" s="142">
        <f t="shared" si="46"/>
        <v>54.728727462876115</v>
      </c>
      <c r="FP46" s="256"/>
      <c r="FQ46" s="142">
        <f t="shared" si="47"/>
        <v>15.121025329168626</v>
      </c>
      <c r="FR46" s="256"/>
      <c r="FS46" s="142">
        <f t="shared" si="48"/>
        <v>0.17814806773773342</v>
      </c>
      <c r="FU46" s="142">
        <f t="shared" si="49"/>
        <v>11.957735137378974</v>
      </c>
      <c r="FV46" s="256"/>
      <c r="FW46" s="256"/>
      <c r="FX46" s="256"/>
      <c r="FY46" s="256"/>
      <c r="FZ46" s="256"/>
      <c r="GA46" s="256"/>
      <c r="GB46" s="256"/>
      <c r="GC46" s="256"/>
      <c r="GD46" s="256"/>
      <c r="GE46" s="256"/>
      <c r="GF46" s="256"/>
      <c r="GG46" s="256"/>
      <c r="GH46" s="256"/>
      <c r="GI46" s="256"/>
      <c r="GJ46" s="256"/>
      <c r="GK46" s="344">
        <v>14</v>
      </c>
      <c r="GL46" s="373">
        <v>5.6666540546933613</v>
      </c>
      <c r="GM46" s="256"/>
      <c r="GN46" s="256"/>
      <c r="GO46" s="617"/>
      <c r="GP46" s="256"/>
      <c r="GQ46" s="256"/>
      <c r="GR46" s="256"/>
      <c r="GS46" s="256"/>
      <c r="GT46" s="256"/>
      <c r="GU46" s="256"/>
      <c r="GV46" s="256"/>
      <c r="GW46" s="256"/>
      <c r="GX46" s="256"/>
      <c r="GY46" s="620"/>
      <c r="GZ46" s="629"/>
      <c r="HA46" s="620"/>
      <c r="HB46" s="620"/>
      <c r="HC46" s="620"/>
      <c r="HD46" s="620"/>
      <c r="HE46" s="620"/>
      <c r="HF46" s="620"/>
      <c r="HG46" s="620"/>
      <c r="HH46" s="620"/>
      <c r="HI46" s="629"/>
      <c r="HJ46" s="620"/>
      <c r="HK46" s="620"/>
      <c r="HL46" s="620"/>
      <c r="HM46" s="620"/>
      <c r="HN46" s="620"/>
      <c r="HO46" s="620"/>
      <c r="HP46" s="620"/>
      <c r="HQ46" s="620"/>
      <c r="HR46" s="620"/>
      <c r="HS46" s="620"/>
      <c r="HT46" s="620"/>
      <c r="HU46" s="620"/>
      <c r="HV46" s="620"/>
      <c r="HW46" s="620"/>
      <c r="HX46" s="620"/>
      <c r="HY46" s="620"/>
      <c r="HZ46" s="620"/>
      <c r="IA46" s="620"/>
      <c r="IB46" s="620"/>
      <c r="IC46" s="620"/>
      <c r="ID46" s="620"/>
      <c r="IE46" s="620"/>
      <c r="IF46" s="620"/>
      <c r="IG46" s="620"/>
      <c r="IH46" s="620"/>
      <c r="II46" s="620"/>
      <c r="IJ46" s="620"/>
      <c r="IK46" s="620"/>
    </row>
    <row r="47" spans="1:331" s="571" customFormat="1" ht="15.75" x14ac:dyDescent="0.2">
      <c r="A47" s="558">
        <v>41</v>
      </c>
      <c r="B47" s="559">
        <v>140</v>
      </c>
      <c r="C47" s="558">
        <v>110</v>
      </c>
      <c r="D47" s="560">
        <v>3150.75</v>
      </c>
      <c r="E47" s="561" t="s">
        <v>323</v>
      </c>
      <c r="F47" s="562" t="s">
        <v>161</v>
      </c>
      <c r="G47" s="563"/>
      <c r="H47" s="564">
        <v>28.172630546419711</v>
      </c>
      <c r="I47" s="564">
        <v>1.4623869696744893</v>
      </c>
      <c r="J47" s="564">
        <v>27.334357592093443</v>
      </c>
      <c r="K47" s="565">
        <v>8.273769545900409</v>
      </c>
      <c r="L47" s="564">
        <v>0.36117197095213371</v>
      </c>
      <c r="M47" s="564">
        <v>7.1427979590659181</v>
      </c>
      <c r="N47" s="564">
        <v>7.4215585614547015</v>
      </c>
      <c r="O47" s="564">
        <v>4.6798595415316901</v>
      </c>
      <c r="P47" s="564">
        <v>7.2668021794142623</v>
      </c>
      <c r="Q47" s="564">
        <v>0.26780929300922379</v>
      </c>
      <c r="R47" s="564">
        <v>0.31261010410742107</v>
      </c>
      <c r="S47" s="564">
        <v>1.2442457363766002</v>
      </c>
      <c r="T47" s="564">
        <v>0.32</v>
      </c>
      <c r="U47" s="564">
        <v>5.34</v>
      </c>
      <c r="V47" s="566">
        <v>99.6</v>
      </c>
      <c r="W47" s="566"/>
      <c r="X47" s="564">
        <v>4.6798595415316901</v>
      </c>
      <c r="Y47" s="564">
        <f t="shared" si="89"/>
        <v>3.4724557798165141</v>
      </c>
      <c r="Z47" s="564">
        <f t="shared" si="90"/>
        <v>3.5095640323148963E-2</v>
      </c>
      <c r="AA47" s="564">
        <f t="shared" si="91"/>
        <v>8.1523153213482047</v>
      </c>
      <c r="AB47" s="564">
        <v>0.32</v>
      </c>
      <c r="AC47" s="566">
        <f t="shared" si="92"/>
        <v>1.5568558404840211</v>
      </c>
      <c r="AD47" s="566"/>
      <c r="AE47" s="566">
        <f t="shared" si="93"/>
        <v>0.54706768218798685</v>
      </c>
      <c r="AF47" s="567">
        <f t="shared" si="94"/>
        <v>6.8744908792667143</v>
      </c>
      <c r="AG47" s="566">
        <v>0</v>
      </c>
      <c r="AH47" s="566">
        <f t="shared" si="95"/>
        <v>0.31261010410742107</v>
      </c>
      <c r="AI47" s="568">
        <f t="shared" si="96"/>
        <v>88.87756365554705</v>
      </c>
      <c r="AJ47" s="568">
        <f t="shared" si="97"/>
        <v>0.92265212280222464</v>
      </c>
      <c r="AK47" s="568">
        <f t="shared" si="19"/>
        <v>7.7347877197775347E-2</v>
      </c>
      <c r="AL47" s="568">
        <f t="shared" si="98"/>
        <v>15.416567504966327</v>
      </c>
      <c r="AM47" s="568">
        <f t="shared" si="20"/>
        <v>14.224128734780978</v>
      </c>
      <c r="AN47" s="568">
        <f t="shared" si="21"/>
        <v>1.1924387701853494</v>
      </c>
      <c r="AO47" s="568">
        <f t="shared" si="99"/>
        <v>4.5732325092421444</v>
      </c>
      <c r="AP47" s="568">
        <f t="shared" si="100"/>
        <v>0.76676749075785566</v>
      </c>
      <c r="AQ47" s="568">
        <f t="shared" si="22"/>
        <v>8.8336971402099191</v>
      </c>
      <c r="AR47" s="566">
        <f t="shared" si="101"/>
        <v>92.263437672233138</v>
      </c>
      <c r="AS47" s="569">
        <v>0.1</v>
      </c>
      <c r="AT47" s="566">
        <f t="shared" si="102"/>
        <v>101.19713481244305</v>
      </c>
      <c r="AU47" s="566">
        <f t="shared" si="50"/>
        <v>-1.1971348124430534</v>
      </c>
      <c r="AV47" s="570">
        <f>AS47</f>
        <v>0.1</v>
      </c>
      <c r="AX47" s="572">
        <v>6</v>
      </c>
      <c r="AY47" s="573">
        <f>AQ47</f>
        <v>8.8336971402099191</v>
      </c>
      <c r="AZ47" s="566">
        <f t="shared" si="24"/>
        <v>92.263437672233138</v>
      </c>
      <c r="BA47" s="566"/>
      <c r="BB47" s="566">
        <f t="shared" si="25"/>
        <v>92.363437672233133</v>
      </c>
      <c r="BC47" s="566"/>
      <c r="BD47" s="574">
        <v>17722.080642541277</v>
      </c>
      <c r="BE47" s="575">
        <v>20.235067801834123</v>
      </c>
      <c r="BF47" s="575">
        <v>34.260498816787852</v>
      </c>
      <c r="BG47" s="575">
        <v>47.280328548940908</v>
      </c>
      <c r="BH47" s="575">
        <v>11.260385998422386</v>
      </c>
      <c r="BI47" s="575">
        <v>8.7226912930414375</v>
      </c>
      <c r="BJ47" s="575">
        <v>19.818866124721847</v>
      </c>
      <c r="BK47" s="575">
        <v>82.278011852285303</v>
      </c>
      <c r="BL47" s="575">
        <v>187.68000417258585</v>
      </c>
      <c r="BM47" s="575">
        <v>18.730790021032803</v>
      </c>
      <c r="BN47" s="575">
        <v>115.32182629078397</v>
      </c>
      <c r="BO47" s="575">
        <v>7.526451195956203</v>
      </c>
      <c r="BP47" s="575">
        <v>8.4336257972844155</v>
      </c>
      <c r="BQ47" s="575">
        <v>6.7091932942964307</v>
      </c>
      <c r="BR47" s="575">
        <v>5.7311889872820059</v>
      </c>
      <c r="BS47" s="575">
        <v>674.14366261788416</v>
      </c>
      <c r="BT47" s="575">
        <v>26.19230079125575</v>
      </c>
      <c r="BU47" s="575">
        <v>49.244204276646805</v>
      </c>
      <c r="BV47" s="575">
        <v>7.3183494001718872</v>
      </c>
      <c r="BW47" s="575">
        <v>13.00777275675145</v>
      </c>
      <c r="BX47" s="575"/>
      <c r="BY47" s="575">
        <f t="shared" si="26"/>
        <v>2489659.2938334788</v>
      </c>
      <c r="BZ47" s="575"/>
      <c r="CA47" s="575">
        <f t="shared" si="27"/>
        <v>88.444277824654009</v>
      </c>
      <c r="CB47" s="575"/>
      <c r="CC47" s="576">
        <v>10.698802694457903</v>
      </c>
      <c r="CD47" s="576">
        <v>9.9114256024543526</v>
      </c>
      <c r="CE47" s="577">
        <v>0.38821950426602475</v>
      </c>
      <c r="CF47" s="578"/>
      <c r="CG47" s="579">
        <v>10.698802694457903</v>
      </c>
      <c r="CH47" s="577">
        <v>0.38821950426602475</v>
      </c>
      <c r="CI47" s="580">
        <f t="shared" si="28"/>
        <v>92.263437672233138</v>
      </c>
      <c r="CJ47" s="580">
        <f t="shared" si="29"/>
        <v>0.1</v>
      </c>
      <c r="CK47" s="581">
        <f t="shared" si="30"/>
        <v>1.0838529597742834E-2</v>
      </c>
      <c r="CL47" s="581">
        <f t="shared" si="30"/>
        <v>10</v>
      </c>
      <c r="CM47" s="571">
        <f t="shared" si="31"/>
        <v>1.0838529597742834E-3</v>
      </c>
      <c r="CN47" s="571">
        <f t="shared" si="32"/>
        <v>99.891732050560023</v>
      </c>
      <c r="CO47" s="571">
        <f t="shared" si="33"/>
        <v>1.0306673735244007</v>
      </c>
      <c r="CP47" s="571">
        <f t="shared" si="103"/>
        <v>50.755105782567796</v>
      </c>
      <c r="CQ47" s="571">
        <f t="shared" si="34"/>
        <v>49.244894217432204</v>
      </c>
      <c r="CR47" s="571">
        <f t="shared" si="35"/>
        <v>8.8320099329337705</v>
      </c>
      <c r="CS47" s="566">
        <f t="shared" si="36"/>
        <v>28.172630546419711</v>
      </c>
      <c r="CT47" s="582">
        <f t="shared" si="37"/>
        <v>27.334357592093443</v>
      </c>
      <c r="CU47" s="583">
        <f t="shared" si="38"/>
        <v>7.2668021794142623</v>
      </c>
      <c r="CV47" s="584">
        <f t="shared" si="39"/>
        <v>82.278011852285303</v>
      </c>
      <c r="DC47" s="585"/>
      <c r="DD47" s="564">
        <v>28.172630546419711</v>
      </c>
      <c r="DE47" s="564">
        <v>1.4623869696744893</v>
      </c>
      <c r="DF47" s="564">
        <v>27.334357592093443</v>
      </c>
      <c r="DG47" s="565">
        <v>8.273769545900409</v>
      </c>
      <c r="DH47" s="564">
        <v>0.36117197095213371</v>
      </c>
      <c r="DI47" s="564">
        <v>7.1427979590659181</v>
      </c>
      <c r="DJ47" s="564">
        <v>7.4215585614547015</v>
      </c>
      <c r="DK47" s="564">
        <v>4.6798595415316901</v>
      </c>
      <c r="DL47" s="564">
        <v>7.2668021794142623</v>
      </c>
      <c r="DM47" s="564">
        <v>0.26780929300922379</v>
      </c>
      <c r="DN47" s="564">
        <v>0.31261010410742107</v>
      </c>
      <c r="DO47" s="564">
        <v>1.2442457363766002</v>
      </c>
      <c r="DP47" s="564">
        <v>0.32</v>
      </c>
      <c r="DQ47" s="586">
        <v>5.34</v>
      </c>
      <c r="DR47" s="587">
        <f t="shared" si="41"/>
        <v>99.59999999999998</v>
      </c>
      <c r="DS47" s="554">
        <f t="shared" si="42"/>
        <v>1.3791211325753758</v>
      </c>
      <c r="DT47" s="588">
        <f t="shared" si="84"/>
        <v>38.853470146805982</v>
      </c>
      <c r="DU47" s="588">
        <f t="shared" si="84"/>
        <v>2.0168087738809537</v>
      </c>
      <c r="DV47" s="588">
        <f t="shared" si="84"/>
        <v>37.697390200628234</v>
      </c>
      <c r="DW47" s="588">
        <f t="shared" si="84"/>
        <v>11.410530426809824</v>
      </c>
      <c r="DX47" s="588">
        <f t="shared" si="84"/>
        <v>0.49809989763398738</v>
      </c>
      <c r="DY47" s="588">
        <f t="shared" si="84"/>
        <v>9.8507836110640721</v>
      </c>
      <c r="DZ47" s="588">
        <f t="shared" si="84"/>
        <v>10.235228248747886</v>
      </c>
      <c r="EA47" s="588">
        <f t="shared" si="84"/>
        <v>6.4540931912108634</v>
      </c>
      <c r="EB47" s="588">
        <f t="shared" si="84"/>
        <v>10.021800451875007</v>
      </c>
      <c r="EC47" s="588">
        <f t="shared" si="84"/>
        <v>0.36934145548909142</v>
      </c>
      <c r="ED47" s="588">
        <f t="shared" si="84"/>
        <v>0.43112720083113271</v>
      </c>
      <c r="EE47" s="588">
        <f t="shared" si="84"/>
        <v>1.7159655891537793</v>
      </c>
      <c r="EF47" s="588">
        <f t="shared" si="85"/>
        <v>129.5546391941308</v>
      </c>
      <c r="EG47" s="588"/>
      <c r="EH47" s="588"/>
      <c r="EI47" s="574">
        <v>17722.080642541277</v>
      </c>
      <c r="EJ47" s="575">
        <v>20.235067801834123</v>
      </c>
      <c r="EK47" s="575">
        <v>34.260498816787852</v>
      </c>
      <c r="EL47" s="575">
        <v>47.280328548940908</v>
      </c>
      <c r="EM47" s="575">
        <v>11.260385998422386</v>
      </c>
      <c r="EN47" s="575">
        <v>8.7226912930414375</v>
      </c>
      <c r="EO47" s="575">
        <v>19.818866124721847</v>
      </c>
      <c r="EP47" s="575">
        <v>82.278011852285303</v>
      </c>
      <c r="EQ47" s="575">
        <v>187.68000417258585</v>
      </c>
      <c r="ER47" s="575">
        <v>18.730790021032803</v>
      </c>
      <c r="ES47" s="575">
        <v>115.32182629078397</v>
      </c>
      <c r="ET47" s="575">
        <v>7.526451195956203</v>
      </c>
      <c r="EU47" s="575">
        <v>8.4336257972844155</v>
      </c>
      <c r="EV47" s="575">
        <v>6.7091932942964307</v>
      </c>
      <c r="EW47" s="575">
        <v>5.7311889872820059</v>
      </c>
      <c r="EX47" s="575">
        <v>674.14366261788416</v>
      </c>
      <c r="EY47" s="575">
        <v>26.19230079125575</v>
      </c>
      <c r="EZ47" s="575">
        <v>49.244204276646805</v>
      </c>
      <c r="FA47" s="575">
        <v>7.3183494001718872</v>
      </c>
      <c r="FB47" s="575">
        <v>13.00777275675145</v>
      </c>
      <c r="FC47" s="585"/>
      <c r="FD47" s="588"/>
      <c r="FE47" s="588"/>
      <c r="FF47" s="588"/>
      <c r="FG47" s="588"/>
      <c r="FH47" s="588"/>
      <c r="FI47" s="571">
        <f t="shared" si="104"/>
        <v>113.89315663372268</v>
      </c>
      <c r="FJ47" s="588"/>
      <c r="FK47" s="571">
        <f t="shared" si="105"/>
        <v>-31.051810903116085</v>
      </c>
      <c r="FL47" s="588"/>
      <c r="FM47" s="571">
        <f t="shared" si="45"/>
        <v>49.244894217432197</v>
      </c>
      <c r="FO47" s="571">
        <f t="shared" si="46"/>
        <v>137.48346991379651</v>
      </c>
      <c r="FP47" s="588"/>
      <c r="FQ47" s="591"/>
      <c r="FR47" s="591">
        <f t="shared" si="47"/>
        <v>49.244894217432204</v>
      </c>
      <c r="FS47" s="589"/>
      <c r="FT47" s="589">
        <f>DF47/DD47</f>
        <v>0.97024513018246361</v>
      </c>
      <c r="FU47" s="592"/>
      <c r="FV47" s="592">
        <f t="shared" si="49"/>
        <v>27.334357592093443</v>
      </c>
      <c r="FW47" s="588"/>
      <c r="FX47" s="588"/>
      <c r="FY47" s="588"/>
      <c r="FZ47" s="588"/>
      <c r="GA47" s="588"/>
      <c r="GB47" s="588"/>
      <c r="GC47" s="588"/>
      <c r="GD47" s="588"/>
      <c r="GE47" s="588"/>
      <c r="GF47" s="588"/>
      <c r="GG47" s="588"/>
      <c r="GH47" s="588"/>
      <c r="GI47" s="588"/>
      <c r="GJ47" s="588"/>
      <c r="GK47" s="579">
        <v>10.698802694457903</v>
      </c>
      <c r="GL47" s="577">
        <v>0.38821950426602475</v>
      </c>
      <c r="GM47" s="588"/>
      <c r="GN47" s="588"/>
      <c r="GO47" s="619"/>
      <c r="GP47" s="588"/>
      <c r="GQ47" s="588"/>
      <c r="GR47" s="588"/>
      <c r="GS47" s="588"/>
      <c r="GT47" s="588"/>
      <c r="GU47" s="588"/>
      <c r="GV47" s="588"/>
      <c r="GW47" s="588"/>
      <c r="GX47" s="588"/>
      <c r="GY47" s="639"/>
      <c r="GZ47" s="628"/>
      <c r="HA47" s="639"/>
      <c r="HB47" s="639"/>
      <c r="HC47" s="639"/>
      <c r="HD47" s="639"/>
      <c r="HE47" s="639"/>
      <c r="HF47" s="639"/>
      <c r="HG47" s="639"/>
      <c r="HH47" s="639"/>
      <c r="HI47" s="628"/>
      <c r="HJ47" s="639"/>
      <c r="HK47" s="639"/>
      <c r="HL47" s="639"/>
      <c r="HM47" s="639"/>
      <c r="HN47" s="639"/>
      <c r="HO47" s="639"/>
      <c r="HP47" s="639"/>
      <c r="HQ47" s="639"/>
      <c r="HR47" s="639"/>
      <c r="HS47" s="639"/>
      <c r="HT47" s="639"/>
      <c r="HU47" s="639"/>
      <c r="HV47" s="639"/>
      <c r="HW47" s="639"/>
      <c r="HX47" s="639"/>
      <c r="HY47" s="639"/>
      <c r="HZ47" s="639"/>
      <c r="IA47" s="639"/>
      <c r="IB47" s="639"/>
      <c r="IC47" s="639"/>
      <c r="ID47" s="639"/>
      <c r="IE47" s="639"/>
      <c r="IF47" s="639"/>
      <c r="IG47" s="639"/>
      <c r="IH47" s="639"/>
      <c r="II47" s="639"/>
      <c r="IJ47" s="639"/>
      <c r="IK47" s="639"/>
    </row>
    <row r="48" spans="1:331" s="142" customFormat="1" ht="15.75" x14ac:dyDescent="0.2">
      <c r="A48" s="278">
        <v>42</v>
      </c>
      <c r="B48" s="272">
        <v>106</v>
      </c>
      <c r="C48" s="144">
        <v>110</v>
      </c>
      <c r="D48" s="393">
        <v>3151</v>
      </c>
      <c r="E48" s="320" t="s">
        <v>240</v>
      </c>
      <c r="F48" s="311" t="s">
        <v>176</v>
      </c>
      <c r="G48" s="239"/>
      <c r="H48" s="145">
        <v>56.62266533809418</v>
      </c>
      <c r="I48" s="145">
        <v>2.2074427576328004</v>
      </c>
      <c r="J48" s="145">
        <v>8.7277194557193543</v>
      </c>
      <c r="K48" s="145">
        <v>2.1335288598266886</v>
      </c>
      <c r="L48" s="145">
        <v>0.16977098402341204</v>
      </c>
      <c r="M48" s="145">
        <v>3.2996675855830508</v>
      </c>
      <c r="N48" s="145">
        <v>3.7981664304458587</v>
      </c>
      <c r="O48" s="145">
        <v>5.0411588113074393</v>
      </c>
      <c r="P48" s="145">
        <v>4.9193688660587327</v>
      </c>
      <c r="Q48" s="145">
        <v>0.2251014160458846</v>
      </c>
      <c r="R48" s="145">
        <v>2.751822814628095</v>
      </c>
      <c r="S48" s="145">
        <v>0.40358668063450581</v>
      </c>
      <c r="T48" s="145">
        <v>0.34</v>
      </c>
      <c r="U48" s="145">
        <v>8.9600000000000009</v>
      </c>
      <c r="V48" s="146">
        <v>99.6</v>
      </c>
      <c r="W48" s="146"/>
      <c r="X48" s="145">
        <v>5.0411588113074393</v>
      </c>
      <c r="Y48" s="145">
        <f t="shared" si="89"/>
        <v>3.74053983799012</v>
      </c>
      <c r="Z48" s="145">
        <f t="shared" si="90"/>
        <v>1.1383710282190668E-2</v>
      </c>
      <c r="AA48" s="145">
        <f t="shared" si="91"/>
        <v>8.7816986492975602</v>
      </c>
      <c r="AB48" s="145">
        <v>0.34</v>
      </c>
      <c r="AC48" s="146">
        <f t="shared" si="92"/>
        <v>3.1554094952626008</v>
      </c>
      <c r="AD48" s="146"/>
      <c r="AE48" s="146">
        <f t="shared" si="93"/>
        <v>4.8156899255991661</v>
      </c>
      <c r="AF48" s="474">
        <f t="shared" si="94"/>
        <v>-1.0175234951533074</v>
      </c>
      <c r="AG48" s="146">
        <f>1.02/(0.7*2.5)</f>
        <v>0.58285714285714285</v>
      </c>
      <c r="AH48" s="146">
        <f t="shared" si="95"/>
        <v>2.1689656717709522</v>
      </c>
      <c r="AI48" s="249">
        <f t="shared" si="96"/>
        <v>25.165634872004759</v>
      </c>
      <c r="AJ48" s="249">
        <f t="shared" si="97"/>
        <v>1.0404330548515284</v>
      </c>
      <c r="AK48" s="249">
        <f t="shared" si="19"/>
        <v>-4.0433054851528524E-2</v>
      </c>
      <c r="AL48" s="249">
        <f t="shared" si="98"/>
        <v>5.4331964454097399</v>
      </c>
      <c r="AM48" s="249">
        <f t="shared" si="20"/>
        <v>5.6528771753061209</v>
      </c>
      <c r="AN48" s="249">
        <f t="shared" si="21"/>
        <v>-0.21968072989638182</v>
      </c>
      <c r="AO48" s="249">
        <f t="shared" si="99"/>
        <v>9.7150909778653141</v>
      </c>
      <c r="AP48" s="249">
        <f t="shared" si="100"/>
        <v>-0.75509097786531398</v>
      </c>
      <c r="AQ48" s="433">
        <f t="shared" si="22"/>
        <v>-1.9922952029150034</v>
      </c>
      <c r="AR48" s="430">
        <f t="shared" si="101"/>
        <v>48.191375217781584</v>
      </c>
      <c r="AS48" s="430">
        <f t="shared" ref="AS48:AS57" si="106">H48-0.5*AR48</f>
        <v>32.526977729203388</v>
      </c>
      <c r="AT48" s="430">
        <f t="shared" si="102"/>
        <v>78.726057744069976</v>
      </c>
      <c r="AU48" s="430">
        <f t="shared" si="50"/>
        <v>21.273942255930024</v>
      </c>
      <c r="AV48" s="436">
        <f t="shared" si="23"/>
        <v>32.526977729203388</v>
      </c>
      <c r="AW48" s="436"/>
      <c r="AX48" s="464">
        <v>0.1</v>
      </c>
      <c r="AY48" s="465">
        <f>AQ48</f>
        <v>-1.9922952029150034</v>
      </c>
      <c r="AZ48" s="436">
        <f t="shared" si="24"/>
        <v>48.191375217781584</v>
      </c>
      <c r="BA48" s="430"/>
      <c r="BB48" s="146">
        <f t="shared" si="25"/>
        <v>80.718352946984965</v>
      </c>
      <c r="BC48" s="146"/>
      <c r="BD48" s="147">
        <v>18697.824691720783</v>
      </c>
      <c r="BE48" s="148">
        <v>46.560986078599392</v>
      </c>
      <c r="BF48" s="148">
        <v>181.9958974323475</v>
      </c>
      <c r="BG48" s="148">
        <v>40.209331151676061</v>
      </c>
      <c r="BH48" s="148">
        <v>10.680966996284477</v>
      </c>
      <c r="BI48" s="148">
        <v>42.310397334032281</v>
      </c>
      <c r="BJ48" s="148">
        <v>9.4834019306748907</v>
      </c>
      <c r="BK48" s="148">
        <v>67.939446463322682</v>
      </c>
      <c r="BL48" s="148">
        <v>143.49798107457966</v>
      </c>
      <c r="BM48" s="148">
        <v>22.229399870918439</v>
      </c>
      <c r="BN48" s="148">
        <v>243.51609139486891</v>
      </c>
      <c r="BO48" s="148">
        <v>6.1858566912244077</v>
      </c>
      <c r="BP48" s="148">
        <v>15.634054968381184</v>
      </c>
      <c r="BQ48" s="148">
        <v>12.043483925195746</v>
      </c>
      <c r="BR48" s="148">
        <v>3.5137989221449719</v>
      </c>
      <c r="BS48" s="148">
        <v>570.32857203994433</v>
      </c>
      <c r="BT48" s="148">
        <v>24.135823563432695</v>
      </c>
      <c r="BU48" s="148">
        <v>51.866831343104955</v>
      </c>
      <c r="BV48" s="148">
        <v>12.058096998106356</v>
      </c>
      <c r="BW48" s="148">
        <v>14.880330591959625</v>
      </c>
      <c r="BX48" s="148"/>
      <c r="BY48" s="148">
        <f t="shared" si="26"/>
        <v>5228477.2878484186</v>
      </c>
      <c r="BZ48" s="148"/>
      <c r="CA48" s="148">
        <f t="shared" si="27"/>
        <v>90.882985498497277</v>
      </c>
      <c r="CB48" s="148"/>
      <c r="CC48" s="198">
        <v>10.649467744902926</v>
      </c>
      <c r="CD48" s="198">
        <v>8.9417475728155278</v>
      </c>
      <c r="CE48" s="373">
        <v>6.3884400117890658</v>
      </c>
      <c r="CF48" s="200"/>
      <c r="CG48" s="344">
        <v>10.649467744902926</v>
      </c>
      <c r="CH48" s="373">
        <v>6.3884400117890658</v>
      </c>
      <c r="CI48" s="501">
        <f t="shared" si="28"/>
        <v>48.191375217781584</v>
      </c>
      <c r="CJ48" s="501">
        <f t="shared" si="29"/>
        <v>32.526977729203388</v>
      </c>
      <c r="CK48" s="161">
        <f t="shared" si="30"/>
        <v>2.075060102520215E-2</v>
      </c>
      <c r="CL48" s="161">
        <f t="shared" si="30"/>
        <v>3.0743710907459424E-2</v>
      </c>
      <c r="CM48" s="142">
        <f t="shared" si="31"/>
        <v>0.6749543374143353</v>
      </c>
      <c r="CN48" s="142">
        <f t="shared" si="32"/>
        <v>59.70312011870859</v>
      </c>
      <c r="CO48" s="142">
        <f t="shared" si="33"/>
        <v>6.4876816475796355</v>
      </c>
      <c r="CP48" s="142">
        <f t="shared" si="103"/>
        <v>86.644731345873311</v>
      </c>
      <c r="CQ48" s="142">
        <f t="shared" si="34"/>
        <v>13.355268654126691</v>
      </c>
      <c r="CR48" s="142">
        <f t="shared" si="35"/>
        <v>7.2408138749179667</v>
      </c>
      <c r="CS48" s="146">
        <f t="shared" si="36"/>
        <v>56.62266533809418</v>
      </c>
      <c r="CT48" s="146">
        <f t="shared" si="37"/>
        <v>8.7277194557193543</v>
      </c>
      <c r="CU48" s="146">
        <f t="shared" si="38"/>
        <v>4.9193688660587327</v>
      </c>
      <c r="CV48" s="512">
        <f t="shared" si="39"/>
        <v>67.939446463322682</v>
      </c>
      <c r="DC48" s="516"/>
      <c r="DD48" s="145">
        <v>56.62266533809418</v>
      </c>
      <c r="DE48" s="145">
        <v>2.2074427576328004</v>
      </c>
      <c r="DF48" s="145">
        <v>8.7277194557193543</v>
      </c>
      <c r="DG48" s="145">
        <v>2.1335288598266886</v>
      </c>
      <c r="DH48" s="145">
        <v>0.16977098402341204</v>
      </c>
      <c r="DI48" s="145">
        <v>3.2996675855830508</v>
      </c>
      <c r="DJ48" s="145">
        <v>3.7981664304458587</v>
      </c>
      <c r="DK48" s="145">
        <v>5.0411588113074393</v>
      </c>
      <c r="DL48" s="145">
        <v>4.9193688660587327</v>
      </c>
      <c r="DM48" s="145">
        <v>0.2251014160458846</v>
      </c>
      <c r="DN48" s="145">
        <v>2.751822814628095</v>
      </c>
      <c r="DO48" s="145">
        <v>0.40358668063450581</v>
      </c>
      <c r="DP48" s="145">
        <v>0.34</v>
      </c>
      <c r="DQ48" s="538">
        <v>8.9600000000000009</v>
      </c>
      <c r="DR48" s="540">
        <f t="shared" si="41"/>
        <v>99.600000000000023</v>
      </c>
      <c r="DS48" s="554">
        <f t="shared" si="42"/>
        <v>1.3402898796157665</v>
      </c>
      <c r="DT48" s="256">
        <f t="shared" si="84"/>
        <v>75.89078530951808</v>
      </c>
      <c r="DU48" s="256">
        <f t="shared" si="84"/>
        <v>2.9586131878863617</v>
      </c>
      <c r="DV48" s="256">
        <f t="shared" si="84"/>
        <v>11.697674058626276</v>
      </c>
      <c r="DW48" s="256">
        <f t="shared" si="84"/>
        <v>2.859547138693876</v>
      </c>
      <c r="DX48" s="256">
        <f t="shared" si="84"/>
        <v>0.22754233173898913</v>
      </c>
      <c r="DY48" s="256">
        <f t="shared" si="84"/>
        <v>4.4225110710531546</v>
      </c>
      <c r="DZ48" s="256">
        <f t="shared" si="84"/>
        <v>5.0906440278229255</v>
      </c>
      <c r="EA48" s="256">
        <f t="shared" si="84"/>
        <v>6.7566141363312084</v>
      </c>
      <c r="EB48" s="256">
        <f t="shared" si="84"/>
        <v>6.5933803052754083</v>
      </c>
      <c r="EC48" s="256">
        <f t="shared" si="84"/>
        <v>0.30170114981347723</v>
      </c>
      <c r="ED48" s="256">
        <f t="shared" si="84"/>
        <v>3.6882402689418092</v>
      </c>
      <c r="EE48" s="256">
        <f t="shared" si="84"/>
        <v>0.54092314360214855</v>
      </c>
      <c r="EF48" s="256">
        <f t="shared" si="85"/>
        <v>121.02817612930369</v>
      </c>
      <c r="EG48" s="256"/>
      <c r="EH48" s="256"/>
      <c r="EI48" s="147">
        <v>18697.824691720783</v>
      </c>
      <c r="EJ48" s="148">
        <v>46.560986078599392</v>
      </c>
      <c r="EK48" s="148">
        <v>181.9958974323475</v>
      </c>
      <c r="EL48" s="148">
        <v>40.209331151676061</v>
      </c>
      <c r="EM48" s="148">
        <v>10.680966996284477</v>
      </c>
      <c r="EN48" s="148">
        <v>42.310397334032281</v>
      </c>
      <c r="EO48" s="148">
        <v>9.4834019306748907</v>
      </c>
      <c r="EP48" s="148">
        <v>67.939446463322682</v>
      </c>
      <c r="EQ48" s="148">
        <v>143.49798107457966</v>
      </c>
      <c r="ER48" s="148">
        <v>22.229399870918439</v>
      </c>
      <c r="ES48" s="148">
        <v>243.51609139486891</v>
      </c>
      <c r="ET48" s="148">
        <v>6.1858566912244077</v>
      </c>
      <c r="EU48" s="148">
        <v>15.634054968381184</v>
      </c>
      <c r="EV48" s="148">
        <v>12.043483925195746</v>
      </c>
      <c r="EW48" s="148">
        <v>3.5137989221449719</v>
      </c>
      <c r="EX48" s="148">
        <v>570.32857203994433</v>
      </c>
      <c r="EY48" s="148">
        <v>24.135823563432695</v>
      </c>
      <c r="EZ48" s="148">
        <v>51.866831343104955</v>
      </c>
      <c r="FA48" s="148">
        <v>12.058096998106356</v>
      </c>
      <c r="FB48" s="148">
        <v>14.880330591959625</v>
      </c>
      <c r="FC48" s="516"/>
      <c r="FD48" s="256"/>
      <c r="FE48" s="256"/>
      <c r="FF48" s="256"/>
      <c r="FG48" s="256"/>
      <c r="FH48" s="256"/>
      <c r="FI48" s="142">
        <f t="shared" si="104"/>
        <v>36.365497732163981</v>
      </c>
      <c r="FJ48" s="256"/>
      <c r="FK48" s="142">
        <f t="shared" si="105"/>
        <v>37.712606517368911</v>
      </c>
      <c r="FL48" s="256"/>
      <c r="FM48" s="142">
        <f t="shared" si="45"/>
        <v>13.355268654126691</v>
      </c>
      <c r="FO48" s="142">
        <f t="shared" si="46"/>
        <v>49.090751039830089</v>
      </c>
      <c r="FP48" s="256"/>
      <c r="FQ48" s="142">
        <f t="shared" si="47"/>
        <v>13.355268654126691</v>
      </c>
      <c r="FR48" s="256"/>
      <c r="FS48" s="142">
        <f t="shared" si="48"/>
        <v>0.15413826607430264</v>
      </c>
      <c r="FU48" s="142">
        <f t="shared" si="49"/>
        <v>8.727719455719356</v>
      </c>
      <c r="FV48" s="256"/>
      <c r="FW48" s="256"/>
      <c r="FX48" s="256"/>
      <c r="FY48" s="256"/>
      <c r="FZ48" s="256"/>
      <c r="GA48" s="256"/>
      <c r="GB48" s="256"/>
      <c r="GC48" s="256"/>
      <c r="GD48" s="256"/>
      <c r="GE48" s="256"/>
      <c r="GF48" s="256"/>
      <c r="GG48" s="256"/>
      <c r="GH48" s="256"/>
      <c r="GI48" s="256"/>
      <c r="GJ48" s="256"/>
      <c r="GK48" s="344">
        <v>10.649467744902926</v>
      </c>
      <c r="GL48" s="373">
        <v>6.3884400117890658</v>
      </c>
      <c r="GM48" s="256"/>
      <c r="GN48" s="256"/>
      <c r="GO48" s="617"/>
      <c r="GP48" s="256"/>
      <c r="GQ48" s="256"/>
      <c r="GR48" s="256"/>
      <c r="GS48" s="256"/>
      <c r="GT48" s="256"/>
      <c r="GU48" s="256"/>
      <c r="GV48" s="256"/>
      <c r="GW48" s="256"/>
      <c r="GX48" s="256"/>
      <c r="GY48" s="620"/>
      <c r="GZ48" s="629"/>
      <c r="HA48" s="620"/>
      <c r="HB48" s="620"/>
      <c r="HC48" s="620"/>
      <c r="HD48" s="620"/>
      <c r="HE48" s="620"/>
      <c r="HF48" s="620"/>
      <c r="HG48" s="620"/>
      <c r="HH48" s="620"/>
      <c r="HI48" s="629"/>
      <c r="HJ48" s="620"/>
      <c r="HK48" s="620"/>
      <c r="HL48" s="620"/>
      <c r="HM48" s="620"/>
      <c r="HN48" s="620"/>
      <c r="HO48" s="620"/>
      <c r="HP48" s="620"/>
      <c r="HQ48" s="620"/>
      <c r="HR48" s="620"/>
      <c r="HS48" s="620"/>
      <c r="HT48" s="620"/>
      <c r="HU48" s="620"/>
      <c r="HV48" s="620"/>
      <c r="HW48" s="620"/>
      <c r="HX48" s="620"/>
      <c r="HY48" s="620"/>
      <c r="HZ48" s="620"/>
      <c r="IA48" s="620"/>
      <c r="IB48" s="620"/>
      <c r="IC48" s="620"/>
      <c r="ID48" s="620"/>
      <c r="IE48" s="620"/>
      <c r="IF48" s="620"/>
      <c r="IG48" s="620"/>
      <c r="IH48" s="620"/>
      <c r="II48" s="620"/>
      <c r="IJ48" s="620"/>
      <c r="IK48" s="620"/>
    </row>
    <row r="49" spans="1:245" s="142" customFormat="1" ht="15.75" x14ac:dyDescent="0.25">
      <c r="A49" s="278">
        <v>43</v>
      </c>
      <c r="B49" s="272">
        <v>107</v>
      </c>
      <c r="C49" s="144">
        <v>110</v>
      </c>
      <c r="D49" s="393">
        <v>3151.5</v>
      </c>
      <c r="E49" s="320" t="s">
        <v>240</v>
      </c>
      <c r="F49" s="310" t="s">
        <v>177</v>
      </c>
      <c r="G49" s="239"/>
      <c r="H49" s="145">
        <v>49.656691044096995</v>
      </c>
      <c r="I49" s="145">
        <v>2.6248785634681457</v>
      </c>
      <c r="J49" s="145">
        <v>16.393053157745495</v>
      </c>
      <c r="K49" s="145">
        <v>6.7335453664198157</v>
      </c>
      <c r="L49" s="145">
        <v>4.46012015061691E-2</v>
      </c>
      <c r="M49" s="145">
        <v>2.4035206372862583</v>
      </c>
      <c r="N49" s="145">
        <v>1.182910388214425</v>
      </c>
      <c r="O49" s="145">
        <v>5.1083311461788545</v>
      </c>
      <c r="P49" s="145">
        <v>6.2518935921869128</v>
      </c>
      <c r="Q49" s="145">
        <v>0.22135792618188777</v>
      </c>
      <c r="R49" s="145">
        <v>2.4805684403500328</v>
      </c>
      <c r="S49" s="145">
        <v>0.61864853636501527</v>
      </c>
      <c r="T49" s="145">
        <v>0.76</v>
      </c>
      <c r="U49" s="145">
        <v>5.12</v>
      </c>
      <c r="V49" s="146">
        <v>99.6</v>
      </c>
      <c r="W49" s="146"/>
      <c r="X49" s="145">
        <v>5.1083311461788545</v>
      </c>
      <c r="Y49" s="145">
        <f t="shared" si="89"/>
        <v>3.7903817104647102</v>
      </c>
      <c r="Z49" s="145">
        <f t="shared" si="90"/>
        <v>1.7449821915353148E-2</v>
      </c>
      <c r="AA49" s="145">
        <f t="shared" si="91"/>
        <v>8.8987128566435647</v>
      </c>
      <c r="AB49" s="145">
        <v>0.76</v>
      </c>
      <c r="AC49" s="146">
        <f t="shared" si="92"/>
        <v>3.0992169767150481</v>
      </c>
      <c r="AD49" s="146"/>
      <c r="AE49" s="146">
        <f t="shared" si="93"/>
        <v>4.3409947706125571</v>
      </c>
      <c r="AF49" s="444">
        <v>0.01</v>
      </c>
      <c r="AG49" s="146">
        <f>3.16/(0.7*2.5)</f>
        <v>1.8057142857142858</v>
      </c>
      <c r="AH49" s="146">
        <f t="shared" si="95"/>
        <v>0.67485415463574694</v>
      </c>
      <c r="AI49" s="249">
        <f t="shared" si="96"/>
        <v>49.189159473236479</v>
      </c>
      <c r="AJ49" s="249">
        <f t="shared" si="97"/>
        <v>0.99979670317388858</v>
      </c>
      <c r="AK49" s="249">
        <f t="shared" si="19"/>
        <v>2.0329682611147155E-4</v>
      </c>
      <c r="AL49" s="249">
        <f t="shared" si="98"/>
        <v>9.1370660037060745</v>
      </c>
      <c r="AM49" s="249">
        <f t="shared" si="20"/>
        <v>9.1352084671875513</v>
      </c>
      <c r="AN49" s="249">
        <f t="shared" si="21"/>
        <v>1.857536518524472E-3</v>
      </c>
      <c r="AO49" s="249">
        <f t="shared" si="99"/>
        <v>5.1179186636296974</v>
      </c>
      <c r="AP49" s="249">
        <f t="shared" si="100"/>
        <v>2.0813363703033154E-3</v>
      </c>
      <c r="AQ49" s="433">
        <f t="shared" si="22"/>
        <v>1.3938872888827787E-2</v>
      </c>
      <c r="AR49" s="430">
        <f t="shared" si="101"/>
        <v>61.292360577125486</v>
      </c>
      <c r="AS49" s="430">
        <f t="shared" si="106"/>
        <v>19.010510755534252</v>
      </c>
      <c r="AT49" s="430">
        <f t="shared" si="102"/>
        <v>80.316810205548563</v>
      </c>
      <c r="AU49" s="430">
        <f t="shared" si="50"/>
        <v>19.683189794451437</v>
      </c>
      <c r="AV49" s="436">
        <f t="shared" si="23"/>
        <v>19.010510755534252</v>
      </c>
      <c r="AW49" s="436"/>
      <c r="AX49" s="142">
        <v>0.1</v>
      </c>
      <c r="AY49" s="436">
        <f>AQ49</f>
        <v>1.3938872888827787E-2</v>
      </c>
      <c r="AZ49" s="436">
        <f t="shared" si="24"/>
        <v>61.292360577125486</v>
      </c>
      <c r="BA49" s="430"/>
      <c r="BB49" s="146">
        <f t="shared" si="25"/>
        <v>80.302871332659734</v>
      </c>
      <c r="BC49" s="146"/>
      <c r="BD49" s="147">
        <v>84582.049222095971</v>
      </c>
      <c r="BE49" s="148">
        <v>151.13141813706537</v>
      </c>
      <c r="BF49" s="148">
        <v>14.881432287386545</v>
      </c>
      <c r="BG49" s="148">
        <v>117.82994371244256</v>
      </c>
      <c r="BH49" s="148">
        <v>24.774668064599478</v>
      </c>
      <c r="BI49" s="148">
        <v>11.890717592372132</v>
      </c>
      <c r="BJ49" s="148">
        <v>18.882639125984824</v>
      </c>
      <c r="BK49" s="148">
        <v>173.26816956405028</v>
      </c>
      <c r="BL49" s="148">
        <v>127.91340343404079</v>
      </c>
      <c r="BM49" s="148">
        <v>37.914413654546053</v>
      </c>
      <c r="BN49" s="148">
        <v>190.72895894086878</v>
      </c>
      <c r="BO49" s="148">
        <v>18.366663955758334</v>
      </c>
      <c r="BP49" s="148">
        <v>11.293011350741494</v>
      </c>
      <c r="BQ49" s="148">
        <v>14.34856125623776</v>
      </c>
      <c r="BR49" s="148">
        <v>4.5267374742147322</v>
      </c>
      <c r="BS49" s="148">
        <v>567.65068067424966</v>
      </c>
      <c r="BT49" s="148">
        <v>36.448583565697582</v>
      </c>
      <c r="BU49" s="148">
        <v>68.496970480909184</v>
      </c>
      <c r="BV49" s="148">
        <v>7.2991465427379367</v>
      </c>
      <c r="BW49" s="148">
        <v>18.412653421289395</v>
      </c>
      <c r="BX49" s="148"/>
      <c r="BY49" s="148">
        <f t="shared" si="26"/>
        <v>599129805.09990835</v>
      </c>
      <c r="BZ49" s="148"/>
      <c r="CA49" s="148">
        <f t="shared" si="27"/>
        <v>123.35820746789615</v>
      </c>
      <c r="CB49" s="148"/>
      <c r="CC49" s="191"/>
      <c r="CD49" s="158"/>
      <c r="CE49" s="371"/>
      <c r="CF49" s="206"/>
      <c r="CG49" s="497"/>
      <c r="CH49" s="371"/>
      <c r="CI49" s="501">
        <f t="shared" si="28"/>
        <v>61.292360577125486</v>
      </c>
      <c r="CJ49" s="501">
        <f t="shared" si="29"/>
        <v>19.010510755534252</v>
      </c>
      <c r="CK49" s="161">
        <f t="shared" si="30"/>
        <v>1.631524696689857E-2</v>
      </c>
      <c r="CL49" s="161">
        <f t="shared" si="30"/>
        <v>5.2602479378881739E-2</v>
      </c>
      <c r="CM49" s="142">
        <f t="shared" si="31"/>
        <v>0.31016117794342285</v>
      </c>
      <c r="CN49" s="142">
        <f t="shared" si="32"/>
        <v>76.326486911306063</v>
      </c>
      <c r="CO49" s="142">
        <f t="shared" si="33"/>
        <v>3.029130117877699</v>
      </c>
      <c r="CP49" s="142">
        <f t="shared" si="103"/>
        <v>75.180746941805424</v>
      </c>
      <c r="CQ49" s="142">
        <f t="shared" si="34"/>
        <v>24.819253058194587</v>
      </c>
      <c r="CR49" s="142">
        <f t="shared" si="35"/>
        <v>3.6082181787439258</v>
      </c>
      <c r="CS49" s="146">
        <f t="shared" si="36"/>
        <v>49.656691044096995</v>
      </c>
      <c r="CT49" s="146">
        <f t="shared" si="37"/>
        <v>16.393053157745495</v>
      </c>
      <c r="CU49" s="146">
        <f t="shared" si="38"/>
        <v>6.2518935921869128</v>
      </c>
      <c r="CV49" s="512">
        <f t="shared" si="39"/>
        <v>173.26816956405028</v>
      </c>
      <c r="DC49" s="516"/>
      <c r="DD49" s="145">
        <v>49.656691044096995</v>
      </c>
      <c r="DE49" s="145">
        <v>2.6248785634681457</v>
      </c>
      <c r="DF49" s="145">
        <v>16.393053157745495</v>
      </c>
      <c r="DG49" s="145">
        <v>6.7335453664198157</v>
      </c>
      <c r="DH49" s="145">
        <v>4.46012015061691E-2</v>
      </c>
      <c r="DI49" s="145">
        <v>2.4035206372862583</v>
      </c>
      <c r="DJ49" s="145">
        <v>1.182910388214425</v>
      </c>
      <c r="DK49" s="145">
        <v>5.1083311461788545</v>
      </c>
      <c r="DL49" s="145">
        <v>6.2518935921869128</v>
      </c>
      <c r="DM49" s="145">
        <v>0.22135792618188777</v>
      </c>
      <c r="DN49" s="145">
        <v>2.4805684403500328</v>
      </c>
      <c r="DO49" s="145">
        <v>0.61864853636501527</v>
      </c>
      <c r="DP49" s="145">
        <v>0.76</v>
      </c>
      <c r="DQ49" s="538">
        <v>5.12</v>
      </c>
      <c r="DR49" s="540">
        <f t="shared" si="41"/>
        <v>99.600000000000009</v>
      </c>
      <c r="DS49" s="554">
        <f t="shared" si="42"/>
        <v>1.2245888368060229</v>
      </c>
      <c r="DT49" s="256">
        <f t="shared" si="84"/>
        <v>60.809029525326793</v>
      </c>
      <c r="DU49" s="256">
        <f t="shared" si="84"/>
        <v>3.214396986794521</v>
      </c>
      <c r="DV49" s="256">
        <f t="shared" si="84"/>
        <v>20.074749898142858</v>
      </c>
      <c r="DW49" s="256">
        <f t="shared" si="84"/>
        <v>8.2458244878446276</v>
      </c>
      <c r="DX49" s="256">
        <f t="shared" si="84"/>
        <v>5.4618133472590653E-2</v>
      </c>
      <c r="DY49" s="256">
        <f t="shared" si="84"/>
        <v>2.94332454145365</v>
      </c>
      <c r="DZ49" s="256">
        <f t="shared" si="84"/>
        <v>1.4485788563492636</v>
      </c>
      <c r="EA49" s="256">
        <f t="shared" si="84"/>
        <v>6.2556052963191418</v>
      </c>
      <c r="EB49" s="256">
        <f t="shared" si="84"/>
        <v>7.6559991018911999</v>
      </c>
      <c r="EC49" s="256">
        <f t="shared" si="84"/>
        <v>0.27107244534087144</v>
      </c>
      <c r="ED49" s="256">
        <f t="shared" si="84"/>
        <v>3.037676420985977</v>
      </c>
      <c r="EE49" s="256">
        <f t="shared" si="84"/>
        <v>0.7575900915389826</v>
      </c>
      <c r="EF49" s="256">
        <f t="shared" si="85"/>
        <v>114.76846578546048</v>
      </c>
      <c r="EG49" s="256"/>
      <c r="EH49" s="256"/>
      <c r="EI49" s="147">
        <v>84582.049222095971</v>
      </c>
      <c r="EJ49" s="148">
        <v>151.13141813706537</v>
      </c>
      <c r="EK49" s="148">
        <v>14.881432287386545</v>
      </c>
      <c r="EL49" s="148">
        <v>117.82994371244256</v>
      </c>
      <c r="EM49" s="148">
        <v>24.774668064599478</v>
      </c>
      <c r="EN49" s="148">
        <v>11.890717592372132</v>
      </c>
      <c r="EO49" s="148">
        <v>18.882639125984824</v>
      </c>
      <c r="EP49" s="148">
        <v>173.26816956405028</v>
      </c>
      <c r="EQ49" s="148">
        <v>127.91340343404079</v>
      </c>
      <c r="ER49" s="148">
        <v>37.914413654546053</v>
      </c>
      <c r="ES49" s="148">
        <v>190.72895894086878</v>
      </c>
      <c r="ET49" s="148">
        <v>18.366663955758334</v>
      </c>
      <c r="EU49" s="148">
        <v>11.293011350741494</v>
      </c>
      <c r="EV49" s="148">
        <v>14.34856125623776</v>
      </c>
      <c r="EW49" s="148">
        <v>4.5267374742147322</v>
      </c>
      <c r="EX49" s="148">
        <v>567.65068067424966</v>
      </c>
      <c r="EY49" s="148">
        <v>36.448583565697582</v>
      </c>
      <c r="EZ49" s="148">
        <v>68.496970480909184</v>
      </c>
      <c r="FA49" s="148">
        <v>7.2991465427379367</v>
      </c>
      <c r="FB49" s="148">
        <v>18.412653421289395</v>
      </c>
      <c r="FC49" s="516"/>
      <c r="FD49" s="256"/>
      <c r="FE49" s="256"/>
      <c r="FF49" s="256"/>
      <c r="FG49" s="256"/>
      <c r="FH49" s="256"/>
      <c r="FI49" s="142">
        <f t="shared" si="104"/>
        <v>68.304388157272896</v>
      </c>
      <c r="FJ49" s="256"/>
      <c r="FK49" s="142">
        <f t="shared" si="105"/>
        <v>14.138409202315088</v>
      </c>
      <c r="FL49" s="256"/>
      <c r="FM49" s="142">
        <f t="shared" si="45"/>
        <v>24.819253058194587</v>
      </c>
      <c r="FO49" s="142">
        <f t="shared" si="46"/>
        <v>82.850643530873825</v>
      </c>
      <c r="FP49" s="256"/>
      <c r="FQ49" s="142">
        <f t="shared" si="47"/>
        <v>24.819253058194587</v>
      </c>
      <c r="FR49" s="256"/>
      <c r="FS49" s="142">
        <f t="shared" si="48"/>
        <v>0.33012777962163953</v>
      </c>
      <c r="FU49" s="142">
        <f t="shared" si="49"/>
        <v>16.393053157745495</v>
      </c>
      <c r="FV49" s="256"/>
      <c r="FW49" s="256"/>
      <c r="FX49" s="256"/>
      <c r="FY49" s="256"/>
      <c r="FZ49" s="256"/>
      <c r="GA49" s="256"/>
      <c r="GB49" s="256"/>
      <c r="GC49" s="256"/>
      <c r="GD49" s="256"/>
      <c r="GE49" s="256"/>
      <c r="GF49" s="256"/>
      <c r="GG49" s="256"/>
      <c r="GH49" s="256"/>
      <c r="GI49" s="256"/>
      <c r="GJ49" s="256"/>
      <c r="GK49" s="497"/>
      <c r="GL49" s="371"/>
      <c r="GM49" s="256"/>
      <c r="GN49" s="256"/>
      <c r="GO49" s="617"/>
      <c r="GP49" s="256"/>
      <c r="GQ49" s="256"/>
      <c r="GR49" s="256"/>
      <c r="GS49" s="256"/>
      <c r="GT49" s="256"/>
      <c r="GU49" s="256"/>
      <c r="GV49" s="256"/>
      <c r="GW49" s="256"/>
      <c r="GX49" s="256"/>
      <c r="GY49" s="620"/>
      <c r="GZ49" s="629"/>
      <c r="HA49" s="620"/>
      <c r="HB49" s="620"/>
      <c r="HC49" s="620"/>
      <c r="HD49" s="620"/>
      <c r="HE49" s="620"/>
      <c r="HF49" s="620"/>
      <c r="HG49" s="620"/>
      <c r="HH49" s="620"/>
      <c r="HI49" s="629"/>
      <c r="HJ49" s="620"/>
      <c r="HK49" s="620"/>
      <c r="HL49" s="620"/>
      <c r="HM49" s="620"/>
      <c r="HN49" s="620"/>
      <c r="HO49" s="620"/>
      <c r="HP49" s="620"/>
      <c r="HQ49" s="620"/>
      <c r="HR49" s="620"/>
      <c r="HS49" s="620"/>
      <c r="HT49" s="620"/>
      <c r="HU49" s="620"/>
      <c r="HV49" s="620"/>
      <c r="HW49" s="620"/>
      <c r="HX49" s="620"/>
      <c r="HY49" s="620"/>
      <c r="HZ49" s="620"/>
      <c r="IA49" s="620"/>
      <c r="IB49" s="620"/>
      <c r="IC49" s="620"/>
      <c r="ID49" s="620"/>
      <c r="IE49" s="620"/>
      <c r="IF49" s="620"/>
      <c r="IG49" s="620"/>
      <c r="IH49" s="620"/>
      <c r="II49" s="620"/>
      <c r="IJ49" s="620"/>
      <c r="IK49" s="620"/>
    </row>
    <row r="50" spans="1:245" s="142" customFormat="1" ht="15.75" x14ac:dyDescent="0.25">
      <c r="A50" s="278">
        <v>44</v>
      </c>
      <c r="B50" s="272">
        <v>143</v>
      </c>
      <c r="C50" s="144">
        <v>110</v>
      </c>
      <c r="D50" s="393">
        <v>3151.5</v>
      </c>
      <c r="E50" s="320" t="s">
        <v>240</v>
      </c>
      <c r="F50" s="311" t="s">
        <v>181</v>
      </c>
      <c r="G50" s="446">
        <v>4</v>
      </c>
      <c r="H50" s="145">
        <v>74.099562122069969</v>
      </c>
      <c r="I50" s="145">
        <v>0.44343633516514747</v>
      </c>
      <c r="J50" s="145">
        <v>12.989120476678575</v>
      </c>
      <c r="K50" s="145">
        <v>2.0689295463681887</v>
      </c>
      <c r="L50" s="145">
        <v>3.9601596224961649E-2</v>
      </c>
      <c r="M50" s="145">
        <v>1.2413577278209131</v>
      </c>
      <c r="N50" s="145">
        <v>0.76106144540022458</v>
      </c>
      <c r="O50" s="145">
        <v>1.3514298568154222</v>
      </c>
      <c r="P50" s="145">
        <v>2.7623636505227096</v>
      </c>
      <c r="Q50" s="145">
        <v>0.12053101210007559</v>
      </c>
      <c r="R50" s="145">
        <v>0.25984739676840224</v>
      </c>
      <c r="S50" s="145">
        <v>0.35275883406542763</v>
      </c>
      <c r="T50" s="145">
        <v>0.03</v>
      </c>
      <c r="U50" s="145">
        <v>3.08</v>
      </c>
      <c r="V50" s="146">
        <v>99.6</v>
      </c>
      <c r="W50" s="146"/>
      <c r="X50" s="145">
        <v>1.3514298568154222</v>
      </c>
      <c r="Y50" s="145">
        <f t="shared" si="89"/>
        <v>1.0027609537570432</v>
      </c>
      <c r="Z50" s="145">
        <f t="shared" si="90"/>
        <v>9.9500418600803209E-3</v>
      </c>
      <c r="AA50" s="145">
        <f t="shared" si="91"/>
        <v>2.3541908105724652</v>
      </c>
      <c r="AB50" s="145">
        <v>0.03</v>
      </c>
      <c r="AC50" s="146">
        <f t="shared" si="92"/>
        <v>0.61260623083382981</v>
      </c>
      <c r="AD50" s="146"/>
      <c r="AE50" s="146">
        <f t="shared" si="93"/>
        <v>0.4547329443447039</v>
      </c>
      <c r="AF50" s="443">
        <f>N50-R50*2.5*0.7</f>
        <v>0.30632850105552067</v>
      </c>
      <c r="AG50" s="146">
        <v>0</v>
      </c>
      <c r="AH50" s="146">
        <f t="shared" si="95"/>
        <v>0.25984739676840224</v>
      </c>
      <c r="AI50" s="249">
        <f t="shared" si="96"/>
        <v>39.273689931091241</v>
      </c>
      <c r="AJ50" s="249">
        <f t="shared" si="97"/>
        <v>0.9922001599138508</v>
      </c>
      <c r="AK50" s="249">
        <f t="shared" si="19"/>
        <v>7.7998400861492255E-3</v>
      </c>
      <c r="AL50" s="249">
        <f t="shared" si="98"/>
        <v>3.3102872741891018</v>
      </c>
      <c r="AM50" s="249">
        <f t="shared" si="20"/>
        <v>3.2844675628112121</v>
      </c>
      <c r="AN50" s="249">
        <f t="shared" si="21"/>
        <v>2.5819711377889808E-2</v>
      </c>
      <c r="AO50" s="249">
        <f t="shared" si="99"/>
        <v>3.0323248436648176</v>
      </c>
      <c r="AP50" s="249">
        <f t="shared" si="100"/>
        <v>4.7675156335182642E-2</v>
      </c>
      <c r="AQ50" s="433">
        <f t="shared" si="22"/>
        <v>0.37982336876859313</v>
      </c>
      <c r="AR50" s="430">
        <f t="shared" si="101"/>
        <v>38.611825766309209</v>
      </c>
      <c r="AS50" s="430">
        <f t="shared" si="106"/>
        <v>54.793649238915364</v>
      </c>
      <c r="AT50" s="430">
        <f t="shared" si="102"/>
        <v>93.785298373993157</v>
      </c>
      <c r="AU50" s="430">
        <f t="shared" si="50"/>
        <v>6.2147016260068426</v>
      </c>
      <c r="AV50" s="436">
        <f t="shared" si="23"/>
        <v>54.793649238915364</v>
      </c>
      <c r="AW50" s="436"/>
      <c r="AX50" s="436">
        <f>AQ50</f>
        <v>0.37982336876859313</v>
      </c>
      <c r="AY50" s="436"/>
      <c r="AZ50" s="436">
        <f t="shared" si="24"/>
        <v>38.611825766309209</v>
      </c>
      <c r="BA50" s="430"/>
      <c r="BB50" s="146">
        <f t="shared" si="25"/>
        <v>93.405475005224574</v>
      </c>
      <c r="BC50" s="146"/>
      <c r="BD50" s="147">
        <v>15136.116194416152</v>
      </c>
      <c r="BE50" s="148">
        <v>18.878646102023236</v>
      </c>
      <c r="BF50" s="148">
        <v>11.723296020267426</v>
      </c>
      <c r="BG50" s="148">
        <v>45.87215023303434</v>
      </c>
      <c r="BH50" s="148">
        <v>10.866824310848694</v>
      </c>
      <c r="BI50" s="148">
        <v>13.686082379719238</v>
      </c>
      <c r="BJ50" s="148">
        <v>6.1549316657218762</v>
      </c>
      <c r="BK50" s="148">
        <v>78.187907038566394</v>
      </c>
      <c r="BL50" s="148">
        <v>219.67121382665104</v>
      </c>
      <c r="BM50" s="148">
        <v>15.332526824810929</v>
      </c>
      <c r="BN50" s="148">
        <v>119.92091571881967</v>
      </c>
      <c r="BO50" s="148">
        <v>7.3703101754227314</v>
      </c>
      <c r="BP50" s="148">
        <v>7.2628562485542192</v>
      </c>
      <c r="BQ50" s="148">
        <v>7.0790734748146811</v>
      </c>
      <c r="BR50" s="148">
        <v>5.9442441690637198</v>
      </c>
      <c r="BS50" s="148">
        <v>894.96530072202415</v>
      </c>
      <c r="BT50" s="148">
        <v>25.678781331975802</v>
      </c>
      <c r="BU50" s="148">
        <v>50.532892792760151</v>
      </c>
      <c r="BV50" s="148">
        <v>1.1096801342392595</v>
      </c>
      <c r="BW50" s="148">
        <v>15.916454623700993</v>
      </c>
      <c r="BX50" s="148"/>
      <c r="BY50" s="148">
        <f t="shared" si="26"/>
        <v>1748248.645207274</v>
      </c>
      <c r="BZ50" s="148"/>
      <c r="CA50" s="148">
        <f t="shared" si="27"/>
        <v>92.12812874843695</v>
      </c>
      <c r="CB50" s="148"/>
      <c r="CC50" s="191"/>
      <c r="CD50" s="158"/>
      <c r="CE50" s="371"/>
      <c r="CF50" s="206"/>
      <c r="CG50" s="497"/>
      <c r="CH50" s="371"/>
      <c r="CI50" s="501">
        <f t="shared" si="28"/>
        <v>38.611825766309209</v>
      </c>
      <c r="CJ50" s="501">
        <f t="shared" si="29"/>
        <v>54.793649238915364</v>
      </c>
      <c r="CK50" s="161">
        <f t="shared" si="30"/>
        <v>2.589880121319078E-2</v>
      </c>
      <c r="CL50" s="161">
        <f t="shared" si="30"/>
        <v>1.8250290204978415E-2</v>
      </c>
      <c r="CM50" s="142">
        <f t="shared" si="31"/>
        <v>1.4190898293839713</v>
      </c>
      <c r="CN50" s="142">
        <f t="shared" si="32"/>
        <v>41.337861366423631</v>
      </c>
      <c r="CO50" s="142">
        <f t="shared" si="33"/>
        <v>5.7047405369064554</v>
      </c>
      <c r="CP50" s="142">
        <f t="shared" si="103"/>
        <v>85.08517973968614</v>
      </c>
      <c r="CQ50" s="142">
        <f t="shared" si="34"/>
        <v>14.914820260313855</v>
      </c>
      <c r="CR50" s="142">
        <f t="shared" si="35"/>
        <v>3.5329806809640862</v>
      </c>
      <c r="CS50" s="146">
        <f t="shared" si="36"/>
        <v>74.099562122069969</v>
      </c>
      <c r="CT50" s="146">
        <f t="shared" si="37"/>
        <v>12.989120476678575</v>
      </c>
      <c r="CU50" s="146">
        <f t="shared" si="38"/>
        <v>2.7623636505227096</v>
      </c>
      <c r="CV50" s="512">
        <f t="shared" si="39"/>
        <v>78.187907038566394</v>
      </c>
      <c r="DC50" s="516"/>
      <c r="DD50" s="145">
        <v>74.099562122069969</v>
      </c>
      <c r="DE50" s="145">
        <v>0.44343633516514747</v>
      </c>
      <c r="DF50" s="145">
        <v>12.989120476678575</v>
      </c>
      <c r="DG50" s="145">
        <v>2.0689295463681887</v>
      </c>
      <c r="DH50" s="145">
        <v>3.9601596224961649E-2</v>
      </c>
      <c r="DI50" s="145">
        <v>1.2413577278209131</v>
      </c>
      <c r="DJ50" s="145">
        <v>0.76106144540022458</v>
      </c>
      <c r="DK50" s="145">
        <v>1.3514298568154222</v>
      </c>
      <c r="DL50" s="145">
        <v>2.7623636505227096</v>
      </c>
      <c r="DM50" s="145">
        <v>0.12053101210007559</v>
      </c>
      <c r="DN50" s="145">
        <v>0.25984739676840224</v>
      </c>
      <c r="DO50" s="145">
        <v>0.35275883406542763</v>
      </c>
      <c r="DP50" s="145">
        <v>0.03</v>
      </c>
      <c r="DQ50" s="538">
        <v>3.08</v>
      </c>
      <c r="DR50" s="540">
        <f t="shared" si="41"/>
        <v>99.600000000000037</v>
      </c>
      <c r="DS50" s="554">
        <f t="shared" si="42"/>
        <v>1.0826797937951935</v>
      </c>
      <c r="DT50" s="256">
        <f t="shared" si="84"/>
        <v>80.226098638636842</v>
      </c>
      <c r="DU50" s="256">
        <f t="shared" si="84"/>
        <v>0.48009955991789816</v>
      </c>
      <c r="DV50" s="256">
        <f t="shared" si="84"/>
        <v>14.063058279271285</v>
      </c>
      <c r="DW50" s="256">
        <f t="shared" si="84"/>
        <v>2.2399882146386938</v>
      </c>
      <c r="DX50" s="256">
        <f t="shared" si="84"/>
        <v>4.2875848034801996E-2</v>
      </c>
      <c r="DY50" s="256">
        <f t="shared" si="84"/>
        <v>1.3439929287832162</v>
      </c>
      <c r="DZ50" s="256">
        <f t="shared" si="84"/>
        <v>0.82398584877138703</v>
      </c>
      <c r="EA50" s="256">
        <f t="shared" si="84"/>
        <v>1.4631657987055893</v>
      </c>
      <c r="EB50" s="256">
        <f t="shared" si="84"/>
        <v>2.9907553075352653</v>
      </c>
      <c r="EC50" s="256">
        <f t="shared" si="84"/>
        <v>0.13049649132643582</v>
      </c>
      <c r="ED50" s="256">
        <f t="shared" si="84"/>
        <v>0.28133152595143157</v>
      </c>
      <c r="EE50" s="256">
        <f t="shared" si="84"/>
        <v>0.38192486172539009</v>
      </c>
      <c r="EF50" s="256">
        <f t="shared" si="85"/>
        <v>104.46777330329826</v>
      </c>
      <c r="EG50" s="256"/>
      <c r="EH50" s="256"/>
      <c r="EI50" s="147">
        <v>15136.116194416152</v>
      </c>
      <c r="EJ50" s="148">
        <v>18.878646102023236</v>
      </c>
      <c r="EK50" s="148">
        <v>11.723296020267426</v>
      </c>
      <c r="EL50" s="148">
        <v>45.87215023303434</v>
      </c>
      <c r="EM50" s="148">
        <v>10.866824310848694</v>
      </c>
      <c r="EN50" s="148">
        <v>13.686082379719238</v>
      </c>
      <c r="EO50" s="148">
        <v>6.1549316657218762</v>
      </c>
      <c r="EP50" s="148">
        <v>78.187907038566394</v>
      </c>
      <c r="EQ50" s="148">
        <v>219.67121382665104</v>
      </c>
      <c r="ER50" s="148">
        <v>15.332526824810929</v>
      </c>
      <c r="ES50" s="148">
        <v>119.92091571881967</v>
      </c>
      <c r="ET50" s="148">
        <v>7.3703101754227314</v>
      </c>
      <c r="EU50" s="148">
        <v>7.2628562485542192</v>
      </c>
      <c r="EV50" s="148">
        <v>7.0790734748146811</v>
      </c>
      <c r="EW50" s="148">
        <v>5.9442441690637198</v>
      </c>
      <c r="EX50" s="148">
        <v>894.96530072202415</v>
      </c>
      <c r="EY50" s="148">
        <v>25.678781331975802</v>
      </c>
      <c r="EZ50" s="148">
        <v>50.532892792760151</v>
      </c>
      <c r="FA50" s="148">
        <v>1.1096801342392595</v>
      </c>
      <c r="FB50" s="148">
        <v>15.916454623700993</v>
      </c>
      <c r="FC50" s="516"/>
      <c r="FD50" s="256"/>
      <c r="FE50" s="256"/>
      <c r="FF50" s="256"/>
      <c r="FG50" s="256"/>
      <c r="FH50" s="256"/>
      <c r="FI50" s="142">
        <f t="shared" si="104"/>
        <v>54.121335319494058</v>
      </c>
      <c r="FJ50" s="256"/>
      <c r="FK50" s="142">
        <f t="shared" si="105"/>
        <v>45.956467755933062</v>
      </c>
      <c r="FL50" s="256"/>
      <c r="FM50" s="142">
        <f t="shared" si="45"/>
        <v>14.914820260313853</v>
      </c>
      <c r="FO50" s="142">
        <f t="shared" si="46"/>
        <v>54.079259992052016</v>
      </c>
      <c r="FP50" s="256"/>
      <c r="FQ50" s="142">
        <f t="shared" si="47"/>
        <v>14.914820260313855</v>
      </c>
      <c r="FR50" s="256"/>
      <c r="FS50" s="142">
        <f t="shared" si="48"/>
        <v>0.17529281016911527</v>
      </c>
      <c r="FU50" s="142">
        <f t="shared" si="49"/>
        <v>12.989120476678574</v>
      </c>
      <c r="FV50" s="256"/>
      <c r="FW50" s="256"/>
      <c r="FX50" s="256"/>
      <c r="FY50" s="256"/>
      <c r="FZ50" s="256"/>
      <c r="GA50" s="256"/>
      <c r="GB50" s="256"/>
      <c r="GC50" s="256"/>
      <c r="GD50" s="256"/>
      <c r="GE50" s="256"/>
      <c r="GF50" s="256"/>
      <c r="GG50" s="256"/>
      <c r="GH50" s="256"/>
      <c r="GI50" s="256"/>
      <c r="GJ50" s="256"/>
      <c r="GK50" s="497"/>
      <c r="GL50" s="371"/>
      <c r="GM50" s="256"/>
      <c r="GN50" s="256"/>
      <c r="GO50" s="617"/>
      <c r="GP50" s="256"/>
      <c r="GQ50" s="256"/>
      <c r="GR50" s="256"/>
      <c r="GS50" s="256"/>
      <c r="GT50" s="256"/>
      <c r="GU50" s="256"/>
      <c r="GV50" s="256"/>
      <c r="GW50" s="256"/>
      <c r="GX50" s="256"/>
      <c r="GY50" s="620"/>
      <c r="GZ50" s="629"/>
      <c r="HA50" s="620"/>
      <c r="HB50" s="620"/>
      <c r="HC50" s="620"/>
      <c r="HD50" s="620"/>
      <c r="HE50" s="620"/>
      <c r="HF50" s="620"/>
      <c r="HG50" s="620"/>
      <c r="HH50" s="620"/>
      <c r="HI50" s="629"/>
      <c r="HJ50" s="620"/>
      <c r="HK50" s="620"/>
      <c r="HL50" s="620"/>
      <c r="HM50" s="620"/>
      <c r="HN50" s="620"/>
      <c r="HO50" s="620"/>
      <c r="HP50" s="620"/>
      <c r="HQ50" s="620"/>
      <c r="HR50" s="620"/>
      <c r="HS50" s="620"/>
      <c r="HT50" s="620"/>
      <c r="HU50" s="620"/>
      <c r="HV50" s="620"/>
      <c r="HW50" s="620"/>
      <c r="HX50" s="620"/>
      <c r="HY50" s="620"/>
      <c r="HZ50" s="620"/>
      <c r="IA50" s="620"/>
      <c r="IB50" s="620"/>
      <c r="IC50" s="620"/>
      <c r="ID50" s="620"/>
      <c r="IE50" s="620"/>
      <c r="IF50" s="620"/>
      <c r="IG50" s="620"/>
      <c r="IH50" s="620"/>
      <c r="II50" s="620"/>
      <c r="IJ50" s="620"/>
      <c r="IK50" s="620"/>
    </row>
    <row r="51" spans="1:245" s="142" customFormat="1" ht="15.75" x14ac:dyDescent="0.2">
      <c r="A51" s="278">
        <v>45</v>
      </c>
      <c r="B51" s="272">
        <v>109</v>
      </c>
      <c r="C51" s="144">
        <v>110</v>
      </c>
      <c r="D51" s="393">
        <v>3152.5</v>
      </c>
      <c r="E51" s="320" t="s">
        <v>240</v>
      </c>
      <c r="F51" s="311" t="s">
        <v>162</v>
      </c>
      <c r="G51" s="239"/>
      <c r="H51" s="145">
        <v>59.52423823375544</v>
      </c>
      <c r="I51" s="145">
        <v>2.2550251891189848</v>
      </c>
      <c r="J51" s="145">
        <v>12.870191039327974</v>
      </c>
      <c r="K51" s="145">
        <v>2.401014197697942</v>
      </c>
      <c r="L51" s="145">
        <v>6.4884003812869823E-2</v>
      </c>
      <c r="M51" s="145">
        <v>1.801653313420253</v>
      </c>
      <c r="N51" s="145">
        <v>1.6997364583745658</v>
      </c>
      <c r="O51" s="145">
        <v>5.3142651613462286</v>
      </c>
      <c r="P51" s="145">
        <v>5.7626381122228993</v>
      </c>
      <c r="Q51" s="145">
        <v>0.2218910507751444</v>
      </c>
      <c r="R51" s="145">
        <v>2.7827688239051098</v>
      </c>
      <c r="S51" s="145">
        <v>0.66169441624256853</v>
      </c>
      <c r="T51" s="145">
        <v>0.32</v>
      </c>
      <c r="U51" s="145">
        <v>3.92</v>
      </c>
      <c r="V51" s="146">
        <v>99.6</v>
      </c>
      <c r="W51" s="146"/>
      <c r="X51" s="145">
        <v>5.3142651613462286</v>
      </c>
      <c r="Y51" s="145">
        <f t="shared" si="89"/>
        <v>3.9431847497189016</v>
      </c>
      <c r="Z51" s="145">
        <f t="shared" si="90"/>
        <v>1.8663989401251472E-2</v>
      </c>
      <c r="AA51" s="145">
        <f t="shared" si="91"/>
        <v>9.2574499110651303</v>
      </c>
      <c r="AB51" s="145">
        <v>0.32</v>
      </c>
      <c r="AC51" s="146">
        <f t="shared" si="92"/>
        <v>3.4444632401476785</v>
      </c>
      <c r="AD51" s="146"/>
      <c r="AE51" s="146">
        <f t="shared" si="93"/>
        <v>4.8698454418339416</v>
      </c>
      <c r="AF51" s="444">
        <v>0.01</v>
      </c>
      <c r="AG51" s="146">
        <f>3.17/(0.7*2.5)</f>
        <v>1.8114285714285714</v>
      </c>
      <c r="AH51" s="146">
        <f t="shared" si="95"/>
        <v>0.97134025247653843</v>
      </c>
      <c r="AI51" s="249">
        <f t="shared" si="96"/>
        <v>38.620573117983916</v>
      </c>
      <c r="AJ51" s="249">
        <f t="shared" si="97"/>
        <v>0.99974107064725715</v>
      </c>
      <c r="AK51" s="249">
        <f t="shared" si="19"/>
        <v>2.5892935274291504E-4</v>
      </c>
      <c r="AL51" s="249">
        <f t="shared" si="98"/>
        <v>4.2026675111181948</v>
      </c>
      <c r="AM51" s="249">
        <f t="shared" si="20"/>
        <v>4.201579317139748</v>
      </c>
      <c r="AN51" s="249">
        <f t="shared" si="21"/>
        <v>1.0881939784475119E-3</v>
      </c>
      <c r="AO51" s="249">
        <f t="shared" si="99"/>
        <v>3.9179705193666017</v>
      </c>
      <c r="AP51" s="249">
        <f t="shared" si="100"/>
        <v>2.0294806333976435E-3</v>
      </c>
      <c r="AQ51" s="433">
        <f t="shared" si="22"/>
        <v>1.3117674611845155E-2</v>
      </c>
      <c r="AR51" s="430">
        <f t="shared" si="101"/>
        <v>41.979481751668651</v>
      </c>
      <c r="AS51" s="430">
        <f t="shared" si="106"/>
        <v>38.534497357921111</v>
      </c>
      <c r="AT51" s="430">
        <f t="shared" si="102"/>
        <v>80.527096784201603</v>
      </c>
      <c r="AU51" s="430">
        <f t="shared" si="50"/>
        <v>19.472903215798397</v>
      </c>
      <c r="AV51" s="436">
        <f t="shared" si="23"/>
        <v>38.534497357921111</v>
      </c>
      <c r="AW51" s="436"/>
      <c r="AX51" s="464">
        <v>0.1</v>
      </c>
      <c r="AY51" s="465">
        <f>AQ51</f>
        <v>1.3117674611845155E-2</v>
      </c>
      <c r="AZ51" s="436">
        <f t="shared" si="24"/>
        <v>41.979481751668651</v>
      </c>
      <c r="BA51" s="430"/>
      <c r="BB51" s="146">
        <f t="shared" si="25"/>
        <v>80.513979109589769</v>
      </c>
      <c r="BC51" s="146"/>
      <c r="BD51" s="147">
        <v>21494.767504267533</v>
      </c>
      <c r="BE51" s="148">
        <v>45.796036343535427</v>
      </c>
      <c r="BF51" s="148">
        <v>5.2487650316445711</v>
      </c>
      <c r="BG51" s="148">
        <v>53.366396023818766</v>
      </c>
      <c r="BH51" s="148">
        <v>13.957481689113353</v>
      </c>
      <c r="BI51" s="148">
        <v>24.897744012790024</v>
      </c>
      <c r="BJ51" s="148">
        <v>20.091507597536875</v>
      </c>
      <c r="BK51" s="148">
        <v>94.363333992899342</v>
      </c>
      <c r="BL51" s="148">
        <v>205.55932039937147</v>
      </c>
      <c r="BM51" s="148">
        <v>15.725033152405866</v>
      </c>
      <c r="BN51" s="148">
        <v>143.64630673225483</v>
      </c>
      <c r="BO51" s="148">
        <v>10.198233959018296</v>
      </c>
      <c r="BP51" s="148">
        <v>13.457089568520379</v>
      </c>
      <c r="BQ51" s="148">
        <v>8.0801631783831045</v>
      </c>
      <c r="BR51" s="148">
        <v>4.6710119439454765</v>
      </c>
      <c r="BS51" s="148">
        <v>979.21053808704403</v>
      </c>
      <c r="BT51" s="148">
        <v>31.837989205022083</v>
      </c>
      <c r="BU51" s="148">
        <v>60.172786436603509</v>
      </c>
      <c r="BV51" s="148">
        <v>6.2466432617463896</v>
      </c>
      <c r="BW51" s="148">
        <v>16.175830401060214</v>
      </c>
      <c r="BX51" s="148"/>
      <c r="BY51" s="148">
        <f t="shared" si="26"/>
        <v>7465540.6252010837</v>
      </c>
      <c r="BZ51" s="148"/>
      <c r="CA51" s="148">
        <f t="shared" si="27"/>
        <v>108.18660604268581</v>
      </c>
      <c r="CB51" s="148"/>
      <c r="CC51" s="198">
        <v>13.37430762594648</v>
      </c>
      <c r="CD51" s="198">
        <v>11.647043375497883</v>
      </c>
      <c r="CE51" s="373">
        <v>0.96643223062691608</v>
      </c>
      <c r="CF51" s="200" t="s">
        <v>159</v>
      </c>
      <c r="CG51" s="344">
        <v>13.37430762594648</v>
      </c>
      <c r="CH51" s="373">
        <v>0.96643223062691608</v>
      </c>
      <c r="CI51" s="501">
        <f t="shared" si="28"/>
        <v>41.979481751668651</v>
      </c>
      <c r="CJ51" s="501">
        <f t="shared" si="29"/>
        <v>38.534497357921111</v>
      </c>
      <c r="CK51" s="161">
        <f t="shared" si="30"/>
        <v>2.3821161154764632E-2</v>
      </c>
      <c r="CL51" s="161">
        <f t="shared" si="30"/>
        <v>2.5950773165967896E-2</v>
      </c>
      <c r="CM51" s="142">
        <f t="shared" si="31"/>
        <v>0.91793647158089076</v>
      </c>
      <c r="CN51" s="142">
        <f t="shared" si="32"/>
        <v>52.139370350245933</v>
      </c>
      <c r="CO51" s="142">
        <f t="shared" si="33"/>
        <v>4.624969283817526</v>
      </c>
      <c r="CP51" s="142">
        <f t="shared" si="103"/>
        <v>82.222125143387004</v>
      </c>
      <c r="CQ51" s="142">
        <f t="shared" si="34"/>
        <v>17.777874856612993</v>
      </c>
      <c r="CR51" s="142">
        <f t="shared" si="35"/>
        <v>6.1068614984041654</v>
      </c>
      <c r="CS51" s="146">
        <f t="shared" si="36"/>
        <v>59.52423823375544</v>
      </c>
      <c r="CT51" s="146">
        <f t="shared" si="37"/>
        <v>12.870191039327974</v>
      </c>
      <c r="CU51" s="146">
        <f t="shared" si="38"/>
        <v>5.7626381122228993</v>
      </c>
      <c r="CV51" s="512">
        <f t="shared" si="39"/>
        <v>94.363333992899342</v>
      </c>
      <c r="DC51" s="516"/>
      <c r="DD51" s="145">
        <v>59.52423823375544</v>
      </c>
      <c r="DE51" s="145">
        <v>2.2550251891189848</v>
      </c>
      <c r="DF51" s="145">
        <v>12.870191039327974</v>
      </c>
      <c r="DG51" s="145">
        <v>2.401014197697942</v>
      </c>
      <c r="DH51" s="145">
        <v>6.4884003812869823E-2</v>
      </c>
      <c r="DI51" s="145">
        <v>1.801653313420253</v>
      </c>
      <c r="DJ51" s="145">
        <v>1.6997364583745658</v>
      </c>
      <c r="DK51" s="145">
        <v>5.3142651613462286</v>
      </c>
      <c r="DL51" s="145">
        <v>5.7626381122228993</v>
      </c>
      <c r="DM51" s="145">
        <v>0.2218910507751444</v>
      </c>
      <c r="DN51" s="145">
        <v>2.7827688239051098</v>
      </c>
      <c r="DO51" s="145">
        <v>0.66169441624256853</v>
      </c>
      <c r="DP51" s="145">
        <v>0.32</v>
      </c>
      <c r="DQ51" s="538">
        <v>3.92</v>
      </c>
      <c r="DR51" s="540">
        <f t="shared" si="41"/>
        <v>99.599999999999966</v>
      </c>
      <c r="DS51" s="554">
        <f t="shared" si="42"/>
        <v>1.2075383221060636</v>
      </c>
      <c r="DT51" s="256">
        <f t="shared" si="84"/>
        <v>71.87779876143064</v>
      </c>
      <c r="DU51" s="256">
        <f t="shared" si="84"/>
        <v>2.7230293331756474</v>
      </c>
      <c r="DV51" s="256">
        <f t="shared" si="84"/>
        <v>15.541248892814597</v>
      </c>
      <c r="DW51" s="256">
        <f t="shared" si="84"/>
        <v>2.8993166556410093</v>
      </c>
      <c r="DX51" s="256">
        <f t="shared" si="84"/>
        <v>7.8349921095716257E-2</v>
      </c>
      <c r="DY51" s="256">
        <f t="shared" si="84"/>
        <v>2.1755654191043221</v>
      </c>
      <c r="DZ51" s="256">
        <f t="shared" si="84"/>
        <v>2.0524969109681264</v>
      </c>
      <c r="EA51" s="256">
        <f t="shared" si="84"/>
        <v>6.4171788361587341</v>
      </c>
      <c r="EB51" s="256">
        <f t="shared" si="84"/>
        <v>6.9586063569380938</v>
      </c>
      <c r="EC51" s="256">
        <f t="shared" si="84"/>
        <v>0.26794194714336922</v>
      </c>
      <c r="ED51" s="256">
        <f t="shared" si="84"/>
        <v>3.3602999964274405</v>
      </c>
      <c r="EE51" s="256">
        <f t="shared" si="84"/>
        <v>0.79902136513650246</v>
      </c>
      <c r="EF51" s="256">
        <f t="shared" si="85"/>
        <v>115.15085439603421</v>
      </c>
      <c r="EG51" s="256"/>
      <c r="EH51" s="256"/>
      <c r="EI51" s="147">
        <v>21494.767504267533</v>
      </c>
      <c r="EJ51" s="148">
        <v>45.796036343535427</v>
      </c>
      <c r="EK51" s="148">
        <v>5.2487650316445711</v>
      </c>
      <c r="EL51" s="148">
        <v>53.366396023818766</v>
      </c>
      <c r="EM51" s="148">
        <v>13.957481689113353</v>
      </c>
      <c r="EN51" s="148">
        <v>24.897744012790024</v>
      </c>
      <c r="EO51" s="148">
        <v>20.091507597536875</v>
      </c>
      <c r="EP51" s="148">
        <v>94.363333992899342</v>
      </c>
      <c r="EQ51" s="148">
        <v>205.55932039937147</v>
      </c>
      <c r="ER51" s="148">
        <v>15.725033152405866</v>
      </c>
      <c r="ES51" s="148">
        <v>143.64630673225483</v>
      </c>
      <c r="ET51" s="148">
        <v>10.198233959018296</v>
      </c>
      <c r="EU51" s="148">
        <v>13.457089568520379</v>
      </c>
      <c r="EV51" s="148">
        <v>8.0801631783831045</v>
      </c>
      <c r="EW51" s="148">
        <v>4.6710119439454765</v>
      </c>
      <c r="EX51" s="148">
        <v>979.21053808704403</v>
      </c>
      <c r="EY51" s="148">
        <v>31.837989205022083</v>
      </c>
      <c r="EZ51" s="148">
        <v>60.172786436603509</v>
      </c>
      <c r="FA51" s="148">
        <v>6.2466432617463896</v>
      </c>
      <c r="FB51" s="148">
        <v>16.175830401060214</v>
      </c>
      <c r="FC51" s="516"/>
      <c r="FD51" s="256"/>
      <c r="FE51" s="256"/>
      <c r="FF51" s="256"/>
      <c r="FG51" s="256"/>
      <c r="FH51" s="256"/>
      <c r="FI51" s="142">
        <f t="shared" si="104"/>
        <v>53.625795997199894</v>
      </c>
      <c r="FJ51" s="256"/>
      <c r="FK51" s="142">
        <f t="shared" si="105"/>
        <v>31.638824315211494</v>
      </c>
      <c r="FL51" s="256"/>
      <c r="FM51" s="142">
        <f t="shared" si="45"/>
        <v>17.777874856612996</v>
      </c>
      <c r="FO51" s="142">
        <f t="shared" si="46"/>
        <v>62.893373360150832</v>
      </c>
      <c r="FP51" s="256"/>
      <c r="FQ51" s="142">
        <f t="shared" si="47"/>
        <v>17.777874856612993</v>
      </c>
      <c r="FR51" s="256"/>
      <c r="FS51" s="142">
        <f t="shared" si="48"/>
        <v>0.21621765219045594</v>
      </c>
      <c r="FU51" s="142">
        <f t="shared" si="49"/>
        <v>12.870191039327976</v>
      </c>
      <c r="FV51" s="256"/>
      <c r="FW51" s="256"/>
      <c r="FX51" s="256"/>
      <c r="FY51" s="256"/>
      <c r="FZ51" s="256"/>
      <c r="GA51" s="256"/>
      <c r="GB51" s="256"/>
      <c r="GC51" s="256"/>
      <c r="GD51" s="256"/>
      <c r="GE51" s="256"/>
      <c r="GF51" s="256"/>
      <c r="GG51" s="256"/>
      <c r="GH51" s="256"/>
      <c r="GI51" s="256"/>
      <c r="GJ51" s="256"/>
      <c r="GK51" s="344">
        <v>13.37430762594648</v>
      </c>
      <c r="GL51" s="373">
        <v>0.96643223062691608</v>
      </c>
      <c r="GM51" s="256"/>
      <c r="GN51" s="256"/>
      <c r="GO51" s="617"/>
      <c r="GP51" s="256"/>
      <c r="GQ51" s="256"/>
      <c r="GR51" s="256"/>
      <c r="GS51" s="256"/>
      <c r="GT51" s="256"/>
      <c r="GU51" s="256"/>
      <c r="GV51" s="256"/>
      <c r="GW51" s="256"/>
      <c r="GX51" s="256"/>
      <c r="GY51" s="620"/>
      <c r="GZ51" s="629"/>
      <c r="HA51" s="620"/>
      <c r="HB51" s="620"/>
      <c r="HC51" s="620"/>
      <c r="HD51" s="620"/>
      <c r="HE51" s="620"/>
      <c r="HF51" s="620"/>
      <c r="HG51" s="620"/>
      <c r="HH51" s="620"/>
      <c r="HI51" s="629"/>
      <c r="HJ51" s="620"/>
      <c r="HK51" s="620"/>
      <c r="HL51" s="620"/>
      <c r="HM51" s="620"/>
      <c r="HN51" s="620"/>
      <c r="HO51" s="620"/>
      <c r="HP51" s="620"/>
      <c r="HQ51" s="620"/>
      <c r="HR51" s="620"/>
      <c r="HS51" s="620"/>
      <c r="HT51" s="620"/>
      <c r="HU51" s="620"/>
      <c r="HV51" s="620"/>
      <c r="HW51" s="620"/>
      <c r="HX51" s="620"/>
      <c r="HY51" s="620"/>
      <c r="HZ51" s="620"/>
      <c r="IA51" s="620"/>
      <c r="IB51" s="620"/>
      <c r="IC51" s="620"/>
      <c r="ID51" s="620"/>
      <c r="IE51" s="620"/>
      <c r="IF51" s="620"/>
      <c r="IG51" s="620"/>
      <c r="IH51" s="620"/>
      <c r="II51" s="620"/>
      <c r="IJ51" s="620"/>
      <c r="IK51" s="620"/>
    </row>
    <row r="52" spans="1:245" s="142" customFormat="1" ht="15.75" x14ac:dyDescent="0.2">
      <c r="A52" s="278">
        <v>46</v>
      </c>
      <c r="B52" s="272">
        <v>114</v>
      </c>
      <c r="C52" s="144">
        <v>110</v>
      </c>
      <c r="D52" s="393">
        <v>3153.8</v>
      </c>
      <c r="E52" s="320" t="s">
        <v>240</v>
      </c>
      <c r="F52" s="311" t="s">
        <v>163</v>
      </c>
      <c r="G52" s="239"/>
      <c r="H52" s="145">
        <v>67.051474365289081</v>
      </c>
      <c r="I52" s="145">
        <v>0.76576726598806844</v>
      </c>
      <c r="J52" s="145">
        <v>15.739309122321972</v>
      </c>
      <c r="K52" s="145">
        <v>3.0930951203063111</v>
      </c>
      <c r="L52" s="145">
        <v>5.8715336226559292E-2</v>
      </c>
      <c r="M52" s="145">
        <v>2.1380197387436444</v>
      </c>
      <c r="N52" s="145">
        <v>0.62386330102720711</v>
      </c>
      <c r="O52" s="145">
        <v>1.5253647943691429</v>
      </c>
      <c r="P52" s="145">
        <v>3.1558207859774163</v>
      </c>
      <c r="Q52" s="145">
        <v>0.12668527886360956</v>
      </c>
      <c r="R52" s="145">
        <v>0.17110738963396613</v>
      </c>
      <c r="S52" s="145">
        <v>0.5407775012530216</v>
      </c>
      <c r="T52" s="145">
        <v>0.47</v>
      </c>
      <c r="U52" s="145">
        <v>4.1399999999999997</v>
      </c>
      <c r="V52" s="146">
        <v>99.6</v>
      </c>
      <c r="W52" s="146"/>
      <c r="X52" s="145">
        <v>1.5253647943691429</v>
      </c>
      <c r="Y52" s="145">
        <f t="shared" si="89"/>
        <v>1.131820677421904</v>
      </c>
      <c r="Z52" s="145">
        <f t="shared" si="90"/>
        <v>1.5253363643500453E-2</v>
      </c>
      <c r="AA52" s="145">
        <f t="shared" si="91"/>
        <v>2.6571854717910468</v>
      </c>
      <c r="AB52" s="145">
        <v>0.47</v>
      </c>
      <c r="AC52" s="146">
        <f t="shared" si="92"/>
        <v>0.7118848908869877</v>
      </c>
      <c r="AD52" s="146"/>
      <c r="AE52" s="146">
        <f t="shared" si="93"/>
        <v>0.29943793185944068</v>
      </c>
      <c r="AF52" s="443">
        <f>N52-R52*2.5*0.7</f>
        <v>0.32442536916776643</v>
      </c>
      <c r="AG52" s="146">
        <v>0</v>
      </c>
      <c r="AH52" s="146">
        <f t="shared" si="95"/>
        <v>0.17110738963396613</v>
      </c>
      <c r="AI52" s="249">
        <f t="shared" si="96"/>
        <v>47.542352736133687</v>
      </c>
      <c r="AJ52" s="249">
        <f t="shared" si="97"/>
        <v>0.99317607668748809</v>
      </c>
      <c r="AK52" s="249">
        <f t="shared" si="19"/>
        <v>6.8239233125118965E-3</v>
      </c>
      <c r="AL52" s="249">
        <f t="shared" si="98"/>
        <v>5.2311148590499554</v>
      </c>
      <c r="AM52" s="249">
        <f t="shared" si="20"/>
        <v>5.1954181324128568</v>
      </c>
      <c r="AN52" s="249">
        <f t="shared" si="21"/>
        <v>3.5696726637098372E-2</v>
      </c>
      <c r="AO52" s="249">
        <f t="shared" si="99"/>
        <v>4.0838808676280722</v>
      </c>
      <c r="AP52" s="249">
        <f t="shared" si="100"/>
        <v>5.6119132371927762E-2</v>
      </c>
      <c r="AQ52" s="433">
        <f t="shared" si="22"/>
        <v>0.4162412281767926</v>
      </c>
      <c r="AR52" s="430">
        <f t="shared" si="101"/>
        <v>50.037216244725798</v>
      </c>
      <c r="AS52" s="430">
        <f t="shared" si="106"/>
        <v>42.032866242926183</v>
      </c>
      <c r="AT52" s="430">
        <f t="shared" si="102"/>
        <v>92.486323715828775</v>
      </c>
      <c r="AU52" s="430">
        <f t="shared" si="50"/>
        <v>7.5136762841712255</v>
      </c>
      <c r="AV52" s="436">
        <f t="shared" si="23"/>
        <v>42.032866242926183</v>
      </c>
      <c r="AW52" s="436"/>
      <c r="AX52" s="436">
        <f>AQ52</f>
        <v>0.4162412281767926</v>
      </c>
      <c r="AY52" s="436"/>
      <c r="AZ52" s="436">
        <f t="shared" si="24"/>
        <v>50.037216244725798</v>
      </c>
      <c r="BA52" s="430"/>
      <c r="BB52" s="146">
        <f t="shared" si="25"/>
        <v>92.070082487651973</v>
      </c>
      <c r="BC52" s="146"/>
      <c r="BD52" s="147">
        <v>24585.101854826669</v>
      </c>
      <c r="BE52" s="148">
        <v>80.799850430156141</v>
      </c>
      <c r="BF52" s="148">
        <v>21.349341578122718</v>
      </c>
      <c r="BG52" s="148">
        <v>68.269384698281499</v>
      </c>
      <c r="BH52" s="148">
        <v>16.55471231065285</v>
      </c>
      <c r="BI52" s="148">
        <v>27.769954728923228</v>
      </c>
      <c r="BJ52" s="148">
        <v>23.48739954973388</v>
      </c>
      <c r="BK52" s="148">
        <v>101.53999592056691</v>
      </c>
      <c r="BL52" s="148">
        <v>190.70104058964714</v>
      </c>
      <c r="BM52" s="148">
        <v>20.785731032479035</v>
      </c>
      <c r="BN52" s="148">
        <v>182.41055706224543</v>
      </c>
      <c r="BO52" s="148">
        <v>10.990680343936381</v>
      </c>
      <c r="BP52" s="148">
        <v>13.928013132000032</v>
      </c>
      <c r="BQ52" s="148">
        <v>9.8037856167334727</v>
      </c>
      <c r="BR52" s="148">
        <v>6.640721942391747</v>
      </c>
      <c r="BS52" s="148">
        <v>564.7209379638665</v>
      </c>
      <c r="BT52" s="148">
        <v>36.546270467421692</v>
      </c>
      <c r="BU52" s="148">
        <v>57.967031636438215</v>
      </c>
      <c r="BV52" s="148">
        <v>3.6398725535445249</v>
      </c>
      <c r="BW52" s="148">
        <v>13.825159653946267</v>
      </c>
      <c r="BX52" s="148"/>
      <c r="BY52" s="148">
        <f t="shared" si="26"/>
        <v>61965733.989344716</v>
      </c>
      <c r="BZ52" s="148"/>
      <c r="CA52" s="148">
        <f t="shared" si="27"/>
        <v>108.33846175780617</v>
      </c>
      <c r="CB52" s="148"/>
      <c r="CC52" s="198">
        <v>16.899999999999999</v>
      </c>
      <c r="CD52" s="198">
        <v>15.8</v>
      </c>
      <c r="CE52" s="373">
        <v>1.2802896119657281</v>
      </c>
      <c r="CF52" s="200"/>
      <c r="CG52" s="344">
        <v>16.899999999999999</v>
      </c>
      <c r="CH52" s="373">
        <v>1.2802896119657281</v>
      </c>
      <c r="CI52" s="501">
        <f t="shared" si="28"/>
        <v>50.037216244725798</v>
      </c>
      <c r="CJ52" s="501">
        <f t="shared" si="29"/>
        <v>42.032866242926183</v>
      </c>
      <c r="CK52" s="161">
        <f t="shared" si="30"/>
        <v>1.9985124574259376E-2</v>
      </c>
      <c r="CL52" s="161">
        <f t="shared" si="30"/>
        <v>2.3790906720958925E-2</v>
      </c>
      <c r="CM52" s="142">
        <f t="shared" si="31"/>
        <v>0.84003206807806141</v>
      </c>
      <c r="CN52" s="142">
        <f t="shared" si="32"/>
        <v>54.346878913067734</v>
      </c>
      <c r="CO52" s="142">
        <f t="shared" si="33"/>
        <v>4.2601281825130828</v>
      </c>
      <c r="CP52" s="142">
        <f t="shared" si="103"/>
        <v>80.989056439262669</v>
      </c>
      <c r="CQ52" s="142">
        <f t="shared" si="34"/>
        <v>19.010943560737324</v>
      </c>
      <c r="CR52" s="142">
        <f t="shared" si="35"/>
        <v>3.1079583541111857</v>
      </c>
      <c r="CS52" s="146">
        <f t="shared" si="36"/>
        <v>67.051474365289081</v>
      </c>
      <c r="CT52" s="146">
        <f t="shared" si="37"/>
        <v>15.739309122321972</v>
      </c>
      <c r="CU52" s="146">
        <f t="shared" si="38"/>
        <v>3.1558207859774163</v>
      </c>
      <c r="CV52" s="512">
        <f t="shared" si="39"/>
        <v>101.53999592056691</v>
      </c>
      <c r="DC52" s="516"/>
      <c r="DD52" s="145">
        <v>67.051474365289081</v>
      </c>
      <c r="DE52" s="145">
        <v>0.76576726598806844</v>
      </c>
      <c r="DF52" s="145">
        <v>15.739309122321972</v>
      </c>
      <c r="DG52" s="145">
        <v>3.0930951203063111</v>
      </c>
      <c r="DH52" s="145">
        <v>5.8715336226559292E-2</v>
      </c>
      <c r="DI52" s="145">
        <v>2.1380197387436444</v>
      </c>
      <c r="DJ52" s="145">
        <v>0.62386330102720711</v>
      </c>
      <c r="DK52" s="145">
        <v>1.5253647943691429</v>
      </c>
      <c r="DL52" s="145">
        <v>3.1558207859774163</v>
      </c>
      <c r="DM52" s="145">
        <v>0.12668527886360956</v>
      </c>
      <c r="DN52" s="145">
        <v>0.17110738963396613</v>
      </c>
      <c r="DO52" s="145">
        <v>0.5407775012530216</v>
      </c>
      <c r="DP52" s="145">
        <v>0.47</v>
      </c>
      <c r="DQ52" s="538">
        <v>4.1399999999999997</v>
      </c>
      <c r="DR52" s="540">
        <f t="shared" si="41"/>
        <v>99.6</v>
      </c>
      <c r="DS52" s="554">
        <f t="shared" si="42"/>
        <v>1.1135179596441112</v>
      </c>
      <c r="DT52" s="256">
        <f t="shared" si="84"/>
        <v>74.663020926366116</v>
      </c>
      <c r="DU52" s="256">
        <f t="shared" si="84"/>
        <v>0.85269560358528329</v>
      </c>
      <c r="DV52" s="256">
        <f t="shared" si="84"/>
        <v>17.526003380095908</v>
      </c>
      <c r="DW52" s="256">
        <f t="shared" si="84"/>
        <v>3.4442169673486398</v>
      </c>
      <c r="DX52" s="256">
        <f t="shared" si="84"/>
        <v>6.538058139481627E-2</v>
      </c>
      <c r="DY52" s="256">
        <f t="shared" si="84"/>
        <v>2.3807233771646583</v>
      </c>
      <c r="DZ52" s="256">
        <f t="shared" si="84"/>
        <v>0.69468299005665557</v>
      </c>
      <c r="EA52" s="256">
        <f t="shared" si="84"/>
        <v>1.698521093538887</v>
      </c>
      <c r="EB52" s="256">
        <f t="shared" si="84"/>
        <v>3.514063122604048</v>
      </c>
      <c r="EC52" s="256">
        <f t="shared" si="84"/>
        <v>0.14106633323715176</v>
      </c>
      <c r="ED52" s="256">
        <f t="shared" si="84"/>
        <v>0.1905311513852439</v>
      </c>
      <c r="EE52" s="256">
        <f t="shared" si="84"/>
        <v>0.60216545981670533</v>
      </c>
      <c r="EF52" s="256">
        <f t="shared" si="85"/>
        <v>105.77307098659409</v>
      </c>
      <c r="EG52" s="256"/>
      <c r="EH52" s="256"/>
      <c r="EI52" s="147">
        <v>24585.101854826669</v>
      </c>
      <c r="EJ52" s="148">
        <v>80.799850430156141</v>
      </c>
      <c r="EK52" s="148">
        <v>21.349341578122718</v>
      </c>
      <c r="EL52" s="148">
        <v>68.269384698281499</v>
      </c>
      <c r="EM52" s="148">
        <v>16.55471231065285</v>
      </c>
      <c r="EN52" s="148">
        <v>27.769954728923228</v>
      </c>
      <c r="EO52" s="148">
        <v>23.48739954973388</v>
      </c>
      <c r="EP52" s="148">
        <v>101.53999592056691</v>
      </c>
      <c r="EQ52" s="148">
        <v>190.70104058964714</v>
      </c>
      <c r="ER52" s="148">
        <v>20.785731032479035</v>
      </c>
      <c r="ES52" s="148">
        <v>182.41055706224543</v>
      </c>
      <c r="ET52" s="148">
        <v>10.990680343936381</v>
      </c>
      <c r="EU52" s="148">
        <v>13.928013132000032</v>
      </c>
      <c r="EV52" s="148">
        <v>9.8037856167334727</v>
      </c>
      <c r="EW52" s="148">
        <v>6.640721942391747</v>
      </c>
      <c r="EX52" s="148">
        <v>564.7209379638665</v>
      </c>
      <c r="EY52" s="148">
        <v>36.546270467421692</v>
      </c>
      <c r="EZ52" s="148">
        <v>57.967031636438215</v>
      </c>
      <c r="FA52" s="148">
        <v>3.6398725535445249</v>
      </c>
      <c r="FB52" s="148">
        <v>13.825159653946267</v>
      </c>
      <c r="FC52" s="516"/>
      <c r="FD52" s="256"/>
      <c r="FE52" s="256"/>
      <c r="FF52" s="256"/>
      <c r="FG52" s="256"/>
      <c r="FH52" s="256"/>
      <c r="FI52" s="142">
        <f t="shared" si="104"/>
        <v>65.580454676341546</v>
      </c>
      <c r="FJ52" s="256"/>
      <c r="FK52" s="142">
        <f t="shared" si="105"/>
        <v>32.949637933591482</v>
      </c>
      <c r="FL52" s="256"/>
      <c r="FM52" s="142">
        <f t="shared" si="45"/>
        <v>19.010943560737317</v>
      </c>
      <c r="FO52" s="142">
        <f t="shared" si="46"/>
        <v>66.558807506621818</v>
      </c>
      <c r="FP52" s="256"/>
      <c r="FQ52" s="142">
        <f t="shared" si="47"/>
        <v>19.010943560737324</v>
      </c>
      <c r="FR52" s="256"/>
      <c r="FS52" s="142">
        <f t="shared" si="48"/>
        <v>0.2347347209186772</v>
      </c>
      <c r="FU52" s="142">
        <f t="shared" si="49"/>
        <v>15.739309122321972</v>
      </c>
      <c r="FV52" s="256"/>
      <c r="FW52" s="256"/>
      <c r="FX52" s="256"/>
      <c r="FY52" s="256"/>
      <c r="FZ52" s="256"/>
      <c r="GA52" s="256"/>
      <c r="GB52" s="256"/>
      <c r="GC52" s="256"/>
      <c r="GD52" s="256"/>
      <c r="GE52" s="256"/>
      <c r="GF52" s="256"/>
      <c r="GG52" s="256"/>
      <c r="GH52" s="256"/>
      <c r="GI52" s="256"/>
      <c r="GJ52" s="256"/>
      <c r="GK52" s="344">
        <v>16.899999999999999</v>
      </c>
      <c r="GL52" s="373">
        <v>1.2802896119657281</v>
      </c>
      <c r="GM52" s="256"/>
      <c r="GN52" s="256"/>
      <c r="GO52" s="617"/>
      <c r="GP52" s="256"/>
      <c r="GQ52" s="256"/>
      <c r="GR52" s="256"/>
      <c r="GS52" s="256"/>
      <c r="GT52" s="256"/>
      <c r="GU52" s="256"/>
      <c r="GV52" s="256"/>
      <c r="GW52" s="256"/>
      <c r="GX52" s="256"/>
      <c r="GY52" s="620"/>
      <c r="GZ52" s="629"/>
      <c r="HA52" s="620"/>
      <c r="HB52" s="620"/>
      <c r="HC52" s="620"/>
      <c r="HD52" s="620"/>
      <c r="HE52" s="620"/>
      <c r="HF52" s="620"/>
      <c r="HG52" s="620"/>
      <c r="HH52" s="620"/>
      <c r="HI52" s="629"/>
      <c r="HJ52" s="620"/>
      <c r="HK52" s="620"/>
      <c r="HL52" s="620"/>
      <c r="HM52" s="620"/>
      <c r="HN52" s="620"/>
      <c r="HO52" s="620"/>
      <c r="HP52" s="620"/>
      <c r="HQ52" s="620"/>
      <c r="HR52" s="620"/>
      <c r="HS52" s="620"/>
      <c r="HT52" s="620"/>
      <c r="HU52" s="620"/>
      <c r="HV52" s="620"/>
      <c r="HW52" s="620"/>
      <c r="HX52" s="620"/>
      <c r="HY52" s="620"/>
      <c r="HZ52" s="620"/>
      <c r="IA52" s="620"/>
      <c r="IB52" s="620"/>
      <c r="IC52" s="620"/>
      <c r="ID52" s="620"/>
      <c r="IE52" s="620"/>
      <c r="IF52" s="620"/>
      <c r="IG52" s="620"/>
      <c r="IH52" s="620"/>
      <c r="II52" s="620"/>
      <c r="IJ52" s="620"/>
      <c r="IK52" s="620"/>
    </row>
    <row r="53" spans="1:245" s="142" customFormat="1" ht="15.75" x14ac:dyDescent="0.2">
      <c r="A53" s="278">
        <v>47</v>
      </c>
      <c r="B53" s="272">
        <v>112</v>
      </c>
      <c r="C53" s="144">
        <v>110</v>
      </c>
      <c r="D53" s="393">
        <v>3154.3</v>
      </c>
      <c r="E53" s="320" t="s">
        <v>240</v>
      </c>
      <c r="F53" s="311" t="s">
        <v>162</v>
      </c>
      <c r="G53" s="239"/>
      <c r="H53" s="145">
        <v>48.790267710138856</v>
      </c>
      <c r="I53" s="145">
        <v>1.8150651616619768</v>
      </c>
      <c r="J53" s="145">
        <v>8.8957695692547816</v>
      </c>
      <c r="K53" s="145">
        <v>2.4352314921848159</v>
      </c>
      <c r="L53" s="145">
        <v>0.27979394532372626</v>
      </c>
      <c r="M53" s="145">
        <v>5.2743555682150571</v>
      </c>
      <c r="N53" s="145">
        <v>5.7833887896139853</v>
      </c>
      <c r="O53" s="145">
        <v>4.7428778169342412</v>
      </c>
      <c r="P53" s="145">
        <v>4.2192447557092292</v>
      </c>
      <c r="Q53" s="145">
        <v>0.18391440019721575</v>
      </c>
      <c r="R53" s="145">
        <v>2.4209585144443917</v>
      </c>
      <c r="S53" s="145">
        <v>0.45913227632172221</v>
      </c>
      <c r="T53" s="145">
        <v>0.33</v>
      </c>
      <c r="U53" s="145">
        <v>13.97</v>
      </c>
      <c r="V53" s="146">
        <v>99.6</v>
      </c>
      <c r="W53" s="146"/>
      <c r="X53" s="145">
        <v>4.7428778169342412</v>
      </c>
      <c r="Y53" s="145">
        <f t="shared" si="89"/>
        <v>3.5192153401652071</v>
      </c>
      <c r="Z53" s="145">
        <f t="shared" si="90"/>
        <v>1.2950449223527548E-2</v>
      </c>
      <c r="AA53" s="145">
        <f t="shared" si="91"/>
        <v>8.2620931570994482</v>
      </c>
      <c r="AB53" s="145">
        <v>0.33</v>
      </c>
      <c r="AC53" s="146">
        <f t="shared" si="92"/>
        <v>2.880090790766114</v>
      </c>
      <c r="AD53" s="146"/>
      <c r="AE53" s="146">
        <f t="shared" si="93"/>
        <v>4.236677400277685</v>
      </c>
      <c r="AF53" s="443">
        <f>N53-R53*2.5*0.7</f>
        <v>1.5467113893363003</v>
      </c>
      <c r="AG53" s="146">
        <v>0</v>
      </c>
      <c r="AH53" s="146">
        <f t="shared" si="95"/>
        <v>2.4209585144443917</v>
      </c>
      <c r="AI53" s="249">
        <f t="shared" si="96"/>
        <v>28.234020097100647</v>
      </c>
      <c r="AJ53" s="249">
        <f t="shared" si="97"/>
        <v>0.94521816645249412</v>
      </c>
      <c r="AK53" s="249">
        <f t="shared" si="19"/>
        <v>5.4781833547505765E-2</v>
      </c>
      <c r="AL53" s="249">
        <f t="shared" si="98"/>
        <v>7.7095870603998726</v>
      </c>
      <c r="AM53" s="249">
        <f t="shared" si="20"/>
        <v>7.2872417453370417</v>
      </c>
      <c r="AN53" s="249">
        <f t="shared" si="21"/>
        <v>0.42234531506283007</v>
      </c>
      <c r="AO53" s="249">
        <f t="shared" si="99"/>
        <v>12.518890035231751</v>
      </c>
      <c r="AP53" s="249">
        <f t="shared" si="100"/>
        <v>1.4511099647682499</v>
      </c>
      <c r="AQ53" s="433">
        <f t="shared" si="22"/>
        <v>3.4201666691673802</v>
      </c>
      <c r="AR53" s="430">
        <f t="shared" si="101"/>
        <v>57.403802699647144</v>
      </c>
      <c r="AS53" s="430">
        <f t="shared" si="106"/>
        <v>20.088366360315284</v>
      </c>
      <c r="AT53" s="430">
        <f t="shared" si="102"/>
        <v>80.912335729129808</v>
      </c>
      <c r="AU53" s="430">
        <f t="shared" si="50"/>
        <v>19.087664270870192</v>
      </c>
      <c r="AV53" s="436">
        <f t="shared" si="23"/>
        <v>20.088366360315284</v>
      </c>
      <c r="AW53" s="436"/>
      <c r="AX53" s="436">
        <f>AQ53</f>
        <v>3.4201666691673802</v>
      </c>
      <c r="AY53" s="436"/>
      <c r="AZ53" s="436">
        <f t="shared" si="24"/>
        <v>57.403802699647144</v>
      </c>
      <c r="BA53" s="430"/>
      <c r="BB53" s="146">
        <f t="shared" si="25"/>
        <v>77.492169059962436</v>
      </c>
      <c r="BC53" s="146"/>
      <c r="BD53" s="147">
        <v>21164.006049101281</v>
      </c>
      <c r="BE53" s="148">
        <v>17.162067033534584</v>
      </c>
      <c r="BF53" s="148">
        <v>154.76063022197491</v>
      </c>
      <c r="BG53" s="148">
        <v>40.672985592652786</v>
      </c>
      <c r="BH53" s="148">
        <v>6.6032095977036063</v>
      </c>
      <c r="BI53" s="148">
        <v>21.235700887686821</v>
      </c>
      <c r="BJ53" s="148">
        <v>11.231988856548661</v>
      </c>
      <c r="BK53" s="148">
        <v>61.845239923153031</v>
      </c>
      <c r="BL53" s="148">
        <v>139.0498792089065</v>
      </c>
      <c r="BM53" s="148">
        <v>16.842274400929469</v>
      </c>
      <c r="BN53" s="148">
        <v>171.6188758993226</v>
      </c>
      <c r="BO53" s="148">
        <v>6.6497755861240853</v>
      </c>
      <c r="BP53" s="148">
        <v>11.313744211489023</v>
      </c>
      <c r="BQ53" s="148">
        <v>9.7415773073198313</v>
      </c>
      <c r="BR53" s="148">
        <v>4.2802193436635969</v>
      </c>
      <c r="BS53" s="148">
        <v>552.56471503346631</v>
      </c>
      <c r="BT53" s="148">
        <v>16.630078298680861</v>
      </c>
      <c r="BU53" s="148">
        <v>38.878675939802825</v>
      </c>
      <c r="BV53" s="148">
        <v>10.813952954871462</v>
      </c>
      <c r="BW53" s="148">
        <v>13.706667547106974</v>
      </c>
      <c r="BX53" s="148"/>
      <c r="BY53" s="148">
        <f t="shared" si="26"/>
        <v>836297.17984063411</v>
      </c>
      <c r="BZ53" s="148"/>
      <c r="CA53" s="148">
        <f t="shared" si="27"/>
        <v>69.215421785590664</v>
      </c>
      <c r="CB53" s="148"/>
      <c r="CC53" s="198">
        <v>10.768873763842542</v>
      </c>
      <c r="CD53" s="198">
        <v>9.4172965371770108</v>
      </c>
      <c r="CE53" s="373">
        <v>0.87150005067979663</v>
      </c>
      <c r="CF53" s="200"/>
      <c r="CG53" s="344">
        <v>10.768873763842542</v>
      </c>
      <c r="CH53" s="373">
        <v>0.87150005067979663</v>
      </c>
      <c r="CI53" s="501">
        <f t="shared" si="28"/>
        <v>57.403802699647144</v>
      </c>
      <c r="CJ53" s="501">
        <f t="shared" si="29"/>
        <v>20.088366360315284</v>
      </c>
      <c r="CK53" s="161">
        <f t="shared" si="30"/>
        <v>1.74204486980119E-2</v>
      </c>
      <c r="CL53" s="161">
        <f t="shared" si="30"/>
        <v>4.9780055882269622E-2</v>
      </c>
      <c r="CM53" s="142">
        <f t="shared" si="31"/>
        <v>0.34994835560674042</v>
      </c>
      <c r="CN53" s="142">
        <f t="shared" si="32"/>
        <v>74.076907894046471</v>
      </c>
      <c r="CO53" s="142">
        <f t="shared" si="33"/>
        <v>5.4846595710803836</v>
      </c>
      <c r="CP53" s="142">
        <f t="shared" si="103"/>
        <v>84.578990014222228</v>
      </c>
      <c r="CQ53" s="142">
        <f t="shared" si="34"/>
        <v>15.421009985777772</v>
      </c>
      <c r="CR53" s="142">
        <f t="shared" si="35"/>
        <v>6.8222627334810753</v>
      </c>
      <c r="CS53" s="146">
        <f t="shared" si="36"/>
        <v>48.790267710138856</v>
      </c>
      <c r="CT53" s="146">
        <f t="shared" si="37"/>
        <v>8.8957695692547816</v>
      </c>
      <c r="CU53" s="146">
        <f t="shared" si="38"/>
        <v>4.2192447557092292</v>
      </c>
      <c r="CV53" s="512">
        <f t="shared" si="39"/>
        <v>61.845239923153031</v>
      </c>
      <c r="DC53" s="516"/>
      <c r="DD53" s="145">
        <v>48.790267710138856</v>
      </c>
      <c r="DE53" s="145">
        <v>1.8150651616619768</v>
      </c>
      <c r="DF53" s="145">
        <v>8.8957695692547816</v>
      </c>
      <c r="DG53" s="145">
        <v>2.4352314921848159</v>
      </c>
      <c r="DH53" s="145">
        <v>0.27979394532372626</v>
      </c>
      <c r="DI53" s="145">
        <v>5.2743555682150571</v>
      </c>
      <c r="DJ53" s="145">
        <v>5.7833887896139853</v>
      </c>
      <c r="DK53" s="145">
        <v>4.7428778169342412</v>
      </c>
      <c r="DL53" s="145">
        <v>4.2192447557092292</v>
      </c>
      <c r="DM53" s="145">
        <v>0.18391440019721575</v>
      </c>
      <c r="DN53" s="145">
        <v>2.4209585144443917</v>
      </c>
      <c r="DO53" s="145">
        <v>0.45913227632172221</v>
      </c>
      <c r="DP53" s="145">
        <v>0.33</v>
      </c>
      <c r="DQ53" s="538">
        <v>13.97</v>
      </c>
      <c r="DR53" s="540">
        <f t="shared" si="41"/>
        <v>99.6</v>
      </c>
      <c r="DS53" s="554">
        <f t="shared" si="42"/>
        <v>1.5115883192584567</v>
      </c>
      <c r="DT53" s="256">
        <f t="shared" si="84"/>
        <v>73.750798764138949</v>
      </c>
      <c r="DU53" s="256">
        <f t="shared" si="84"/>
        <v>2.7436312970612065</v>
      </c>
      <c r="DV53" s="256">
        <f t="shared" si="84"/>
        <v>13.446741371700361</v>
      </c>
      <c r="DW53" s="256">
        <f t="shared" ref="DW53:EE78" si="107">DG53*$DS53</f>
        <v>3.6810674782769093</v>
      </c>
      <c r="DX53" s="256">
        <f t="shared" si="107"/>
        <v>0.42293325955058392</v>
      </c>
      <c r="DY53" s="256">
        <f t="shared" si="107"/>
        <v>7.9726542685296806</v>
      </c>
      <c r="DZ53" s="256">
        <f t="shared" si="107"/>
        <v>8.7421029401108044</v>
      </c>
      <c r="EA53" s="256">
        <f t="shared" si="107"/>
        <v>7.1692787077478481</v>
      </c>
      <c r="EB53" s="256">
        <f t="shared" si="107"/>
        <v>6.377761088822572</v>
      </c>
      <c r="EC53" s="256">
        <f t="shared" si="107"/>
        <v>0.27800285908153655</v>
      </c>
      <c r="ED53" s="256">
        <f t="shared" si="107"/>
        <v>3.6594926118434481</v>
      </c>
      <c r="EE53" s="256">
        <f t="shared" si="107"/>
        <v>0.69401898588246136</v>
      </c>
      <c r="EF53" s="256">
        <f t="shared" si="85"/>
        <v>128.93848363274634</v>
      </c>
      <c r="EG53" s="256"/>
      <c r="EH53" s="256"/>
      <c r="EI53" s="147">
        <v>21164.006049101281</v>
      </c>
      <c r="EJ53" s="148">
        <v>17.162067033534584</v>
      </c>
      <c r="EK53" s="148">
        <v>154.76063022197491</v>
      </c>
      <c r="EL53" s="148">
        <v>40.672985592652786</v>
      </c>
      <c r="EM53" s="148">
        <v>6.6032095977036063</v>
      </c>
      <c r="EN53" s="148">
        <v>21.235700887686821</v>
      </c>
      <c r="EO53" s="148">
        <v>11.231988856548661</v>
      </c>
      <c r="EP53" s="148">
        <v>61.845239923153031</v>
      </c>
      <c r="EQ53" s="148">
        <v>139.0498792089065</v>
      </c>
      <c r="ER53" s="148">
        <v>16.842274400929469</v>
      </c>
      <c r="ES53" s="148">
        <v>171.6188758993226</v>
      </c>
      <c r="ET53" s="148">
        <v>6.6497755861240853</v>
      </c>
      <c r="EU53" s="148">
        <v>11.313744211489023</v>
      </c>
      <c r="EV53" s="148">
        <v>9.7415773073198313</v>
      </c>
      <c r="EW53" s="148">
        <v>4.2802193436635969</v>
      </c>
      <c r="EX53" s="148">
        <v>552.56471503346631</v>
      </c>
      <c r="EY53" s="148">
        <v>16.630078298680861</v>
      </c>
      <c r="EZ53" s="148">
        <v>38.878675939802825</v>
      </c>
      <c r="FA53" s="148">
        <v>10.813952954871462</v>
      </c>
      <c r="FB53" s="148">
        <v>13.706667547106974</v>
      </c>
      <c r="FC53" s="516"/>
      <c r="FD53" s="256"/>
      <c r="FE53" s="256"/>
      <c r="FF53" s="256"/>
      <c r="FG53" s="256"/>
      <c r="FH53" s="256"/>
      <c r="FI53" s="142">
        <f t="shared" si="104"/>
        <v>37.065706538561592</v>
      </c>
      <c r="FJ53" s="256"/>
      <c r="FK53" s="142">
        <f t="shared" si="105"/>
        <v>29.516100310086827</v>
      </c>
      <c r="FL53" s="256"/>
      <c r="FM53" s="142">
        <f t="shared" si="45"/>
        <v>15.421009985777774</v>
      </c>
      <c r="FO53" s="142">
        <f t="shared" si="46"/>
        <v>55.669421262204764</v>
      </c>
      <c r="FP53" s="256"/>
      <c r="FQ53" s="142">
        <f t="shared" si="47"/>
        <v>15.421009985777772</v>
      </c>
      <c r="FR53" s="256"/>
      <c r="FS53" s="142">
        <f t="shared" si="48"/>
        <v>0.18232672183936791</v>
      </c>
      <c r="FU53" s="142">
        <f t="shared" si="49"/>
        <v>8.8957695692547816</v>
      </c>
      <c r="FV53" s="256"/>
      <c r="FW53" s="256"/>
      <c r="FX53" s="256"/>
      <c r="FY53" s="256"/>
      <c r="FZ53" s="256"/>
      <c r="GA53" s="256"/>
      <c r="GB53" s="256"/>
      <c r="GC53" s="256"/>
      <c r="GD53" s="256"/>
      <c r="GE53" s="256"/>
      <c r="GF53" s="256"/>
      <c r="GG53" s="256"/>
      <c r="GH53" s="256"/>
      <c r="GI53" s="256"/>
      <c r="GJ53" s="256"/>
      <c r="GK53" s="344">
        <v>10.768873763842542</v>
      </c>
      <c r="GL53" s="373">
        <v>0.87150005067979663</v>
      </c>
      <c r="GM53" s="256"/>
      <c r="GN53" s="256"/>
      <c r="GO53" s="617"/>
      <c r="GP53" s="256"/>
      <c r="GQ53" s="256"/>
      <c r="GR53" s="256"/>
      <c r="GS53" s="256"/>
      <c r="GT53" s="256"/>
      <c r="GU53" s="256"/>
      <c r="GV53" s="256"/>
      <c r="GW53" s="256"/>
      <c r="GX53" s="256"/>
      <c r="GY53" s="620"/>
      <c r="GZ53" s="629"/>
      <c r="HA53" s="620"/>
      <c r="HB53" s="620"/>
      <c r="HC53" s="620"/>
      <c r="HD53" s="620"/>
      <c r="HE53" s="620"/>
      <c r="HF53" s="620"/>
      <c r="HG53" s="620"/>
      <c r="HH53" s="620"/>
      <c r="HI53" s="629"/>
      <c r="HJ53" s="620"/>
      <c r="HK53" s="620"/>
      <c r="HL53" s="620"/>
      <c r="HM53" s="620"/>
      <c r="HN53" s="620"/>
      <c r="HO53" s="620"/>
      <c r="HP53" s="620"/>
      <c r="HQ53" s="620"/>
      <c r="HR53" s="620"/>
      <c r="HS53" s="620"/>
      <c r="HT53" s="620"/>
      <c r="HU53" s="620"/>
      <c r="HV53" s="620"/>
      <c r="HW53" s="620"/>
      <c r="HX53" s="620"/>
      <c r="HY53" s="620"/>
      <c r="HZ53" s="620"/>
      <c r="IA53" s="620"/>
      <c r="IB53" s="620"/>
      <c r="IC53" s="620"/>
      <c r="ID53" s="620"/>
      <c r="IE53" s="620"/>
      <c r="IF53" s="620"/>
      <c r="IG53" s="620"/>
      <c r="IH53" s="620"/>
      <c r="II53" s="620"/>
      <c r="IJ53" s="620"/>
      <c r="IK53" s="620"/>
    </row>
    <row r="54" spans="1:245" s="142" customFormat="1" ht="15.75" x14ac:dyDescent="0.2">
      <c r="A54" s="278">
        <v>48</v>
      </c>
      <c r="B54" s="272">
        <v>116</v>
      </c>
      <c r="C54" s="144">
        <v>110</v>
      </c>
      <c r="D54" s="393">
        <v>3155.15</v>
      </c>
      <c r="E54" s="320" t="s">
        <v>240</v>
      </c>
      <c r="F54" s="311" t="s">
        <v>162</v>
      </c>
      <c r="G54" s="239"/>
      <c r="H54" s="145">
        <v>68.243419146186596</v>
      </c>
      <c r="I54" s="145">
        <v>0.49424168420391357</v>
      </c>
      <c r="J54" s="145">
        <v>12.331011929067255</v>
      </c>
      <c r="K54" s="145">
        <v>2.213397607904549</v>
      </c>
      <c r="L54" s="145">
        <v>0.10596107852947377</v>
      </c>
      <c r="M54" s="145">
        <v>2.3354197160536478</v>
      </c>
      <c r="N54" s="145">
        <v>1.8744473074903858</v>
      </c>
      <c r="O54" s="145">
        <v>1.4756331694030753</v>
      </c>
      <c r="P54" s="145">
        <v>2.7765765685926973</v>
      </c>
      <c r="Q54" s="145">
        <v>0.11513880974068803</v>
      </c>
      <c r="R54" s="145">
        <v>0.55859009508254087</v>
      </c>
      <c r="S54" s="145">
        <v>0.44616288774516616</v>
      </c>
      <c r="T54" s="145">
        <v>0.41</v>
      </c>
      <c r="U54" s="145">
        <v>6.22</v>
      </c>
      <c r="V54" s="146">
        <v>99.6</v>
      </c>
      <c r="W54" s="146"/>
      <c r="X54" s="145">
        <v>1.4756331694030753</v>
      </c>
      <c r="Y54" s="145">
        <f t="shared" si="89"/>
        <v>1.094919811697082</v>
      </c>
      <c r="Z54" s="145">
        <f t="shared" si="90"/>
        <v>1.2584630010017943E-2</v>
      </c>
      <c r="AA54" s="145">
        <f t="shared" si="91"/>
        <v>2.5705529811001573</v>
      </c>
      <c r="AB54" s="145">
        <v>0.41</v>
      </c>
      <c r="AC54" s="146">
        <f t="shared" si="92"/>
        <v>1.0047529828277071</v>
      </c>
      <c r="AD54" s="146"/>
      <c r="AE54" s="146">
        <f t="shared" si="93"/>
        <v>0.97753266639444636</v>
      </c>
      <c r="AF54" s="443">
        <f>N54-R54*2.5*0.7</f>
        <v>0.89691464109593944</v>
      </c>
      <c r="AG54" s="146">
        <v>0</v>
      </c>
      <c r="AH54" s="146">
        <f t="shared" si="95"/>
        <v>0.55859009508254087</v>
      </c>
      <c r="AI54" s="249">
        <f t="shared" si="96"/>
        <v>37.889950428297702</v>
      </c>
      <c r="AJ54" s="249">
        <f t="shared" si="97"/>
        <v>0.97632842928118246</v>
      </c>
      <c r="AK54" s="249">
        <f t="shared" si="19"/>
        <v>2.3671570718817526E-2</v>
      </c>
      <c r="AL54" s="249">
        <f t="shared" si="98"/>
        <v>4.5488173239581968</v>
      </c>
      <c r="AM54" s="249">
        <f t="shared" si="20"/>
        <v>4.4411396729871377</v>
      </c>
      <c r="AN54" s="249">
        <f t="shared" si="21"/>
        <v>0.10767765097105875</v>
      </c>
      <c r="AO54" s="249">
        <f t="shared" si="99"/>
        <v>5.9323351393501023</v>
      </c>
      <c r="AP54" s="249">
        <f t="shared" si="100"/>
        <v>0.28766486064989721</v>
      </c>
      <c r="AQ54" s="433">
        <f t="shared" si="22"/>
        <v>1.2922571527168956</v>
      </c>
      <c r="AR54" s="430">
        <f t="shared" si="101"/>
        <v>45.408973482808989</v>
      </c>
      <c r="AS54" s="430">
        <f t="shared" si="106"/>
        <v>45.538932404782102</v>
      </c>
      <c r="AT54" s="430">
        <f t="shared" si="102"/>
        <v>92.240163040307976</v>
      </c>
      <c r="AU54" s="430">
        <f t="shared" si="50"/>
        <v>7.7598369596920236</v>
      </c>
      <c r="AV54" s="436">
        <f t="shared" si="23"/>
        <v>45.538932404782102</v>
      </c>
      <c r="AW54" s="436"/>
      <c r="AX54" s="436">
        <f>AQ54</f>
        <v>1.2922571527168956</v>
      </c>
      <c r="AY54" s="436"/>
      <c r="AZ54" s="436">
        <f t="shared" si="24"/>
        <v>45.408973482808989</v>
      </c>
      <c r="BA54" s="430"/>
      <c r="BB54" s="146">
        <f t="shared" si="25"/>
        <v>90.947905887591091</v>
      </c>
      <c r="BC54" s="146"/>
      <c r="BD54" s="147">
        <v>18161.425900587888</v>
      </c>
      <c r="BE54" s="148">
        <v>35.808472382957994</v>
      </c>
      <c r="BF54" s="148">
        <v>14.982089779305019</v>
      </c>
      <c r="BG54" s="148">
        <v>46.779762548373348</v>
      </c>
      <c r="BH54" s="148">
        <v>11.381860249415789</v>
      </c>
      <c r="BI54" s="148">
        <v>23.292684903672434</v>
      </c>
      <c r="BJ54" s="148">
        <v>14.312867939733481</v>
      </c>
      <c r="BK54" s="148">
        <v>78.295052977970144</v>
      </c>
      <c r="BL54" s="148">
        <v>217.48163236044047</v>
      </c>
      <c r="BM54" s="148">
        <v>17.372565574445272</v>
      </c>
      <c r="BN54" s="148">
        <v>128.31836839577227</v>
      </c>
      <c r="BO54" s="148">
        <v>6.729255525321034</v>
      </c>
      <c r="BP54" s="148">
        <v>9.418475556296908</v>
      </c>
      <c r="BQ54" s="148">
        <v>7.5532801597439923</v>
      </c>
      <c r="BR54" s="148">
        <v>3.5433938648285745</v>
      </c>
      <c r="BS54" s="148">
        <v>564.20449897865535</v>
      </c>
      <c r="BT54" s="148">
        <v>22.173612811925086</v>
      </c>
      <c r="BU54" s="148">
        <v>47.202115742113484</v>
      </c>
      <c r="BV54" s="148">
        <v>8.7572322762277981</v>
      </c>
      <c r="BW54" s="148">
        <v>12.58431418551177</v>
      </c>
      <c r="BX54" s="148"/>
      <c r="BY54" s="148">
        <f t="shared" si="26"/>
        <v>3342499.2708786521</v>
      </c>
      <c r="BZ54" s="148"/>
      <c r="CA54" s="148">
        <f t="shared" si="27"/>
        <v>81.960042739550346</v>
      </c>
      <c r="CB54" s="148"/>
      <c r="CC54" s="198">
        <v>13.401907222048917</v>
      </c>
      <c r="CD54" s="198">
        <v>11.661690655496626</v>
      </c>
      <c r="CE54" s="373">
        <v>4.1172271886195428</v>
      </c>
      <c r="CF54" s="200"/>
      <c r="CG54" s="344">
        <v>13.401907222048917</v>
      </c>
      <c r="CH54" s="373">
        <v>4.1172271886195428</v>
      </c>
      <c r="CI54" s="501">
        <f t="shared" si="28"/>
        <v>45.408973482808989</v>
      </c>
      <c r="CJ54" s="501">
        <f t="shared" si="29"/>
        <v>45.538932404782102</v>
      </c>
      <c r="CK54" s="161">
        <f t="shared" si="30"/>
        <v>2.2022078970329109E-2</v>
      </c>
      <c r="CL54" s="161">
        <f t="shared" si="30"/>
        <v>2.19592324016579E-2</v>
      </c>
      <c r="CM54" s="142">
        <f t="shared" si="31"/>
        <v>1.0028619656425908</v>
      </c>
      <c r="CN54" s="142">
        <f t="shared" si="32"/>
        <v>49.928553098224306</v>
      </c>
      <c r="CO54" s="142">
        <f t="shared" si="33"/>
        <v>5.5342918763479521</v>
      </c>
      <c r="CP54" s="142">
        <f t="shared" si="103"/>
        <v>84.69612287109976</v>
      </c>
      <c r="CQ54" s="142">
        <f t="shared" si="34"/>
        <v>15.303877128900233</v>
      </c>
      <c r="CR54" s="142">
        <f t="shared" si="35"/>
        <v>3.546298856677371</v>
      </c>
      <c r="CS54" s="146">
        <f t="shared" si="36"/>
        <v>68.243419146186596</v>
      </c>
      <c r="CT54" s="146">
        <f t="shared" si="37"/>
        <v>12.331011929067255</v>
      </c>
      <c r="CU54" s="146">
        <f t="shared" si="38"/>
        <v>2.7765765685926973</v>
      </c>
      <c r="CV54" s="512">
        <f t="shared" si="39"/>
        <v>78.295052977970144</v>
      </c>
      <c r="DC54" s="516"/>
      <c r="DD54" s="145">
        <v>68.243419146186596</v>
      </c>
      <c r="DE54" s="145">
        <v>0.49424168420391357</v>
      </c>
      <c r="DF54" s="145">
        <v>12.331011929067255</v>
      </c>
      <c r="DG54" s="145">
        <v>2.213397607904549</v>
      </c>
      <c r="DH54" s="145">
        <v>0.10596107852947377</v>
      </c>
      <c r="DI54" s="145">
        <v>2.3354197160536478</v>
      </c>
      <c r="DJ54" s="145">
        <v>1.8744473074903858</v>
      </c>
      <c r="DK54" s="145">
        <v>1.4756331694030753</v>
      </c>
      <c r="DL54" s="145">
        <v>2.7765765685926973</v>
      </c>
      <c r="DM54" s="145">
        <v>0.11513880974068803</v>
      </c>
      <c r="DN54" s="145">
        <v>0.55859009508254087</v>
      </c>
      <c r="DO54" s="145">
        <v>0.44616288774516616</v>
      </c>
      <c r="DP54" s="145">
        <v>0.41</v>
      </c>
      <c r="DQ54" s="538">
        <v>6.22</v>
      </c>
      <c r="DR54" s="540">
        <f t="shared" si="41"/>
        <v>99.6</v>
      </c>
      <c r="DS54" s="554">
        <f t="shared" si="42"/>
        <v>1.1619982832686198</v>
      </c>
      <c r="DT54" s="256">
        <f t="shared" ref="DT54:DV78" si="108">DD54*$DS54</f>
        <v>79.298735892249681</v>
      </c>
      <c r="DU54" s="256">
        <f t="shared" si="108"/>
        <v>0.57430798856473886</v>
      </c>
      <c r="DV54" s="256">
        <f t="shared" si="108"/>
        <v>14.328614692541022</v>
      </c>
      <c r="DW54" s="256">
        <f t="shared" si="107"/>
        <v>2.5719642205759556</v>
      </c>
      <c r="DX54" s="256">
        <f t="shared" si="107"/>
        <v>0.12312659134453993</v>
      </c>
      <c r="DY54" s="256">
        <f t="shared" si="107"/>
        <v>2.7137537007660262</v>
      </c>
      <c r="DZ54" s="256">
        <f t="shared" si="107"/>
        <v>2.1781045533813148</v>
      </c>
      <c r="EA54" s="256">
        <f t="shared" si="107"/>
        <v>1.7146832095806059</v>
      </c>
      <c r="EB54" s="256">
        <f t="shared" si="107"/>
        <v>3.2263772060685891</v>
      </c>
      <c r="EC54" s="256">
        <f t="shared" si="107"/>
        <v>0.13379109925627172</v>
      </c>
      <c r="ED54" s="256">
        <f t="shared" si="107"/>
        <v>0.6490807315367676</v>
      </c>
      <c r="EE54" s="256">
        <f t="shared" si="107"/>
        <v>0.51844050961805299</v>
      </c>
      <c r="EF54" s="256">
        <f t="shared" si="85"/>
        <v>108.03098039548357</v>
      </c>
      <c r="EG54" s="256"/>
      <c r="EH54" s="256"/>
      <c r="EI54" s="147">
        <v>18161.425900587888</v>
      </c>
      <c r="EJ54" s="148">
        <v>35.808472382957994</v>
      </c>
      <c r="EK54" s="148">
        <v>14.982089779305019</v>
      </c>
      <c r="EL54" s="148">
        <v>46.779762548373348</v>
      </c>
      <c r="EM54" s="148">
        <v>11.381860249415789</v>
      </c>
      <c r="EN54" s="148">
        <v>23.292684903672434</v>
      </c>
      <c r="EO54" s="148">
        <v>14.312867939733481</v>
      </c>
      <c r="EP54" s="148">
        <v>78.295052977970144</v>
      </c>
      <c r="EQ54" s="148">
        <v>217.48163236044047</v>
      </c>
      <c r="ER54" s="148">
        <v>17.372565574445272</v>
      </c>
      <c r="ES54" s="148">
        <v>128.31836839577227</v>
      </c>
      <c r="ET54" s="148">
        <v>6.729255525321034</v>
      </c>
      <c r="EU54" s="148">
        <v>9.418475556296908</v>
      </c>
      <c r="EV54" s="148">
        <v>7.5532801597439923</v>
      </c>
      <c r="EW54" s="148">
        <v>3.5433938648285745</v>
      </c>
      <c r="EX54" s="148">
        <v>564.20449897865535</v>
      </c>
      <c r="EY54" s="148">
        <v>22.173612811925086</v>
      </c>
      <c r="EZ54" s="148">
        <v>47.202115742113484</v>
      </c>
      <c r="FA54" s="148">
        <v>8.7572322762277981</v>
      </c>
      <c r="FB54" s="148">
        <v>12.58431418551177</v>
      </c>
      <c r="FC54" s="516"/>
      <c r="FD54" s="256"/>
      <c r="FE54" s="256"/>
      <c r="FF54" s="256"/>
      <c r="FG54" s="256"/>
      <c r="FH54" s="256"/>
      <c r="FI54" s="142">
        <f t="shared" si="104"/>
        <v>51.379216371113564</v>
      </c>
      <c r="FJ54" s="256"/>
      <c r="FK54" s="142">
        <f t="shared" si="105"/>
        <v>41.526226633207543</v>
      </c>
      <c r="FL54" s="256"/>
      <c r="FM54" s="142">
        <f t="shared" si="45"/>
        <v>15.303877128900231</v>
      </c>
      <c r="FO54" s="142">
        <f t="shared" si="46"/>
        <v>55.302697785665657</v>
      </c>
      <c r="FP54" s="256"/>
      <c r="FQ54" s="142">
        <f t="shared" si="47"/>
        <v>15.303877128900233</v>
      </c>
      <c r="FR54" s="256"/>
      <c r="FS54" s="142">
        <f t="shared" si="48"/>
        <v>0.1806915902418747</v>
      </c>
      <c r="FU54" s="142">
        <f t="shared" si="49"/>
        <v>12.331011929067255</v>
      </c>
      <c r="FV54" s="256"/>
      <c r="FW54" s="256"/>
      <c r="FX54" s="256"/>
      <c r="FY54" s="256"/>
      <c r="FZ54" s="256"/>
      <c r="GA54" s="256"/>
      <c r="GB54" s="256"/>
      <c r="GC54" s="256"/>
      <c r="GD54" s="256"/>
      <c r="GE54" s="256"/>
      <c r="GF54" s="256"/>
      <c r="GG54" s="256"/>
      <c r="GH54" s="256"/>
      <c r="GI54" s="256"/>
      <c r="GJ54" s="256"/>
      <c r="GK54" s="344">
        <v>13.401907222048917</v>
      </c>
      <c r="GL54" s="373">
        <v>4.1172271886195428</v>
      </c>
      <c r="GM54" s="256"/>
      <c r="GN54" s="256"/>
      <c r="GO54" s="617"/>
      <c r="GP54" s="256"/>
      <c r="GQ54" s="256"/>
      <c r="GR54" s="256"/>
      <c r="GS54" s="256"/>
      <c r="GT54" s="256"/>
      <c r="GU54" s="256"/>
      <c r="GV54" s="256"/>
      <c r="GW54" s="256"/>
      <c r="GX54" s="256"/>
      <c r="GY54" s="620"/>
      <c r="GZ54" s="629"/>
      <c r="HA54" s="620"/>
      <c r="HB54" s="620"/>
      <c r="HC54" s="620"/>
      <c r="HD54" s="620"/>
      <c r="HE54" s="620"/>
      <c r="HF54" s="620"/>
      <c r="HG54" s="620"/>
      <c r="HH54" s="620"/>
      <c r="HI54" s="629"/>
      <c r="HJ54" s="620"/>
      <c r="HK54" s="620"/>
      <c r="HL54" s="620"/>
      <c r="HM54" s="620"/>
      <c r="HN54" s="620"/>
      <c r="HO54" s="620"/>
      <c r="HP54" s="620"/>
      <c r="HQ54" s="620"/>
      <c r="HR54" s="620"/>
      <c r="HS54" s="620"/>
      <c r="HT54" s="620"/>
      <c r="HU54" s="620"/>
      <c r="HV54" s="620"/>
      <c r="HW54" s="620"/>
      <c r="HX54" s="620"/>
      <c r="HY54" s="620"/>
      <c r="HZ54" s="620"/>
      <c r="IA54" s="620"/>
      <c r="IB54" s="620"/>
      <c r="IC54" s="620"/>
      <c r="ID54" s="620"/>
      <c r="IE54" s="620"/>
      <c r="IF54" s="620"/>
      <c r="IG54" s="620"/>
      <c r="IH54" s="620"/>
      <c r="II54" s="620"/>
      <c r="IJ54" s="620"/>
      <c r="IK54" s="620"/>
    </row>
    <row r="55" spans="1:245" s="142" customFormat="1" ht="15.75" x14ac:dyDescent="0.2">
      <c r="A55" s="278">
        <v>49</v>
      </c>
      <c r="B55" s="272">
        <v>119</v>
      </c>
      <c r="C55" s="144">
        <v>110</v>
      </c>
      <c r="D55" s="393">
        <v>3156</v>
      </c>
      <c r="E55" s="320" t="s">
        <v>240</v>
      </c>
      <c r="F55" s="311" t="s">
        <v>162</v>
      </c>
      <c r="G55" s="239"/>
      <c r="H55" s="145">
        <v>57.016798765368208</v>
      </c>
      <c r="I55" s="145">
        <v>0.44336290779506415</v>
      </c>
      <c r="J55" s="145">
        <v>11.255389437740309</v>
      </c>
      <c r="K55" s="145">
        <v>2.5437741320414955</v>
      </c>
      <c r="L55" s="145">
        <v>0.27029244267555702</v>
      </c>
      <c r="M55" s="145">
        <v>5.7480439086745996</v>
      </c>
      <c r="N55" s="145">
        <v>5.222146447215831</v>
      </c>
      <c r="O55" s="145">
        <v>1.3431320326627234</v>
      </c>
      <c r="P55" s="145">
        <v>2.3528376214410005</v>
      </c>
      <c r="Q55" s="145">
        <v>0.1043464742202475</v>
      </c>
      <c r="R55" s="145">
        <v>0.17975653121975407</v>
      </c>
      <c r="S55" s="145">
        <v>0.38011929894518726</v>
      </c>
      <c r="T55" s="145">
        <v>0.23</v>
      </c>
      <c r="U55" s="145">
        <v>12.51</v>
      </c>
      <c r="V55" s="146">
        <v>99.6</v>
      </c>
      <c r="W55" s="146"/>
      <c r="X55" s="145">
        <v>1.3431320326627234</v>
      </c>
      <c r="Y55" s="145">
        <f t="shared" si="89"/>
        <v>0.99660396823574071</v>
      </c>
      <c r="Z55" s="145">
        <f t="shared" si="90"/>
        <v>1.0721780919673574E-2</v>
      </c>
      <c r="AA55" s="145">
        <f t="shared" si="91"/>
        <v>2.3397360008984642</v>
      </c>
      <c r="AB55" s="145">
        <v>0.23</v>
      </c>
      <c r="AC55" s="146">
        <f t="shared" si="92"/>
        <v>0.55987583016494136</v>
      </c>
      <c r="AD55" s="146"/>
      <c r="AE55" s="146">
        <f t="shared" si="93"/>
        <v>0.31457392963456959</v>
      </c>
      <c r="AF55" s="443">
        <f>N55-R55*2.5*0.7</f>
        <v>4.9075725175812615</v>
      </c>
      <c r="AG55" s="146">
        <v>0</v>
      </c>
      <c r="AH55" s="146">
        <f t="shared" si="95"/>
        <v>0.17975653121975407</v>
      </c>
      <c r="AI55" s="249">
        <f t="shared" si="96"/>
        <v>38.673740830802188</v>
      </c>
      <c r="AJ55" s="249">
        <f t="shared" si="97"/>
        <v>0.87310323717966898</v>
      </c>
      <c r="AK55" s="249">
        <f t="shared" si="19"/>
        <v>0.12689676282033113</v>
      </c>
      <c r="AL55" s="249">
        <f t="shared" si="98"/>
        <v>8.2918180407160946</v>
      </c>
      <c r="AM55" s="249">
        <f t="shared" si="20"/>
        <v>7.2396131734540026</v>
      </c>
      <c r="AN55" s="249">
        <f t="shared" si="21"/>
        <v>1.0522048672620929</v>
      </c>
      <c r="AO55" s="249">
        <f t="shared" si="99"/>
        <v>9.6925662203354026</v>
      </c>
      <c r="AP55" s="249">
        <f t="shared" si="100"/>
        <v>2.8174337796645967</v>
      </c>
      <c r="AQ55" s="433">
        <f t="shared" si="22"/>
        <v>8.7772111645079516</v>
      </c>
      <c r="AR55" s="430">
        <f t="shared" si="101"/>
        <v>56.375137663059434</v>
      </c>
      <c r="AS55" s="430">
        <f t="shared" si="106"/>
        <v>28.829229933838491</v>
      </c>
      <c r="AT55" s="430">
        <f t="shared" si="102"/>
        <v>93.981578761405871</v>
      </c>
      <c r="AU55" s="430">
        <f t="shared" si="50"/>
        <v>6.0184212385941294</v>
      </c>
      <c r="AV55" s="436">
        <f t="shared" si="23"/>
        <v>28.829229933838491</v>
      </c>
      <c r="AW55" s="436"/>
      <c r="AX55" s="436">
        <f>AQ55</f>
        <v>8.7772111645079516</v>
      </c>
      <c r="AY55" s="436"/>
      <c r="AZ55" s="436">
        <f t="shared" si="24"/>
        <v>56.375137663059434</v>
      </c>
      <c r="BA55" s="430"/>
      <c r="BB55" s="146">
        <f t="shared" si="25"/>
        <v>85.204367596897924</v>
      </c>
      <c r="BC55" s="146"/>
      <c r="BD55" s="147">
        <v>19836.1088106016</v>
      </c>
      <c r="BE55" s="148">
        <v>19.478214113290544</v>
      </c>
      <c r="BF55" s="148">
        <v>13.864221576942592</v>
      </c>
      <c r="BG55" s="148">
        <v>44.611011791771546</v>
      </c>
      <c r="BH55" s="148">
        <v>9.4864144247681637</v>
      </c>
      <c r="BI55" s="148">
        <v>15.675293375664573</v>
      </c>
      <c r="BJ55" s="148">
        <v>14.651957637780379</v>
      </c>
      <c r="BK55" s="148">
        <v>65.554726354756042</v>
      </c>
      <c r="BL55" s="148">
        <v>139.11736764352676</v>
      </c>
      <c r="BM55" s="148">
        <v>17.409290013068503</v>
      </c>
      <c r="BN55" s="148">
        <v>110.92932207087561</v>
      </c>
      <c r="BO55" s="148">
        <v>5.9969769034217988</v>
      </c>
      <c r="BP55" s="148">
        <v>7.5359324075588034</v>
      </c>
      <c r="BQ55" s="148">
        <v>6.4274834182588139</v>
      </c>
      <c r="BR55" s="148">
        <v>2.734156818172131</v>
      </c>
      <c r="BS55" s="148">
        <v>483.91975077029844</v>
      </c>
      <c r="BT55" s="148">
        <v>18.845274769760014</v>
      </c>
      <c r="BU55" s="148">
        <v>37.058477336938317</v>
      </c>
      <c r="BV55" s="148">
        <v>5.9224875270276875</v>
      </c>
      <c r="BW55" s="148">
        <v>11.402604118802779</v>
      </c>
      <c r="BX55" s="148"/>
      <c r="BY55" s="148">
        <f t="shared" si="26"/>
        <v>727236.92047126382</v>
      </c>
      <c r="BZ55" s="148"/>
      <c r="CA55" s="148">
        <f t="shared" si="27"/>
        <v>67.306356225501119</v>
      </c>
      <c r="CB55" s="148"/>
      <c r="CC55" s="198">
        <v>6.6252319511363549</v>
      </c>
      <c r="CD55" s="198">
        <v>5.8</v>
      </c>
      <c r="CE55" s="374"/>
      <c r="CF55" s="200"/>
      <c r="CG55" s="344">
        <v>6.6252319511363549</v>
      </c>
      <c r="CH55" s="374"/>
      <c r="CI55" s="501">
        <f t="shared" si="28"/>
        <v>56.375137663059434</v>
      </c>
      <c r="CJ55" s="501">
        <f t="shared" si="29"/>
        <v>28.829229933838491</v>
      </c>
      <c r="CK55" s="161">
        <f t="shared" si="30"/>
        <v>1.7738315886282323E-2</v>
      </c>
      <c r="CL55" s="161">
        <f t="shared" si="30"/>
        <v>3.4687017388079576E-2</v>
      </c>
      <c r="CM55" s="142">
        <f t="shared" si="31"/>
        <v>0.5113819873246932</v>
      </c>
      <c r="CN55" s="142">
        <f t="shared" si="32"/>
        <v>66.164610163847883</v>
      </c>
      <c r="CO55" s="142">
        <f t="shared" si="33"/>
        <v>5.0657330944219376</v>
      </c>
      <c r="CP55" s="142">
        <f t="shared" si="103"/>
        <v>83.513946551331074</v>
      </c>
      <c r="CQ55" s="142">
        <f t="shared" si="34"/>
        <v>16.486053448668923</v>
      </c>
      <c r="CR55" s="142">
        <f t="shared" si="35"/>
        <v>3.5891197359415115</v>
      </c>
      <c r="CS55" s="146">
        <f t="shared" si="36"/>
        <v>57.016798765368208</v>
      </c>
      <c r="CT55" s="146">
        <f t="shared" si="37"/>
        <v>11.255389437740309</v>
      </c>
      <c r="CU55" s="146">
        <f t="shared" si="38"/>
        <v>2.3528376214410005</v>
      </c>
      <c r="CV55" s="512">
        <f t="shared" si="39"/>
        <v>65.554726354756042</v>
      </c>
      <c r="DC55" s="516"/>
      <c r="DD55" s="145">
        <v>57.016798765368208</v>
      </c>
      <c r="DE55" s="145">
        <v>0.44336290779506415</v>
      </c>
      <c r="DF55" s="145">
        <v>11.255389437740309</v>
      </c>
      <c r="DG55" s="145">
        <v>2.5437741320414955</v>
      </c>
      <c r="DH55" s="145">
        <v>0.27029244267555702</v>
      </c>
      <c r="DI55" s="145">
        <v>5.7480439086745996</v>
      </c>
      <c r="DJ55" s="145">
        <v>5.222146447215831</v>
      </c>
      <c r="DK55" s="145">
        <v>1.3431320326627234</v>
      </c>
      <c r="DL55" s="145">
        <v>2.3528376214410005</v>
      </c>
      <c r="DM55" s="145">
        <v>0.1043464742202475</v>
      </c>
      <c r="DN55" s="145">
        <v>0.17975653121975407</v>
      </c>
      <c r="DO55" s="145">
        <v>0.38011929894518726</v>
      </c>
      <c r="DP55" s="145">
        <v>0.23</v>
      </c>
      <c r="DQ55" s="538">
        <v>12.51</v>
      </c>
      <c r="DR55" s="540">
        <f t="shared" si="41"/>
        <v>99.59999999999998</v>
      </c>
      <c r="DS55" s="554">
        <f t="shared" si="42"/>
        <v>1.3584711562439433</v>
      </c>
      <c r="DT55" s="256">
        <f t="shared" si="108"/>
        <v>77.455676544117992</v>
      </c>
      <c r="DU55" s="256">
        <f t="shared" si="108"/>
        <v>0.6022957219880376</v>
      </c>
      <c r="DV55" s="256">
        <f t="shared" si="108"/>
        <v>15.290121903462945</v>
      </c>
      <c r="DW55" s="256">
        <f t="shared" si="107"/>
        <v>3.4556437863778435</v>
      </c>
      <c r="DX55" s="256">
        <f t="shared" si="107"/>
        <v>0.3671844871254637</v>
      </c>
      <c r="DY55" s="256">
        <f t="shared" si="107"/>
        <v>7.8085518547581385</v>
      </c>
      <c r="DZ55" s="256">
        <f t="shared" si="107"/>
        <v>7.0941353222244903</v>
      </c>
      <c r="EA55" s="256">
        <f t="shared" si="107"/>
        <v>1.8246061253996078</v>
      </c>
      <c r="EB55" s="256">
        <f t="shared" si="107"/>
        <v>3.1962620440532055</v>
      </c>
      <c r="EC55" s="256">
        <f t="shared" si="107"/>
        <v>0.14175167548395845</v>
      </c>
      <c r="ED55" s="256">
        <f t="shared" si="107"/>
        <v>0.24419406280849981</v>
      </c>
      <c r="EE55" s="256">
        <f t="shared" si="107"/>
        <v>0.5163811035487057</v>
      </c>
      <c r="EF55" s="256">
        <f t="shared" si="85"/>
        <v>117.99680463134891</v>
      </c>
      <c r="EG55" s="256"/>
      <c r="EH55" s="256"/>
      <c r="EI55" s="147">
        <v>19836.1088106016</v>
      </c>
      <c r="EJ55" s="148">
        <v>19.478214113290544</v>
      </c>
      <c r="EK55" s="148">
        <v>13.864221576942592</v>
      </c>
      <c r="EL55" s="148">
        <v>44.611011791771546</v>
      </c>
      <c r="EM55" s="148">
        <v>9.4864144247681637</v>
      </c>
      <c r="EN55" s="148">
        <v>15.675293375664573</v>
      </c>
      <c r="EO55" s="148">
        <v>14.651957637780379</v>
      </c>
      <c r="EP55" s="148">
        <v>65.554726354756042</v>
      </c>
      <c r="EQ55" s="148">
        <v>139.11736764352676</v>
      </c>
      <c r="ER55" s="148">
        <v>17.409290013068503</v>
      </c>
      <c r="ES55" s="148">
        <v>110.92932207087561</v>
      </c>
      <c r="ET55" s="148">
        <v>5.9969769034217988</v>
      </c>
      <c r="EU55" s="148">
        <v>7.5359324075588034</v>
      </c>
      <c r="EV55" s="148">
        <v>6.4274834182588139</v>
      </c>
      <c r="EW55" s="148">
        <v>2.734156818172131</v>
      </c>
      <c r="EX55" s="148">
        <v>483.91975077029844</v>
      </c>
      <c r="EY55" s="148">
        <v>18.845274769760014</v>
      </c>
      <c r="EZ55" s="148">
        <v>37.058477336938317</v>
      </c>
      <c r="FA55" s="148">
        <v>5.9224875270276875</v>
      </c>
      <c r="FB55" s="148">
        <v>11.402604118802779</v>
      </c>
      <c r="FC55" s="516"/>
      <c r="FD55" s="256"/>
      <c r="FE55" s="256"/>
      <c r="FF55" s="256"/>
      <c r="FG55" s="256"/>
      <c r="FH55" s="256"/>
      <c r="FI55" s="142">
        <f t="shared" si="104"/>
        <v>46.897455990584625</v>
      </c>
      <c r="FJ55" s="256"/>
      <c r="FK55" s="142">
        <f t="shared" si="105"/>
        <v>32.630121650264201</v>
      </c>
      <c r="FL55" s="256"/>
      <c r="FM55" s="142">
        <f t="shared" si="45"/>
        <v>16.486053448668923</v>
      </c>
      <c r="FO55" s="142">
        <f t="shared" si="46"/>
        <v>58.970054642398729</v>
      </c>
      <c r="FP55" s="256"/>
      <c r="FQ55" s="142">
        <f t="shared" si="47"/>
        <v>16.486053448668923</v>
      </c>
      <c r="FR55" s="256"/>
      <c r="FS55" s="142">
        <f t="shared" si="48"/>
        <v>0.19740479440204545</v>
      </c>
      <c r="FU55" s="142">
        <f t="shared" si="49"/>
        <v>11.255389437740309</v>
      </c>
      <c r="FV55" s="256"/>
      <c r="FW55" s="256"/>
      <c r="FX55" s="256"/>
      <c r="FY55" s="256"/>
      <c r="FZ55" s="256"/>
      <c r="GA55" s="256"/>
      <c r="GB55" s="256"/>
      <c r="GC55" s="256"/>
      <c r="GD55" s="256"/>
      <c r="GE55" s="256"/>
      <c r="GF55" s="256"/>
      <c r="GG55" s="256"/>
      <c r="GH55" s="256"/>
      <c r="GI55" s="256"/>
      <c r="GJ55" s="256"/>
      <c r="GK55" s="344">
        <v>6.6252319511363549</v>
      </c>
      <c r="GL55" s="374"/>
      <c r="GM55" s="256"/>
      <c r="GN55" s="256"/>
      <c r="GO55" s="617"/>
      <c r="GP55" s="256"/>
      <c r="GQ55" s="256"/>
      <c r="GR55" s="256"/>
      <c r="GS55" s="256"/>
      <c r="GT55" s="256"/>
      <c r="GU55" s="256"/>
      <c r="GV55" s="256"/>
      <c r="GW55" s="256"/>
      <c r="GX55" s="256"/>
      <c r="GY55" s="620"/>
      <c r="GZ55" s="629"/>
      <c r="HA55" s="620"/>
      <c r="HB55" s="620"/>
      <c r="HC55" s="620"/>
      <c r="HD55" s="620"/>
      <c r="HE55" s="620"/>
      <c r="HF55" s="620"/>
      <c r="HG55" s="620"/>
      <c r="HH55" s="620"/>
      <c r="HI55" s="629"/>
      <c r="HJ55" s="620"/>
      <c r="HK55" s="620"/>
      <c r="HL55" s="620"/>
      <c r="HM55" s="620"/>
      <c r="HN55" s="620"/>
      <c r="HO55" s="620"/>
      <c r="HP55" s="620"/>
      <c r="HQ55" s="620"/>
      <c r="HR55" s="620"/>
      <c r="HS55" s="620"/>
      <c r="HT55" s="620"/>
      <c r="HU55" s="620"/>
      <c r="HV55" s="620"/>
      <c r="HW55" s="620"/>
      <c r="HX55" s="620"/>
      <c r="HY55" s="620"/>
      <c r="HZ55" s="620"/>
      <c r="IA55" s="620"/>
      <c r="IB55" s="620"/>
      <c r="IC55" s="620"/>
      <c r="ID55" s="620"/>
      <c r="IE55" s="620"/>
      <c r="IF55" s="620"/>
      <c r="IG55" s="620"/>
      <c r="IH55" s="620"/>
      <c r="II55" s="620"/>
      <c r="IJ55" s="620"/>
      <c r="IK55" s="620"/>
    </row>
    <row r="56" spans="1:245" s="142" customFormat="1" ht="15.75" x14ac:dyDescent="0.2">
      <c r="A56" s="278">
        <v>50</v>
      </c>
      <c r="B56" s="272">
        <v>122</v>
      </c>
      <c r="C56" s="144">
        <v>110</v>
      </c>
      <c r="D56" s="393">
        <v>3157</v>
      </c>
      <c r="E56" s="320" t="s">
        <v>240</v>
      </c>
      <c r="F56" s="311" t="s">
        <v>162</v>
      </c>
      <c r="G56" s="239"/>
      <c r="H56" s="145">
        <v>58.979734692857505</v>
      </c>
      <c r="I56" s="145">
        <v>0.41517044034587897</v>
      </c>
      <c r="J56" s="145">
        <v>10.944896636177338</v>
      </c>
      <c r="K56" s="145">
        <v>2.539795621532464</v>
      </c>
      <c r="L56" s="145">
        <v>0.26601459489178786</v>
      </c>
      <c r="M56" s="145">
        <v>4.9778990353376313</v>
      </c>
      <c r="N56" s="145">
        <v>4.6373610736242314</v>
      </c>
      <c r="O56" s="145">
        <v>1.40808791922827</v>
      </c>
      <c r="P56" s="145">
        <v>2.5345582546108867</v>
      </c>
      <c r="Q56" s="145">
        <v>9.5800169940520818E-2</v>
      </c>
      <c r="R56" s="145">
        <v>0.15373854151047134</v>
      </c>
      <c r="S56" s="145">
        <v>0.36694301994301992</v>
      </c>
      <c r="T56" s="145">
        <v>0.3</v>
      </c>
      <c r="U56" s="145">
        <v>11.98</v>
      </c>
      <c r="V56" s="146">
        <v>99.6</v>
      </c>
      <c r="W56" s="146"/>
      <c r="X56" s="145">
        <v>1.40808791922827</v>
      </c>
      <c r="Y56" s="145">
        <f t="shared" si="89"/>
        <v>1.0448012360673764</v>
      </c>
      <c r="Z56" s="145">
        <f t="shared" si="90"/>
        <v>1.0350126080811775E-2</v>
      </c>
      <c r="AA56" s="145">
        <f t="shared" si="91"/>
        <v>2.4528891552956464</v>
      </c>
      <c r="AB56" s="145">
        <v>0.3</v>
      </c>
      <c r="AC56" s="146">
        <f t="shared" si="92"/>
        <v>0.5206815614534912</v>
      </c>
      <c r="AD56" s="146"/>
      <c r="AE56" s="146">
        <f t="shared" si="93"/>
        <v>0.2690424476433248</v>
      </c>
      <c r="AF56" s="443">
        <f>N56-R56*2.5*0.7</f>
        <v>4.3683186259809066</v>
      </c>
      <c r="AG56" s="146">
        <v>0</v>
      </c>
      <c r="AH56" s="146">
        <f t="shared" si="95"/>
        <v>0.15373854151047134</v>
      </c>
      <c r="AI56" s="249">
        <f t="shared" si="96"/>
        <v>37.203008534512918</v>
      </c>
      <c r="AJ56" s="249">
        <f t="shared" si="97"/>
        <v>0.88258157611289823</v>
      </c>
      <c r="AK56" s="249">
        <f t="shared" si="19"/>
        <v>0.11741842388710187</v>
      </c>
      <c r="AL56" s="249">
        <f t="shared" si="98"/>
        <v>7.5176946568700949</v>
      </c>
      <c r="AM56" s="249">
        <f t="shared" si="20"/>
        <v>6.6349787989959221</v>
      </c>
      <c r="AN56" s="249">
        <f t="shared" si="21"/>
        <v>0.88271585787417362</v>
      </c>
      <c r="AO56" s="249">
        <f t="shared" si="99"/>
        <v>9.4622811435770586</v>
      </c>
      <c r="AP56" s="249">
        <f t="shared" si="100"/>
        <v>2.5177188564229422</v>
      </c>
      <c r="AQ56" s="433">
        <f t="shared" si="22"/>
        <v>7.7687533402780229</v>
      </c>
      <c r="AR56" s="430">
        <f t="shared" si="101"/>
        <v>54.084313157500638</v>
      </c>
      <c r="AS56" s="430">
        <f t="shared" si="106"/>
        <v>31.937578114107186</v>
      </c>
      <c r="AT56" s="430">
        <f t="shared" si="102"/>
        <v>93.790644611885853</v>
      </c>
      <c r="AU56" s="430">
        <f t="shared" si="50"/>
        <v>6.2093553881141474</v>
      </c>
      <c r="AV56" s="436">
        <f t="shared" si="23"/>
        <v>31.937578114107186</v>
      </c>
      <c r="AW56" s="436"/>
      <c r="AX56" s="436">
        <f>AQ56</f>
        <v>7.7687533402780229</v>
      </c>
      <c r="AY56" s="436"/>
      <c r="AZ56" s="436">
        <f t="shared" si="24"/>
        <v>54.084313157500638</v>
      </c>
      <c r="BA56" s="430"/>
      <c r="BB56" s="146">
        <f t="shared" si="25"/>
        <v>86.021891271607828</v>
      </c>
      <c r="BC56" s="146"/>
      <c r="BD56" s="147">
        <v>20012.560524412984</v>
      </c>
      <c r="BE56" s="148">
        <v>26.333406875280065</v>
      </c>
      <c r="BF56" s="148">
        <v>2.61589383166526</v>
      </c>
      <c r="BG56" s="148">
        <v>44.225324957396815</v>
      </c>
      <c r="BH56" s="148">
        <v>10.188844645426059</v>
      </c>
      <c r="BI56" s="148">
        <v>22.394364171746926</v>
      </c>
      <c r="BJ56" s="148">
        <v>13.859494415860004</v>
      </c>
      <c r="BK56" s="148">
        <v>67.286985513681813</v>
      </c>
      <c r="BL56" s="148">
        <v>147.43508266392249</v>
      </c>
      <c r="BM56" s="148">
        <v>16.572706960185698</v>
      </c>
      <c r="BN56" s="148">
        <v>96.629902739605939</v>
      </c>
      <c r="BO56" s="148">
        <v>5.6246329215960698</v>
      </c>
      <c r="BP56" s="148">
        <v>8.7500056716699532</v>
      </c>
      <c r="BQ56" s="148">
        <v>6.2223163065960598</v>
      </c>
      <c r="BR56" s="148">
        <v>6.3764584960575803</v>
      </c>
      <c r="BS56" s="148">
        <v>584.08075971254414</v>
      </c>
      <c r="BT56" s="148">
        <v>22.226285670776107</v>
      </c>
      <c r="BU56" s="148">
        <v>42.152518383997005</v>
      </c>
      <c r="BV56" s="148">
        <v>14.794967993546225</v>
      </c>
      <c r="BW56" s="148">
        <v>10.433643186144229</v>
      </c>
      <c r="BX56" s="148"/>
      <c r="BY56" s="148">
        <f t="shared" si="26"/>
        <v>2286211.1705546109</v>
      </c>
      <c r="BZ56" s="148"/>
      <c r="CA56" s="148">
        <f t="shared" si="27"/>
        <v>74.812447240917336</v>
      </c>
      <c r="CB56" s="148"/>
      <c r="CC56" s="198">
        <v>8.3033019635007204</v>
      </c>
      <c r="CD56" s="198">
        <v>7.0733981617157475</v>
      </c>
      <c r="CE56" s="373">
        <v>0.25996549164124422</v>
      </c>
      <c r="CF56" s="200" t="s">
        <v>159</v>
      </c>
      <c r="CG56" s="344">
        <v>8.3033019635007204</v>
      </c>
      <c r="CH56" s="373">
        <v>0.25996549164124422</v>
      </c>
      <c r="CI56" s="501">
        <f t="shared" si="28"/>
        <v>54.084313157500638</v>
      </c>
      <c r="CJ56" s="501">
        <f t="shared" si="29"/>
        <v>31.937578114107186</v>
      </c>
      <c r="CK56" s="161">
        <f t="shared" si="30"/>
        <v>1.8489649615922244E-2</v>
      </c>
      <c r="CL56" s="161">
        <f t="shared" si="30"/>
        <v>3.1311078016848397E-2</v>
      </c>
      <c r="CM56" s="142">
        <f t="shared" si="31"/>
        <v>0.5905146289109886</v>
      </c>
      <c r="CN56" s="142">
        <f t="shared" si="32"/>
        <v>62.872731996479104</v>
      </c>
      <c r="CO56" s="142">
        <f t="shared" si="33"/>
        <v>5.3887886430928438</v>
      </c>
      <c r="CP56" s="142">
        <f t="shared" si="103"/>
        <v>84.34758049037768</v>
      </c>
      <c r="CQ56" s="142">
        <f t="shared" si="34"/>
        <v>15.652419509622332</v>
      </c>
      <c r="CR56" s="142">
        <f t="shared" si="35"/>
        <v>3.7667882358848157</v>
      </c>
      <c r="CS56" s="146">
        <f t="shared" si="36"/>
        <v>58.979734692857505</v>
      </c>
      <c r="CT56" s="146">
        <f t="shared" si="37"/>
        <v>10.944896636177338</v>
      </c>
      <c r="CU56" s="146">
        <f t="shared" si="38"/>
        <v>2.5345582546108867</v>
      </c>
      <c r="CV56" s="512">
        <f t="shared" si="39"/>
        <v>67.286985513681813</v>
      </c>
      <c r="DC56" s="516"/>
      <c r="DD56" s="541">
        <v>58.979734692857505</v>
      </c>
      <c r="DE56" s="541">
        <v>0.41517044034587897</v>
      </c>
      <c r="DF56" s="541">
        <v>10.944896636177338</v>
      </c>
      <c r="DG56" s="541">
        <v>2.539795621532464</v>
      </c>
      <c r="DH56" s="541">
        <v>0.26601459489178786</v>
      </c>
      <c r="DI56" s="541">
        <v>4.9778990353376313</v>
      </c>
      <c r="DJ56" s="541">
        <v>4.6373610736242314</v>
      </c>
      <c r="DK56" s="541">
        <v>1.40808791922827</v>
      </c>
      <c r="DL56" s="541">
        <v>2.5345582546108867</v>
      </c>
      <c r="DM56" s="541">
        <v>9.5800169940520818E-2</v>
      </c>
      <c r="DN56" s="541">
        <v>0.15373854151047134</v>
      </c>
      <c r="DO56" s="541">
        <v>0.36694301994301992</v>
      </c>
      <c r="DP56" s="541">
        <v>0.3</v>
      </c>
      <c r="DQ56" s="542">
        <v>11.98</v>
      </c>
      <c r="DR56" s="543">
        <f t="shared" si="41"/>
        <v>99.600000000000009</v>
      </c>
      <c r="DS56" s="554">
        <f t="shared" si="42"/>
        <v>1.326011000773369</v>
      </c>
      <c r="DT56" s="256">
        <f t="shared" si="108"/>
        <v>78.207777025423766</v>
      </c>
      <c r="DU56" s="256">
        <f t="shared" si="108"/>
        <v>0.55052057109455921</v>
      </c>
      <c r="DV56" s="256">
        <f t="shared" si="108"/>
        <v>14.513053341898592</v>
      </c>
      <c r="DW56" s="256">
        <f t="shared" si="107"/>
        <v>3.3677969338680831</v>
      </c>
      <c r="DX56" s="256">
        <f t="shared" si="107"/>
        <v>0.35273827919278194</v>
      </c>
      <c r="DY56" s="256">
        <f t="shared" si="107"/>
        <v>6.6007488815968403</v>
      </c>
      <c r="DZ56" s="256">
        <f t="shared" si="107"/>
        <v>6.1491917981839324</v>
      </c>
      <c r="EA56" s="256">
        <f t="shared" si="107"/>
        <v>1.867140070952769</v>
      </c>
      <c r="EB56" s="256">
        <f t="shared" si="107"/>
        <v>3.3608521277149852</v>
      </c>
      <c r="EC56" s="256">
        <f t="shared" si="107"/>
        <v>0.12703207921708884</v>
      </c>
      <c r="ED56" s="256">
        <f t="shared" si="107"/>
        <v>0.20385899728573822</v>
      </c>
      <c r="EE56" s="256">
        <f t="shared" si="107"/>
        <v>0.48657048110144613</v>
      </c>
      <c r="EF56" s="256">
        <f t="shared" si="85"/>
        <v>115.7872805875306</v>
      </c>
      <c r="EG56" s="256"/>
      <c r="EH56" s="256"/>
      <c r="EI56" s="147">
        <v>20012.560524412984</v>
      </c>
      <c r="EJ56" s="148">
        <v>26.333406875280065</v>
      </c>
      <c r="EK56" s="148">
        <v>2.61589383166526</v>
      </c>
      <c r="EL56" s="148">
        <v>44.225324957396815</v>
      </c>
      <c r="EM56" s="148">
        <v>10.188844645426059</v>
      </c>
      <c r="EN56" s="148">
        <v>22.394364171746926</v>
      </c>
      <c r="EO56" s="148">
        <v>13.859494415860004</v>
      </c>
      <c r="EP56" s="148">
        <v>67.286985513681813</v>
      </c>
      <c r="EQ56" s="148">
        <v>147.43508266392249</v>
      </c>
      <c r="ER56" s="148">
        <v>16.572706960185698</v>
      </c>
      <c r="ES56" s="148">
        <v>96.629902739605939</v>
      </c>
      <c r="ET56" s="148">
        <v>5.6246329215960698</v>
      </c>
      <c r="EU56" s="148">
        <v>8.7500056716699532</v>
      </c>
      <c r="EV56" s="148">
        <v>6.2223163065960598</v>
      </c>
      <c r="EW56" s="148">
        <v>6.3764584960575803</v>
      </c>
      <c r="EX56" s="148">
        <v>584.08075971254414</v>
      </c>
      <c r="EY56" s="148">
        <v>22.226285670776107</v>
      </c>
      <c r="EZ56" s="148">
        <v>42.152518383997005</v>
      </c>
      <c r="FA56" s="148">
        <v>14.794967993546225</v>
      </c>
      <c r="FB56" s="148">
        <v>10.433643186144229</v>
      </c>
      <c r="FC56" s="516"/>
      <c r="FD56" s="256"/>
      <c r="FE56" s="256"/>
      <c r="FF56" s="256"/>
      <c r="FG56" s="256"/>
      <c r="FH56" s="256"/>
      <c r="FI56" s="142">
        <f t="shared" si="104"/>
        <v>45.603735984072244</v>
      </c>
      <c r="FJ56" s="256"/>
      <c r="FK56" s="142">
        <f t="shared" si="105"/>
        <v>35.265791981139941</v>
      </c>
      <c r="FL56" s="256"/>
      <c r="FM56" s="142">
        <f t="shared" si="45"/>
        <v>15.65241950962233</v>
      </c>
      <c r="FO56" s="142">
        <f t="shared" si="46"/>
        <v>56.39174251603113</v>
      </c>
      <c r="FP56" s="256"/>
      <c r="FQ56" s="142">
        <f t="shared" si="47"/>
        <v>15.652419509622332</v>
      </c>
      <c r="FR56" s="256"/>
      <c r="FS56" s="142">
        <f t="shared" si="48"/>
        <v>0.18557046234904095</v>
      </c>
      <c r="FU56" s="142">
        <f t="shared" si="49"/>
        <v>10.94489663617734</v>
      </c>
      <c r="FV56" s="256"/>
      <c r="FW56" s="256"/>
      <c r="FX56" s="256"/>
      <c r="FY56" s="256"/>
      <c r="FZ56" s="256"/>
      <c r="GA56" s="256"/>
      <c r="GB56" s="256"/>
      <c r="GC56" s="256"/>
      <c r="GD56" s="256"/>
      <c r="GE56" s="256"/>
      <c r="GF56" s="256"/>
      <c r="GG56" s="256"/>
      <c r="GH56" s="256"/>
      <c r="GI56" s="256"/>
      <c r="GJ56" s="256"/>
      <c r="GK56" s="344">
        <v>8.3033019635007204</v>
      </c>
      <c r="GL56" s="373">
        <v>0.25996549164124422</v>
      </c>
      <c r="GM56" s="256"/>
      <c r="GN56" s="256"/>
      <c r="GO56" s="617"/>
      <c r="GP56" s="256"/>
      <c r="GQ56" s="256"/>
      <c r="GR56" s="256"/>
      <c r="GS56" s="256"/>
      <c r="GT56" s="256"/>
      <c r="GU56" s="256"/>
      <c r="GV56" s="256"/>
      <c r="GW56" s="256"/>
      <c r="GX56" s="256"/>
      <c r="GY56" s="620"/>
      <c r="GZ56" s="629"/>
      <c r="HA56" s="620"/>
      <c r="HB56" s="620"/>
      <c r="HC56" s="620"/>
      <c r="HD56" s="620"/>
      <c r="HE56" s="620"/>
      <c r="HF56" s="620"/>
      <c r="HG56" s="620"/>
      <c r="HH56" s="620"/>
      <c r="HI56" s="629"/>
      <c r="HJ56" s="620"/>
      <c r="HK56" s="620"/>
      <c r="HL56" s="620"/>
      <c r="HM56" s="620"/>
      <c r="HN56" s="620"/>
      <c r="HO56" s="620"/>
      <c r="HP56" s="620"/>
      <c r="HQ56" s="620"/>
      <c r="HR56" s="620"/>
      <c r="HS56" s="620"/>
      <c r="HT56" s="620"/>
      <c r="HU56" s="620"/>
      <c r="HV56" s="620"/>
      <c r="HW56" s="620"/>
      <c r="HX56" s="620"/>
      <c r="HY56" s="620"/>
      <c r="HZ56" s="620"/>
      <c r="IA56" s="620"/>
      <c r="IB56" s="620"/>
      <c r="IC56" s="620"/>
      <c r="ID56" s="620"/>
      <c r="IE56" s="620"/>
      <c r="IF56" s="620"/>
      <c r="IG56" s="620"/>
      <c r="IH56" s="620"/>
      <c r="II56" s="620"/>
      <c r="IJ56" s="620"/>
      <c r="IK56" s="620"/>
    </row>
    <row r="57" spans="1:245" s="142" customFormat="1" ht="15.75" x14ac:dyDescent="0.2">
      <c r="A57" s="278">
        <v>51</v>
      </c>
      <c r="B57" s="272">
        <v>124</v>
      </c>
      <c r="C57" s="144">
        <v>110</v>
      </c>
      <c r="D57" s="393">
        <v>3157.8</v>
      </c>
      <c r="E57" s="320" t="s">
        <v>240</v>
      </c>
      <c r="F57" s="311" t="s">
        <v>168</v>
      </c>
      <c r="G57" s="239"/>
      <c r="H57" s="145">
        <v>72.655306879392256</v>
      </c>
      <c r="I57" s="145">
        <v>0.36527435513969214</v>
      </c>
      <c r="J57" s="145">
        <v>10.261142980981749</v>
      </c>
      <c r="K57" s="145">
        <v>1.9036533040405508</v>
      </c>
      <c r="L57" s="145">
        <v>6.2571103376169612E-2</v>
      </c>
      <c r="M57" s="145">
        <v>1.4941440794610832</v>
      </c>
      <c r="N57" s="145">
        <v>1.6775064188250239</v>
      </c>
      <c r="O57" s="145">
        <v>1.3000079077277358</v>
      </c>
      <c r="P57" s="145">
        <v>2.5099921584457174</v>
      </c>
      <c r="Q57" s="145">
        <v>0.13208304106724547</v>
      </c>
      <c r="R57" s="145">
        <v>1.1815993462062759</v>
      </c>
      <c r="S57" s="145">
        <v>0.38671842533649203</v>
      </c>
      <c r="T57" s="145">
        <v>0.41</v>
      </c>
      <c r="U57" s="145">
        <v>5.26</v>
      </c>
      <c r="V57" s="146">
        <v>99.6</v>
      </c>
      <c r="W57" s="146"/>
      <c r="X57" s="145">
        <v>1.3000079077277358</v>
      </c>
      <c r="Y57" s="145">
        <f t="shared" si="89"/>
        <v>0.96460586753397992</v>
      </c>
      <c r="Z57" s="145">
        <f t="shared" si="90"/>
        <v>1.0907918239260204E-2</v>
      </c>
      <c r="AA57" s="145">
        <f t="shared" si="91"/>
        <v>2.2646137752617159</v>
      </c>
      <c r="AB57" s="145">
        <v>0.41</v>
      </c>
      <c r="AC57" s="146">
        <f t="shared" si="92"/>
        <v>1.5683177715427679</v>
      </c>
      <c r="AD57" s="146"/>
      <c r="AE57" s="146">
        <f t="shared" si="93"/>
        <v>2.0677988558609828</v>
      </c>
      <c r="AF57" s="444">
        <v>0.01</v>
      </c>
      <c r="AG57" s="146">
        <f>0.39/(0.7*2.5)</f>
        <v>0.22285714285714286</v>
      </c>
      <c r="AH57" s="146">
        <f t="shared" si="95"/>
        <v>0.95874220334913307</v>
      </c>
      <c r="AI57" s="249">
        <f t="shared" si="96"/>
        <v>30.793428942945248</v>
      </c>
      <c r="AJ57" s="249">
        <f t="shared" si="97"/>
        <v>0.99967525539235891</v>
      </c>
      <c r="AK57" s="249">
        <f t="shared" si="19"/>
        <v>3.2474460764107252E-4</v>
      </c>
      <c r="AL57" s="249">
        <f t="shared" si="98"/>
        <v>3.3977973835016337</v>
      </c>
      <c r="AM57" s="249">
        <f t="shared" si="20"/>
        <v>3.3966939671234844</v>
      </c>
      <c r="AN57" s="249">
        <f t="shared" si="21"/>
        <v>1.1034163781491009E-3</v>
      </c>
      <c r="AO57" s="249">
        <f t="shared" si="99"/>
        <v>5.2565847957967646</v>
      </c>
      <c r="AP57" s="249">
        <f t="shared" si="100"/>
        <v>3.4152042032350892E-3</v>
      </c>
      <c r="AQ57" s="433">
        <f t="shared" si="22"/>
        <v>1.451862058138419E-2</v>
      </c>
      <c r="AR57" s="430">
        <f t="shared" si="101"/>
        <v>37.828843487803994</v>
      </c>
      <c r="AS57" s="430">
        <f t="shared" si="106"/>
        <v>53.740885135490259</v>
      </c>
      <c r="AT57" s="430">
        <f t="shared" si="102"/>
        <v>91.584247243875637</v>
      </c>
      <c r="AU57" s="430">
        <f t="shared" si="50"/>
        <v>8.4157527561243626</v>
      </c>
      <c r="AV57" s="436">
        <f t="shared" si="23"/>
        <v>53.740885135490259</v>
      </c>
      <c r="AW57" s="436"/>
      <c r="AX57" s="464">
        <v>0.1</v>
      </c>
      <c r="AY57" s="465">
        <f>AQ57</f>
        <v>1.451862058138419E-2</v>
      </c>
      <c r="AZ57" s="436">
        <f t="shared" si="24"/>
        <v>37.828843487803994</v>
      </c>
      <c r="BA57" s="430"/>
      <c r="BB57" s="146">
        <f t="shared" si="25"/>
        <v>91.569728623294253</v>
      </c>
      <c r="BC57" s="146"/>
      <c r="BD57" s="147">
        <v>13413.895458936366</v>
      </c>
      <c r="BE57" s="148">
        <v>26.195193494324929</v>
      </c>
      <c r="BF57" s="148">
        <v>21.494436556660947</v>
      </c>
      <c r="BG57" s="148">
        <v>41.067359186781069</v>
      </c>
      <c r="BH57" s="148">
        <v>8.8429463350360091</v>
      </c>
      <c r="BI57" s="148">
        <v>17.986725650861086</v>
      </c>
      <c r="BJ57" s="148">
        <v>11.03516748327678</v>
      </c>
      <c r="BK57" s="148">
        <v>69.40486779921234</v>
      </c>
      <c r="BL57" s="148">
        <v>306.74404153153591</v>
      </c>
      <c r="BM57" s="148">
        <v>14.475337339265714</v>
      </c>
      <c r="BN57" s="148">
        <v>111.89542537158678</v>
      </c>
      <c r="BO57" s="148">
        <v>4.7161107375306939</v>
      </c>
      <c r="BP57" s="148">
        <v>6.2609346210818844</v>
      </c>
      <c r="BQ57" s="148">
        <v>5.3901027127320305</v>
      </c>
      <c r="BR57" s="148">
        <v>4.5875147206338971</v>
      </c>
      <c r="BS57" s="148">
        <v>839.39343794906847</v>
      </c>
      <c r="BT57" s="148">
        <v>20.062854398656636</v>
      </c>
      <c r="BU57" s="148">
        <v>43.334017197509787</v>
      </c>
      <c r="BV57" s="148">
        <v>10.527814098431692</v>
      </c>
      <c r="BW57" s="148">
        <v>14.452989248993854</v>
      </c>
      <c r="BX57" s="148"/>
      <c r="BY57" s="148">
        <f t="shared" si="26"/>
        <v>842836.24148702365</v>
      </c>
      <c r="BZ57" s="148"/>
      <c r="CA57" s="148">
        <f t="shared" si="27"/>
        <v>77.849860845160279</v>
      </c>
      <c r="CB57" s="148"/>
      <c r="CC57" s="198">
        <v>10.655597788206688</v>
      </c>
      <c r="CD57" s="198">
        <v>8.7985865724381522</v>
      </c>
      <c r="CE57" s="373">
        <v>2.0089206960850059</v>
      </c>
      <c r="CF57" s="200"/>
      <c r="CG57" s="344">
        <v>10.655597788206688</v>
      </c>
      <c r="CH57" s="373">
        <v>2.0089206960850059</v>
      </c>
      <c r="CI57" s="501">
        <f t="shared" si="28"/>
        <v>37.828843487803994</v>
      </c>
      <c r="CJ57" s="501">
        <f t="shared" si="29"/>
        <v>53.740885135490259</v>
      </c>
      <c r="CK57" s="161">
        <f t="shared" si="30"/>
        <v>2.6434855200434548E-2</v>
      </c>
      <c r="CL57" s="161">
        <f t="shared" si="30"/>
        <v>1.8607806653701802E-2</v>
      </c>
      <c r="CM57" s="142">
        <f t="shared" si="31"/>
        <v>1.4206325168998704</v>
      </c>
      <c r="CN57" s="142">
        <f t="shared" si="32"/>
        <v>41.311516432932599</v>
      </c>
      <c r="CO57" s="142">
        <f t="shared" si="33"/>
        <v>7.080625132507496</v>
      </c>
      <c r="CP57" s="142">
        <f t="shared" si="103"/>
        <v>87.624719825485954</v>
      </c>
      <c r="CQ57" s="142">
        <f t="shared" si="34"/>
        <v>12.375280174514053</v>
      </c>
      <c r="CR57" s="142">
        <f t="shared" si="35"/>
        <v>3.6164497362160568</v>
      </c>
      <c r="CS57" s="146">
        <f t="shared" si="36"/>
        <v>72.655306879392256</v>
      </c>
      <c r="CT57" s="146">
        <f t="shared" si="37"/>
        <v>10.261142980981749</v>
      </c>
      <c r="CU57" s="146">
        <f t="shared" si="38"/>
        <v>2.5099921584457174</v>
      </c>
      <c r="CV57" s="512">
        <f t="shared" si="39"/>
        <v>69.40486779921234</v>
      </c>
      <c r="DC57" s="516"/>
      <c r="DD57" s="145">
        <v>72.655306879392256</v>
      </c>
      <c r="DE57" s="145">
        <v>0.36527435513969214</v>
      </c>
      <c r="DF57" s="145">
        <v>10.261142980981749</v>
      </c>
      <c r="DG57" s="145">
        <v>1.9036533040405508</v>
      </c>
      <c r="DH57" s="145">
        <v>6.2571103376169612E-2</v>
      </c>
      <c r="DI57" s="145">
        <v>1.4941440794610832</v>
      </c>
      <c r="DJ57" s="145">
        <v>1.6775064188250239</v>
      </c>
      <c r="DK57" s="145">
        <v>1.3000079077277358</v>
      </c>
      <c r="DL57" s="145">
        <v>2.5099921584457174</v>
      </c>
      <c r="DM57" s="145">
        <v>0.13208304106724547</v>
      </c>
      <c r="DN57" s="145">
        <v>1.1815993462062759</v>
      </c>
      <c r="DO57" s="145">
        <v>0.38671842533649203</v>
      </c>
      <c r="DP57" s="145">
        <v>0.41</v>
      </c>
      <c r="DQ57" s="145">
        <v>5.26</v>
      </c>
      <c r="DR57" s="540">
        <f t="shared" si="41"/>
        <v>99.599999999999966</v>
      </c>
      <c r="DS57" s="554">
        <f t="shared" si="42"/>
        <v>1.1403110605175646</v>
      </c>
      <c r="DT57" s="256">
        <f t="shared" si="108"/>
        <v>82.849650039868891</v>
      </c>
      <c r="DU57" s="256">
        <f t="shared" si="108"/>
        <v>0.41652638728921187</v>
      </c>
      <c r="DV57" s="256">
        <f t="shared" si="108"/>
        <v>11.700894834765663</v>
      </c>
      <c r="DW57" s="256">
        <f t="shared" si="107"/>
        <v>2.1707569179882462</v>
      </c>
      <c r="DX57" s="256">
        <f t="shared" si="107"/>
        <v>7.1350521248634141E-2</v>
      </c>
      <c r="DY57" s="256">
        <f t="shared" si="107"/>
        <v>1.7037890198163081</v>
      </c>
      <c r="DZ57" s="256">
        <f t="shared" si="107"/>
        <v>1.912879123475385</v>
      </c>
      <c r="EA57" s="256">
        <f t="shared" si="107"/>
        <v>1.4824133959422345</v>
      </c>
      <c r="EB57" s="256">
        <f t="shared" si="107"/>
        <v>2.8621718200880069</v>
      </c>
      <c r="EC57" s="256">
        <f t="shared" si="107"/>
        <v>0.15061575263577573</v>
      </c>
      <c r="ED57" s="256">
        <f t="shared" si="107"/>
        <v>1.3473908035793394</v>
      </c>
      <c r="EE57" s="256">
        <f t="shared" si="107"/>
        <v>0.44097929771713784</v>
      </c>
      <c r="EF57" s="256">
        <f t="shared" si="85"/>
        <v>107.10941791441483</v>
      </c>
      <c r="EG57" s="256"/>
      <c r="EH57" s="256"/>
      <c r="EI57" s="147">
        <v>13413.895458936366</v>
      </c>
      <c r="EJ57" s="148">
        <v>26.195193494324929</v>
      </c>
      <c r="EK57" s="148">
        <v>21.494436556660947</v>
      </c>
      <c r="EL57" s="148">
        <v>41.067359186781069</v>
      </c>
      <c r="EM57" s="148">
        <v>8.8429463350360091</v>
      </c>
      <c r="EN57" s="148">
        <v>17.986725650861086</v>
      </c>
      <c r="EO57" s="148">
        <v>11.03516748327678</v>
      </c>
      <c r="EP57" s="148">
        <v>69.40486779921234</v>
      </c>
      <c r="EQ57" s="148">
        <v>306.74404153153591</v>
      </c>
      <c r="ER57" s="148">
        <v>14.475337339265714</v>
      </c>
      <c r="ES57" s="148">
        <v>111.89542537158678</v>
      </c>
      <c r="ET57" s="148">
        <v>4.7161107375306939</v>
      </c>
      <c r="EU57" s="148">
        <v>6.2609346210818844</v>
      </c>
      <c r="EV57" s="148">
        <v>5.3901027127320305</v>
      </c>
      <c r="EW57" s="148">
        <v>4.5875147206338971</v>
      </c>
      <c r="EX57" s="148">
        <v>839.39343794906847</v>
      </c>
      <c r="EY57" s="148">
        <v>20.062854398656636</v>
      </c>
      <c r="EZ57" s="148">
        <v>43.334017197509787</v>
      </c>
      <c r="FA57" s="148">
        <v>10.527814098431692</v>
      </c>
      <c r="FB57" s="148">
        <v>14.452989248993854</v>
      </c>
      <c r="FC57" s="516"/>
      <c r="FD57" s="256"/>
      <c r="FE57" s="256"/>
      <c r="FF57" s="256"/>
      <c r="FG57" s="256"/>
      <c r="FH57" s="256"/>
      <c r="FI57" s="142">
        <f t="shared" si="104"/>
        <v>42.754762420757288</v>
      </c>
      <c r="FJ57" s="256"/>
      <c r="FK57" s="142">
        <f t="shared" si="105"/>
        <v>50.422830420598466</v>
      </c>
      <c r="FL57" s="256"/>
      <c r="FM57" s="142">
        <f t="shared" si="45"/>
        <v>12.375280174514051</v>
      </c>
      <c r="FO57" s="142">
        <f t="shared" si="46"/>
        <v>45.885240342655749</v>
      </c>
      <c r="FP57" s="256"/>
      <c r="FQ57" s="142">
        <f t="shared" si="47"/>
        <v>12.375280174514053</v>
      </c>
      <c r="FR57" s="256"/>
      <c r="FS57" s="142">
        <f t="shared" si="48"/>
        <v>0.14123046783100424</v>
      </c>
      <c r="FU57" s="142">
        <f t="shared" si="49"/>
        <v>10.261142980981749</v>
      </c>
      <c r="FV57" s="256"/>
      <c r="FW57" s="256"/>
      <c r="FX57" s="256"/>
      <c r="FY57" s="256"/>
      <c r="FZ57" s="256"/>
      <c r="GA57" s="256"/>
      <c r="GB57" s="256"/>
      <c r="GC57" s="256"/>
      <c r="GD57" s="256"/>
      <c r="GE57" s="256"/>
      <c r="GF57" s="256"/>
      <c r="GG57" s="256"/>
      <c r="GH57" s="256"/>
      <c r="GI57" s="256"/>
      <c r="GJ57" s="256"/>
      <c r="GK57" s="344">
        <v>10.655597788206688</v>
      </c>
      <c r="GL57" s="373">
        <v>2.0089206960850059</v>
      </c>
      <c r="GM57" s="256"/>
      <c r="GN57" s="256"/>
      <c r="GO57" s="617"/>
      <c r="GP57" s="256"/>
      <c r="GQ57" s="256"/>
      <c r="GR57" s="256"/>
      <c r="GS57" s="256"/>
      <c r="GT57" s="256"/>
      <c r="GU57" s="256"/>
      <c r="GV57" s="256"/>
      <c r="GW57" s="256"/>
      <c r="GX57" s="256"/>
      <c r="GY57" s="620"/>
      <c r="GZ57" s="629"/>
      <c r="HA57" s="620"/>
      <c r="HB57" s="620"/>
      <c r="HC57" s="620"/>
      <c r="HD57" s="620"/>
      <c r="HE57" s="620"/>
      <c r="HF57" s="620"/>
      <c r="HG57" s="620"/>
      <c r="HH57" s="620"/>
      <c r="HI57" s="629"/>
      <c r="HJ57" s="620"/>
      <c r="HK57" s="620"/>
      <c r="HL57" s="620"/>
      <c r="HM57" s="620"/>
      <c r="HN57" s="620"/>
      <c r="HO57" s="620"/>
      <c r="HP57" s="620"/>
      <c r="HQ57" s="620"/>
      <c r="HR57" s="620"/>
      <c r="HS57" s="620"/>
      <c r="HT57" s="620"/>
      <c r="HU57" s="620"/>
      <c r="HV57" s="620"/>
      <c r="HW57" s="620"/>
      <c r="HX57" s="620"/>
      <c r="HY57" s="620"/>
      <c r="HZ57" s="620"/>
      <c r="IA57" s="620"/>
      <c r="IB57" s="620"/>
      <c r="IC57" s="620"/>
      <c r="ID57" s="620"/>
      <c r="IE57" s="620"/>
      <c r="IF57" s="620"/>
      <c r="IG57" s="620"/>
      <c r="IH57" s="620"/>
      <c r="II57" s="620"/>
      <c r="IJ57" s="620"/>
      <c r="IK57" s="620"/>
    </row>
    <row r="58" spans="1:245" x14ac:dyDescent="0.2">
      <c r="A58" s="278">
        <v>52</v>
      </c>
      <c r="B58"/>
      <c r="C58"/>
      <c r="D58"/>
      <c r="E58"/>
      <c r="F58"/>
      <c r="G58"/>
      <c r="AF58"/>
      <c r="AI58" s="249"/>
      <c r="AJ58" s="249"/>
      <c r="AK58" s="249"/>
      <c r="AL58" s="249"/>
      <c r="AM58" s="249"/>
      <c r="AN58" s="249"/>
      <c r="AO58" s="249"/>
      <c r="AP58" s="249"/>
      <c r="AQ58" s="433"/>
      <c r="AU58" s="430"/>
      <c r="BB58" s="146"/>
      <c r="BD58"/>
      <c r="BY58" s="148"/>
      <c r="CE58"/>
      <c r="CF58"/>
      <c r="CH58" s="424"/>
      <c r="CI58" s="501"/>
      <c r="CJ58" s="501"/>
      <c r="CK58" s="161"/>
      <c r="CL58" s="161"/>
      <c r="CM58" s="142"/>
      <c r="CN58" s="142"/>
      <c r="CO58" s="142"/>
      <c r="CP58" s="142"/>
      <c r="CQ58" s="142"/>
      <c r="CR58" s="142"/>
      <c r="CS58" s="146"/>
      <c r="CT58" s="146"/>
      <c r="CU58" s="146"/>
      <c r="CV58" s="512"/>
      <c r="CW58" s="142"/>
      <c r="CX58" s="142"/>
      <c r="CY58" s="142"/>
      <c r="CZ58" s="142"/>
      <c r="DA58" s="142"/>
      <c r="DB58" s="142"/>
      <c r="DC58" s="516"/>
      <c r="DD58" s="547"/>
      <c r="DE58" s="547"/>
      <c r="DF58" s="547"/>
      <c r="DG58" s="547"/>
      <c r="DH58" s="547"/>
      <c r="DI58" s="547"/>
      <c r="DJ58" s="547"/>
      <c r="DK58" s="547"/>
      <c r="DL58" s="547"/>
      <c r="DM58" s="547"/>
      <c r="DN58" s="547"/>
      <c r="DO58" s="547"/>
      <c r="DP58" s="547"/>
      <c r="DQ58" s="547"/>
      <c r="DR58" s="548"/>
      <c r="DS58" s="554" t="e">
        <f t="shared" si="42"/>
        <v>#DIV/0!</v>
      </c>
      <c r="DT58" s="256"/>
      <c r="DU58" s="256"/>
      <c r="DV58" s="256"/>
      <c r="DW58" s="256"/>
      <c r="DX58" s="256"/>
      <c r="DY58" s="256"/>
      <c r="DZ58" s="256"/>
      <c r="EA58" s="256"/>
      <c r="EB58" s="256"/>
      <c r="EC58" s="256"/>
      <c r="ED58" s="256"/>
      <c r="EE58" s="256"/>
      <c r="EF58" s="256"/>
      <c r="EG58" s="255"/>
      <c r="EH58" s="255"/>
      <c r="EI58"/>
      <c r="FC58" s="513"/>
      <c r="FD58" s="255"/>
      <c r="FE58" s="255"/>
      <c r="FF58" s="255"/>
      <c r="FG58" s="255"/>
      <c r="FH58" s="255"/>
      <c r="FI58" s="142"/>
      <c r="FJ58" s="255"/>
      <c r="FK58" s="142"/>
      <c r="FL58" s="255"/>
      <c r="FM58" s="142"/>
      <c r="FN58" s="142"/>
      <c r="FO58" s="142"/>
      <c r="FP58" s="255"/>
      <c r="FQ58" s="142"/>
      <c r="FR58" s="255"/>
      <c r="FS58" s="142"/>
      <c r="FT58" s="142"/>
      <c r="FU58" s="142"/>
      <c r="FV58" s="255"/>
      <c r="FW58" s="255"/>
      <c r="FX58" s="255"/>
      <c r="FY58" s="255"/>
      <c r="FZ58" s="255"/>
      <c r="GA58" s="255"/>
      <c r="GB58" s="255"/>
      <c r="GC58" s="255"/>
      <c r="GD58" s="255"/>
      <c r="GE58" s="255"/>
      <c r="GF58" s="255"/>
      <c r="GG58" s="255"/>
      <c r="GH58" s="255"/>
      <c r="GI58" s="255"/>
      <c r="GJ58" s="255"/>
      <c r="GL58" s="424"/>
      <c r="GM58" s="255"/>
      <c r="GN58" s="255"/>
      <c r="GO58" s="615"/>
      <c r="GP58" s="255"/>
      <c r="GQ58" s="255"/>
      <c r="GR58" s="255"/>
      <c r="GS58" s="255"/>
      <c r="GT58" s="255"/>
      <c r="GU58" s="255"/>
      <c r="GV58" s="255"/>
      <c r="GW58" s="255"/>
      <c r="GX58" s="255"/>
      <c r="GY58" s="664"/>
      <c r="GZ58" s="665"/>
      <c r="HA58" s="664"/>
      <c r="HB58" s="664"/>
      <c r="HC58" s="664"/>
      <c r="HD58" s="664"/>
      <c r="HE58" s="664"/>
      <c r="HF58" s="664"/>
      <c r="HG58" s="664"/>
      <c r="HH58" s="664"/>
      <c r="HI58" s="665"/>
      <c r="HJ58" s="664"/>
      <c r="HK58" s="664"/>
      <c r="HL58" s="664"/>
      <c r="HM58" s="664"/>
      <c r="HN58" s="664"/>
      <c r="HO58" s="664"/>
      <c r="HP58" s="664"/>
      <c r="HQ58" s="664"/>
      <c r="HR58" s="664"/>
      <c r="HS58" s="664"/>
      <c r="HT58" s="664"/>
      <c r="HU58" s="664"/>
      <c r="HV58" s="664"/>
      <c r="HW58" s="664"/>
      <c r="HX58" s="664"/>
      <c r="HY58" s="664"/>
      <c r="HZ58" s="664"/>
      <c r="IA58" s="664"/>
      <c r="IB58" s="664"/>
      <c r="IC58" s="664"/>
      <c r="ID58" s="664"/>
      <c r="IE58" s="664"/>
      <c r="IF58" s="664"/>
      <c r="IG58" s="664"/>
      <c r="IH58" s="664"/>
      <c r="II58" s="664"/>
      <c r="IJ58" s="664"/>
      <c r="IK58" s="664"/>
    </row>
    <row r="59" spans="1:245" x14ac:dyDescent="0.2">
      <c r="A59" s="278">
        <v>53</v>
      </c>
      <c r="B59"/>
      <c r="C59"/>
      <c r="D59"/>
      <c r="E59"/>
      <c r="F59"/>
      <c r="G59"/>
      <c r="R59" s="4"/>
      <c r="AF59"/>
      <c r="AG59" s="4"/>
      <c r="AH59" s="4"/>
      <c r="AI59" s="249"/>
      <c r="AJ59" s="249"/>
      <c r="AK59" s="249"/>
      <c r="AL59" s="249"/>
      <c r="AM59" s="249"/>
      <c r="AN59" s="249"/>
      <c r="AO59" s="249"/>
      <c r="AP59" s="249"/>
      <c r="AQ59" s="433"/>
      <c r="AU59" s="430"/>
      <c r="BB59" s="146"/>
      <c r="BD59"/>
      <c r="BY59" s="148"/>
      <c r="CE59"/>
      <c r="CF59"/>
      <c r="CH59" s="424"/>
      <c r="CI59" s="501"/>
      <c r="CJ59" s="501"/>
      <c r="CK59" s="161"/>
      <c r="CL59" s="161"/>
      <c r="CM59" s="142"/>
      <c r="CN59" s="142"/>
      <c r="CO59" s="142"/>
      <c r="CP59" s="142"/>
      <c r="CQ59" s="142"/>
      <c r="CR59" s="142"/>
      <c r="CS59" s="146"/>
      <c r="CT59" s="146"/>
      <c r="CU59" s="146"/>
      <c r="CV59" s="512"/>
      <c r="CW59" s="142"/>
      <c r="CX59" s="142"/>
      <c r="CY59" s="142"/>
      <c r="CZ59" s="142"/>
      <c r="DA59" s="142"/>
      <c r="DB59" s="142"/>
      <c r="DC59" s="516"/>
      <c r="DD59" s="547"/>
      <c r="DE59" s="547"/>
      <c r="DF59" s="547"/>
      <c r="DG59" s="547"/>
      <c r="DH59" s="547"/>
      <c r="DI59" s="547"/>
      <c r="DJ59" s="547"/>
      <c r="DK59" s="547"/>
      <c r="DL59" s="547"/>
      <c r="DM59" s="547"/>
      <c r="DN59" s="549"/>
      <c r="DO59" s="547"/>
      <c r="DP59" s="547"/>
      <c r="DQ59" s="547"/>
      <c r="DR59" s="548"/>
      <c r="DS59" s="554" t="e">
        <f t="shared" si="42"/>
        <v>#DIV/0!</v>
      </c>
      <c r="DT59" s="256"/>
      <c r="DU59" s="256"/>
      <c r="DV59" s="256"/>
      <c r="DW59" s="256"/>
      <c r="DX59" s="256"/>
      <c r="DY59" s="256"/>
      <c r="DZ59" s="256"/>
      <c r="EA59" s="256"/>
      <c r="EB59" s="256"/>
      <c r="EC59" s="256"/>
      <c r="ED59" s="256"/>
      <c r="EE59" s="256"/>
      <c r="EF59" s="256"/>
      <c r="EG59" s="255"/>
      <c r="EH59" s="255"/>
      <c r="EI59"/>
      <c r="FC59" s="513"/>
      <c r="FD59" s="255"/>
      <c r="FE59" s="255"/>
      <c r="FF59" s="255"/>
      <c r="FG59" s="255"/>
      <c r="FH59" s="255"/>
      <c r="FI59" s="142"/>
      <c r="FJ59" s="255"/>
      <c r="FK59" s="142"/>
      <c r="FL59" s="255"/>
      <c r="FM59" s="142"/>
      <c r="FN59" s="142"/>
      <c r="FO59" s="142"/>
      <c r="FP59" s="255"/>
      <c r="FQ59" s="142"/>
      <c r="FR59" s="255"/>
      <c r="FS59" s="142"/>
      <c r="FT59" s="142"/>
      <c r="FU59" s="142"/>
      <c r="FV59" s="255"/>
      <c r="FW59" s="255"/>
      <c r="FX59" s="255"/>
      <c r="FY59" s="255"/>
      <c r="FZ59" s="255"/>
      <c r="GA59" s="255"/>
      <c r="GB59" s="255"/>
      <c r="GC59" s="255"/>
      <c r="GD59" s="255"/>
      <c r="GE59" s="255"/>
      <c r="GF59" s="255"/>
      <c r="GG59" s="255"/>
      <c r="GH59" s="255"/>
      <c r="GI59" s="255"/>
      <c r="GJ59" s="255"/>
      <c r="GL59" s="424"/>
      <c r="GM59" s="255"/>
      <c r="GN59" s="255"/>
      <c r="GO59" s="615"/>
      <c r="GP59" s="255"/>
      <c r="GQ59" s="255"/>
      <c r="GR59" s="255"/>
      <c r="GS59" s="255"/>
      <c r="GT59" s="255"/>
      <c r="GU59" s="255"/>
      <c r="GV59" s="255"/>
      <c r="GW59" s="255"/>
      <c r="GX59" s="255"/>
      <c r="GY59" s="664"/>
      <c r="GZ59" s="665"/>
      <c r="HA59" s="664"/>
      <c r="HB59" s="664"/>
      <c r="HC59" s="664"/>
      <c r="HD59" s="664"/>
      <c r="HE59" s="664"/>
      <c r="HF59" s="664"/>
      <c r="HG59" s="664"/>
      <c r="HH59" s="664"/>
      <c r="HI59" s="665"/>
      <c r="HJ59" s="664"/>
      <c r="HK59" s="664"/>
      <c r="HL59" s="664"/>
      <c r="HM59" s="664"/>
      <c r="HN59" s="664"/>
      <c r="HO59" s="664"/>
      <c r="HP59" s="664"/>
      <c r="HQ59" s="664"/>
      <c r="HR59" s="664"/>
      <c r="HS59" s="664"/>
      <c r="HT59" s="664"/>
      <c r="HU59" s="664"/>
      <c r="HV59" s="664"/>
      <c r="HW59" s="664"/>
      <c r="HX59" s="664"/>
      <c r="HY59" s="664"/>
      <c r="HZ59" s="664"/>
      <c r="IA59" s="664"/>
      <c r="IB59" s="664"/>
      <c r="IC59" s="664"/>
      <c r="ID59" s="664"/>
      <c r="IE59" s="664"/>
      <c r="IF59" s="664"/>
      <c r="IG59" s="664"/>
      <c r="IH59" s="664"/>
      <c r="II59" s="664"/>
      <c r="IJ59" s="664"/>
      <c r="IK59" s="664"/>
    </row>
    <row r="60" spans="1:245" x14ac:dyDescent="0.2">
      <c r="A60" s="278">
        <v>54</v>
      </c>
      <c r="B60"/>
      <c r="C60"/>
      <c r="D60"/>
      <c r="E60"/>
      <c r="F60"/>
      <c r="G60"/>
      <c r="AF60"/>
      <c r="AI60" s="249"/>
      <c r="AJ60" s="249"/>
      <c r="AK60" s="249"/>
      <c r="AL60" s="249"/>
      <c r="AM60" s="249"/>
      <c r="AN60" s="249"/>
      <c r="AO60" s="249"/>
      <c r="AP60" s="249"/>
      <c r="AQ60" s="433"/>
      <c r="AU60" s="430"/>
      <c r="BB60" s="146"/>
      <c r="BD60"/>
      <c r="BY60" s="148"/>
      <c r="CE60"/>
      <c r="CF60"/>
      <c r="CH60" s="424"/>
      <c r="CI60" s="501"/>
      <c r="CJ60" s="501"/>
      <c r="CK60" s="161"/>
      <c r="CL60" s="161"/>
      <c r="CM60" s="142"/>
      <c r="CN60" s="142"/>
      <c r="CO60" s="142"/>
      <c r="CP60" s="142"/>
      <c r="CQ60" s="142"/>
      <c r="CR60" s="142"/>
      <c r="CS60" s="146"/>
      <c r="CT60" s="146"/>
      <c r="CU60" s="146"/>
      <c r="CV60" s="512"/>
      <c r="CW60" s="142"/>
      <c r="CX60" s="142"/>
      <c r="CY60" s="142"/>
      <c r="CZ60" s="142"/>
      <c r="DA60" s="142"/>
      <c r="DB60" s="142"/>
      <c r="DC60" s="516"/>
      <c r="DD60" s="547"/>
      <c r="DE60" s="547"/>
      <c r="DF60" s="547"/>
      <c r="DG60" s="547"/>
      <c r="DH60" s="547"/>
      <c r="DI60" s="547"/>
      <c r="DJ60" s="547"/>
      <c r="DK60" s="547"/>
      <c r="DL60" s="547"/>
      <c r="DM60" s="547"/>
      <c r="DN60" s="547"/>
      <c r="DO60" s="547"/>
      <c r="DP60" s="547"/>
      <c r="DQ60" s="547"/>
      <c r="DR60" s="548"/>
      <c r="DS60" s="554" t="e">
        <f t="shared" si="42"/>
        <v>#DIV/0!</v>
      </c>
      <c r="DT60" s="256"/>
      <c r="DU60" s="256"/>
      <c r="DV60" s="256"/>
      <c r="DW60" s="256"/>
      <c r="DX60" s="256"/>
      <c r="DY60" s="256"/>
      <c r="DZ60" s="256"/>
      <c r="EA60" s="256"/>
      <c r="EB60" s="256"/>
      <c r="EC60" s="256"/>
      <c r="ED60" s="256"/>
      <c r="EE60" s="256"/>
      <c r="EF60" s="256"/>
      <c r="EG60" s="255"/>
      <c r="EH60" s="255"/>
      <c r="EI60"/>
      <c r="FC60" s="513"/>
      <c r="FD60" s="255"/>
      <c r="FE60" s="255"/>
      <c r="FF60" s="255"/>
      <c r="FG60" s="255"/>
      <c r="FH60" s="255"/>
      <c r="FI60" s="142"/>
      <c r="FJ60" s="255"/>
      <c r="FK60" s="142"/>
      <c r="FL60" s="255"/>
      <c r="FM60" s="142"/>
      <c r="FN60" s="142"/>
      <c r="FO60" s="142"/>
      <c r="FP60" s="255"/>
      <c r="FQ60" s="142"/>
      <c r="FR60" s="255"/>
      <c r="FS60" s="142"/>
      <c r="FT60" s="142"/>
      <c r="FU60" s="142"/>
      <c r="FV60" s="255"/>
      <c r="FW60" s="255"/>
      <c r="FX60" s="255"/>
      <c r="FY60" s="255"/>
      <c r="FZ60" s="255"/>
      <c r="GA60" s="255"/>
      <c r="GB60" s="255"/>
      <c r="GC60" s="255"/>
      <c r="GD60" s="255"/>
      <c r="GE60" s="255"/>
      <c r="GF60" s="255"/>
      <c r="GG60" s="255"/>
      <c r="GH60" s="255"/>
      <c r="GI60" s="255"/>
      <c r="GJ60" s="255"/>
      <c r="GL60" s="424"/>
      <c r="GM60" s="255"/>
      <c r="GN60" s="255"/>
      <c r="GO60" s="615"/>
      <c r="GP60" s="255"/>
      <c r="GQ60" s="255"/>
      <c r="GR60" s="255"/>
      <c r="GS60" s="255"/>
      <c r="GT60" s="255"/>
      <c r="GU60" s="255"/>
      <c r="GV60" s="255"/>
      <c r="GW60" s="255"/>
      <c r="GX60" s="255"/>
      <c r="GY60" s="664"/>
      <c r="GZ60" s="665"/>
      <c r="HA60" s="664"/>
      <c r="HB60" s="664"/>
      <c r="HC60" s="664"/>
      <c r="HD60" s="664"/>
      <c r="HE60" s="664"/>
      <c r="HF60" s="664"/>
      <c r="HG60" s="664"/>
      <c r="HH60" s="664"/>
      <c r="HI60" s="665"/>
      <c r="HJ60" s="664"/>
      <c r="HK60" s="664"/>
      <c r="HL60" s="664"/>
      <c r="HM60" s="664"/>
      <c r="HN60" s="664"/>
      <c r="HO60" s="664"/>
      <c r="HP60" s="664"/>
      <c r="HQ60" s="664"/>
      <c r="HR60" s="664"/>
      <c r="HS60" s="664"/>
      <c r="HT60" s="664"/>
      <c r="HU60" s="664"/>
      <c r="HV60" s="664"/>
      <c r="HW60" s="664"/>
      <c r="HX60" s="664"/>
      <c r="HY60" s="664"/>
      <c r="HZ60" s="664"/>
      <c r="IA60" s="664"/>
      <c r="IB60" s="664"/>
      <c r="IC60" s="664"/>
      <c r="ID60" s="664"/>
      <c r="IE60" s="664"/>
      <c r="IF60" s="664"/>
      <c r="IG60" s="664"/>
      <c r="IH60" s="664"/>
      <c r="II60" s="664"/>
      <c r="IJ60" s="664"/>
      <c r="IK60" s="664"/>
    </row>
    <row r="61" spans="1:245" x14ac:dyDescent="0.2">
      <c r="A61" s="278">
        <v>55</v>
      </c>
      <c r="B61"/>
      <c r="C61"/>
      <c r="D61"/>
      <c r="E61"/>
      <c r="F61"/>
      <c r="G61"/>
      <c r="AF61"/>
      <c r="AI61" s="249"/>
      <c r="AJ61" s="249"/>
      <c r="AK61" s="249"/>
      <c r="AL61" s="249"/>
      <c r="AM61" s="249"/>
      <c r="AN61" s="249"/>
      <c r="AO61" s="249"/>
      <c r="AP61" s="249"/>
      <c r="AQ61" s="433"/>
      <c r="AU61" s="430"/>
      <c r="BB61" s="146"/>
      <c r="BD61"/>
      <c r="BY61" s="148"/>
      <c r="CE61"/>
      <c r="CF61"/>
      <c r="CH61" s="424"/>
      <c r="CI61" s="501"/>
      <c r="CJ61" s="501"/>
      <c r="CK61" s="161"/>
      <c r="CL61" s="161"/>
      <c r="CM61" s="142"/>
      <c r="CN61" s="142"/>
      <c r="CO61" s="142"/>
      <c r="CP61" s="142"/>
      <c r="CQ61" s="142"/>
      <c r="CR61" s="142"/>
      <c r="CS61" s="146"/>
      <c r="CT61" s="146"/>
      <c r="CU61" s="146"/>
      <c r="CV61" s="512"/>
      <c r="CW61" s="142"/>
      <c r="CX61" s="142"/>
      <c r="CY61" s="142"/>
      <c r="CZ61" s="142"/>
      <c r="DA61" s="142"/>
      <c r="DB61" s="142"/>
      <c r="DC61" s="516"/>
      <c r="DD61" s="547"/>
      <c r="DE61" s="547"/>
      <c r="DF61" s="547"/>
      <c r="DG61" s="547"/>
      <c r="DH61" s="547"/>
      <c r="DI61" s="547"/>
      <c r="DJ61" s="547"/>
      <c r="DK61" s="547"/>
      <c r="DL61" s="547"/>
      <c r="DM61" s="547"/>
      <c r="DN61" s="547"/>
      <c r="DO61" s="547"/>
      <c r="DP61" s="547"/>
      <c r="DQ61" s="547"/>
      <c r="DR61" s="548"/>
      <c r="DS61" s="554" t="e">
        <f t="shared" si="42"/>
        <v>#DIV/0!</v>
      </c>
      <c r="DT61" s="256"/>
      <c r="DU61" s="256"/>
      <c r="DV61" s="256"/>
      <c r="DW61" s="256"/>
      <c r="DX61" s="256"/>
      <c r="DY61" s="256"/>
      <c r="DZ61" s="256"/>
      <c r="EA61" s="256"/>
      <c r="EB61" s="256"/>
      <c r="EC61" s="256"/>
      <c r="ED61" s="256"/>
      <c r="EE61" s="256"/>
      <c r="EF61" s="256"/>
      <c r="EG61" s="255"/>
      <c r="EH61" s="255"/>
      <c r="EI61"/>
      <c r="FC61" s="513"/>
      <c r="FD61" s="255"/>
      <c r="FE61" s="255"/>
      <c r="FF61" s="255"/>
      <c r="FG61" s="255"/>
      <c r="FH61" s="255"/>
      <c r="FI61" s="142"/>
      <c r="FJ61" s="255"/>
      <c r="FK61" s="142"/>
      <c r="FL61" s="255"/>
      <c r="FM61" s="142"/>
      <c r="FN61" s="142"/>
      <c r="FO61" s="142"/>
      <c r="FP61" s="255"/>
      <c r="FQ61" s="142"/>
      <c r="FR61" s="255"/>
      <c r="FS61" s="142"/>
      <c r="FT61" s="142"/>
      <c r="FU61" s="142"/>
      <c r="FV61" s="255"/>
      <c r="FW61" s="255"/>
      <c r="FX61" s="255"/>
      <c r="FY61" s="255"/>
      <c r="FZ61" s="255"/>
      <c r="GA61" s="255"/>
      <c r="GB61" s="255"/>
      <c r="GC61" s="255"/>
      <c r="GD61" s="255"/>
      <c r="GE61" s="255"/>
      <c r="GF61" s="255"/>
      <c r="GG61" s="255"/>
      <c r="GH61" s="255"/>
      <c r="GI61" s="255"/>
      <c r="GJ61" s="255"/>
      <c r="GL61" s="424"/>
      <c r="GM61" s="255"/>
      <c r="GN61" s="255"/>
      <c r="GO61" s="615"/>
      <c r="GP61" s="255"/>
      <c r="GQ61" s="255"/>
      <c r="GR61" s="255"/>
      <c r="GS61" s="255"/>
      <c r="GT61" s="255"/>
      <c r="GU61" s="255"/>
      <c r="GV61" s="255"/>
      <c r="GW61" s="255"/>
      <c r="GX61" s="255"/>
      <c r="GY61" s="664"/>
      <c r="GZ61" s="665"/>
      <c r="HA61" s="664"/>
      <c r="HB61" s="664"/>
      <c r="HC61" s="664"/>
      <c r="HD61" s="664"/>
      <c r="HE61" s="664"/>
      <c r="HF61" s="664"/>
      <c r="HG61" s="664"/>
      <c r="HH61" s="664"/>
      <c r="HI61" s="665"/>
      <c r="HJ61" s="664"/>
      <c r="HK61" s="664"/>
      <c r="HL61" s="664"/>
      <c r="HM61" s="664"/>
      <c r="HN61" s="664"/>
      <c r="HO61" s="664"/>
      <c r="HP61" s="664"/>
      <c r="HQ61" s="664"/>
      <c r="HR61" s="664"/>
      <c r="HS61" s="664"/>
      <c r="HT61" s="664"/>
      <c r="HU61" s="664"/>
      <c r="HV61" s="664"/>
      <c r="HW61" s="664"/>
      <c r="HX61" s="664"/>
      <c r="HY61" s="664"/>
      <c r="HZ61" s="664"/>
      <c r="IA61" s="664"/>
      <c r="IB61" s="664"/>
      <c r="IC61" s="664"/>
      <c r="ID61" s="664"/>
      <c r="IE61" s="664"/>
      <c r="IF61" s="664"/>
      <c r="IG61" s="664"/>
      <c r="IH61" s="664"/>
      <c r="II61" s="664"/>
      <c r="IJ61" s="664"/>
      <c r="IK61" s="664"/>
    </row>
    <row r="62" spans="1:245" s="142" customFormat="1" ht="15.75" x14ac:dyDescent="0.2">
      <c r="A62" s="278">
        <v>56</v>
      </c>
      <c r="B62" s="272">
        <v>101</v>
      </c>
      <c r="C62" s="144">
        <v>110</v>
      </c>
      <c r="D62" s="393">
        <v>3217.2</v>
      </c>
      <c r="E62" s="320" t="s">
        <v>240</v>
      </c>
      <c r="F62" s="311" t="s">
        <v>168</v>
      </c>
      <c r="G62" s="239"/>
      <c r="H62" s="145">
        <v>68.38094600360661</v>
      </c>
      <c r="I62" s="145">
        <v>1.2745478498927048</v>
      </c>
      <c r="J62" s="145">
        <v>10.187296193747917</v>
      </c>
      <c r="K62" s="145">
        <v>0.95288201895495472</v>
      </c>
      <c r="L62" s="145">
        <v>2.1605928380627283E-2</v>
      </c>
      <c r="M62" s="145">
        <v>0.71067350407119367</v>
      </c>
      <c r="N62" s="145">
        <v>1.2868652483153054</v>
      </c>
      <c r="O62" s="145">
        <v>5.6057287919512557</v>
      </c>
      <c r="P62" s="145">
        <v>4.8272086342736058</v>
      </c>
      <c r="Q62" s="145">
        <v>0.14276066696358403</v>
      </c>
      <c r="R62" s="145">
        <v>3.3559862587479015</v>
      </c>
      <c r="S62" s="145">
        <v>0.5034989010943377</v>
      </c>
      <c r="T62" s="145">
        <v>0.25</v>
      </c>
      <c r="U62" s="145">
        <v>2.1</v>
      </c>
      <c r="V62" s="146">
        <v>99.6</v>
      </c>
      <c r="W62" s="146"/>
      <c r="X62" s="145">
        <v>5.6057287919512557</v>
      </c>
      <c r="Y62" s="145">
        <f t="shared" ref="Y62:Y78" si="109">O62*0.742</f>
        <v>4.1594507636278317</v>
      </c>
      <c r="Z62" s="145">
        <f t="shared" ref="Z62:Z78" si="110">S62/35.453</f>
        <v>1.4201870112383653E-2</v>
      </c>
      <c r="AA62" s="145">
        <f t="shared" ref="AA62:AA78" si="111">X62+Y62</f>
        <v>9.7651795555790883</v>
      </c>
      <c r="AB62" s="145">
        <v>0.25</v>
      </c>
      <c r="AC62" s="146">
        <f t="shared" ref="AC62:AC78" si="112">R62+S62</f>
        <v>3.8594851598422393</v>
      </c>
      <c r="AD62" s="146"/>
      <c r="AE62" s="146">
        <f t="shared" ref="AE62:AE78" si="113">R62*2.5*0.7</f>
        <v>5.8729759528088277</v>
      </c>
      <c r="AF62" s="444">
        <v>0.01</v>
      </c>
      <c r="AG62" s="146">
        <f>4.59/(0.7*2.5)</f>
        <v>2.6228571428571428</v>
      </c>
      <c r="AH62" s="146">
        <f t="shared" ref="AH62:AH78" si="114">R62-AG62</f>
        <v>0.73312911589075869</v>
      </c>
      <c r="AI62" s="249">
        <f t="shared" ref="AI62:AI78" si="115">AF62+3*J62</f>
        <v>30.571888581243751</v>
      </c>
      <c r="AJ62" s="249">
        <f t="shared" ref="AJ62:AJ78" si="116">3*J62/AI62</f>
        <v>0.99967290211811988</v>
      </c>
      <c r="AK62" s="249">
        <f t="shared" si="19"/>
        <v>3.2709788188012463E-4</v>
      </c>
      <c r="AL62" s="249">
        <f t="shared" ref="AL62:AL78" si="117">K62+M62</f>
        <v>1.6635555230261483</v>
      </c>
      <c r="AM62" s="249">
        <f t="shared" si="20"/>
        <v>1.6630113775381765</v>
      </c>
      <c r="AN62" s="249">
        <f t="shared" si="21"/>
        <v>5.4414548797183601E-4</v>
      </c>
      <c r="AO62" s="249">
        <f t="shared" ref="AO62:AO78" si="118">U62*AJ62/(2*AK62+AJ62)</f>
        <v>2.0986266381198657</v>
      </c>
      <c r="AP62" s="249">
        <f t="shared" ref="AP62:AP78" si="119">U62*2*AN62/(2*AN62+AM62)</f>
        <v>1.3733618801344766E-3</v>
      </c>
      <c r="AQ62" s="433">
        <f t="shared" si="22"/>
        <v>1.1917507368106314E-2</v>
      </c>
      <c r="AR62" s="430">
        <f t="shared" ref="AR62:AR78" si="120">(J62+AM62+AO62)*2</f>
        <v>27.897868418811917</v>
      </c>
      <c r="AS62" s="430">
        <f t="shared" ref="AS62:AS78" si="121">H62-0.5*AR62</f>
        <v>54.432011794200648</v>
      </c>
      <c r="AT62" s="430">
        <f t="shared" ref="AT62:AT78" si="122">SUM(AQ62:AS62)</f>
        <v>82.341797720380669</v>
      </c>
      <c r="AU62" s="430">
        <f t="shared" si="50"/>
        <v>17.658202279619331</v>
      </c>
      <c r="AV62" s="436">
        <f t="shared" si="23"/>
        <v>54.432011794200648</v>
      </c>
      <c r="AW62" s="436"/>
      <c r="AX62" s="464">
        <v>0.1</v>
      </c>
      <c r="AY62" s="465">
        <f>AQ62</f>
        <v>1.1917507368106314E-2</v>
      </c>
      <c r="AZ62" s="436">
        <f t="shared" si="24"/>
        <v>27.897868418811917</v>
      </c>
      <c r="BA62" s="430"/>
      <c r="BB62" s="146">
        <f t="shared" si="25"/>
        <v>82.329880213012558</v>
      </c>
      <c r="BC62" s="146"/>
      <c r="BD62" s="147">
        <v>7906.5016513633627</v>
      </c>
      <c r="BE62" s="148">
        <v>28.446905857764886</v>
      </c>
      <c r="BF62" s="148">
        <v>0.77914974840601003</v>
      </c>
      <c r="BG62" s="148">
        <v>33.886527443881825</v>
      </c>
      <c r="BH62" s="472">
        <v>1</v>
      </c>
      <c r="BI62" s="148">
        <v>0</v>
      </c>
      <c r="BJ62" s="148">
        <v>1.0238634049682991</v>
      </c>
      <c r="BK62" s="148">
        <v>65.236683874314778</v>
      </c>
      <c r="BL62" s="148">
        <v>127.64722391416946</v>
      </c>
      <c r="BM62" s="148">
        <v>21.721580825404036</v>
      </c>
      <c r="BN62" s="148">
        <v>85.887818765546797</v>
      </c>
      <c r="BO62" s="148">
        <v>3.6450281032166933</v>
      </c>
      <c r="BP62" s="148">
        <v>1191.0101100415561</v>
      </c>
      <c r="BQ62" s="148">
        <v>10.477814581772293</v>
      </c>
      <c r="BR62" s="472">
        <v>1</v>
      </c>
      <c r="BS62" s="148">
        <v>809.68372858526345</v>
      </c>
      <c r="BT62" s="148">
        <v>16.446449713249482</v>
      </c>
      <c r="BU62" s="148">
        <v>36.381683377589937</v>
      </c>
      <c r="BV62" s="148">
        <v>5.6410503636991365</v>
      </c>
      <c r="BW62" s="148">
        <v>5.2785155409472715</v>
      </c>
      <c r="BX62" s="148"/>
      <c r="BY62" s="148">
        <f t="shared" si="26"/>
        <v>29606.840607455993</v>
      </c>
      <c r="BZ62" s="148"/>
      <c r="CA62" s="148">
        <f t="shared" si="27"/>
        <v>58.106648631786683</v>
      </c>
      <c r="CB62" s="148"/>
      <c r="CC62" s="198">
        <v>13.602021634776065</v>
      </c>
      <c r="CD62" s="198">
        <v>12.848170398689243</v>
      </c>
      <c r="CE62" s="373">
        <v>12.702468074345639</v>
      </c>
      <c r="CF62" s="200"/>
      <c r="CG62" s="344">
        <v>13.602021634776065</v>
      </c>
      <c r="CH62" s="373">
        <v>12.702468074345639</v>
      </c>
      <c r="CI62" s="501">
        <f t="shared" si="28"/>
        <v>27.897868418811917</v>
      </c>
      <c r="CJ62" s="501">
        <f t="shared" si="29"/>
        <v>54.432011794200648</v>
      </c>
      <c r="CK62" s="161">
        <f t="shared" si="30"/>
        <v>3.5845032494514394E-2</v>
      </c>
      <c r="CL62" s="161">
        <f t="shared" si="30"/>
        <v>1.8371542168620397E-2</v>
      </c>
      <c r="CM62" s="142">
        <f t="shared" si="31"/>
        <v>1.9511172315049128</v>
      </c>
      <c r="CN62" s="142">
        <f t="shared" si="32"/>
        <v>33.885471892624658</v>
      </c>
      <c r="CO62" s="142">
        <f t="shared" si="33"/>
        <v>6.7123743830647555</v>
      </c>
      <c r="CP62" s="142">
        <f t="shared" ref="CP62:CP78" si="123">100*H62/(H62+J62)</f>
        <v>87.033824470504797</v>
      </c>
      <c r="CQ62" s="142">
        <f t="shared" si="34"/>
        <v>12.966175529495217</v>
      </c>
      <c r="CR62" s="142">
        <f t="shared" si="35"/>
        <v>7.399530981025527</v>
      </c>
      <c r="CS62" s="146">
        <f t="shared" si="36"/>
        <v>68.38094600360661</v>
      </c>
      <c r="CT62" s="146">
        <f t="shared" si="37"/>
        <v>10.187296193747917</v>
      </c>
      <c r="CU62" s="146">
        <f t="shared" si="38"/>
        <v>4.8272086342736058</v>
      </c>
      <c r="CV62" s="512">
        <f t="shared" si="39"/>
        <v>65.236683874314778</v>
      </c>
      <c r="DC62" s="516"/>
      <c r="DD62" s="145">
        <v>68.38094600360661</v>
      </c>
      <c r="DE62" s="145">
        <v>1.2745478498927048</v>
      </c>
      <c r="DF62" s="145">
        <v>10.187296193747917</v>
      </c>
      <c r="DG62" s="145">
        <v>0.95288201895495472</v>
      </c>
      <c r="DH62" s="145">
        <v>2.1605928380627283E-2</v>
      </c>
      <c r="DI62" s="145">
        <v>0.71067350407119367</v>
      </c>
      <c r="DJ62" s="145">
        <v>1.2868652483153054</v>
      </c>
      <c r="DK62" s="145">
        <v>5.6057287919512557</v>
      </c>
      <c r="DL62" s="145">
        <v>4.8272086342736058</v>
      </c>
      <c r="DM62" s="145">
        <v>0.14276066696358403</v>
      </c>
      <c r="DN62" s="145">
        <v>3.3559862587479015</v>
      </c>
      <c r="DO62" s="145">
        <v>0.5034989010943377</v>
      </c>
      <c r="DP62" s="145">
        <v>0.25</v>
      </c>
      <c r="DQ62" s="145">
        <v>2.1</v>
      </c>
      <c r="DR62" s="540">
        <f t="shared" si="41"/>
        <v>99.599999999999966</v>
      </c>
      <c r="DS62" s="554">
        <f t="shared" si="42"/>
        <v>1.1679121186055159</v>
      </c>
      <c r="DT62" s="256">
        <f t="shared" si="108"/>
        <v>79.862935519321582</v>
      </c>
      <c r="DU62" s="256">
        <f t="shared" si="108"/>
        <v>1.4885598796322939</v>
      </c>
      <c r="DV62" s="256">
        <f t="shared" si="108"/>
        <v>11.897866680502037</v>
      </c>
      <c r="DW62" s="256">
        <f t="shared" si="107"/>
        <v>1.1128824575387826</v>
      </c>
      <c r="DX62" s="256">
        <f t="shared" si="107"/>
        <v>2.5233825589457453E-2</v>
      </c>
      <c r="DY62" s="256">
        <f t="shared" si="107"/>
        <v>0.83000419777659351</v>
      </c>
      <c r="DZ62" s="256">
        <f t="shared" si="107"/>
        <v>1.5029455185197416</v>
      </c>
      <c r="EA62" s="256">
        <f t="shared" si="107"/>
        <v>6.5469985897357308</v>
      </c>
      <c r="EB62" s="256">
        <f t="shared" si="107"/>
        <v>5.6377554630053259</v>
      </c>
      <c r="EC62" s="256">
        <f t="shared" si="107"/>
        <v>0.1667319130069759</v>
      </c>
      <c r="ED62" s="256">
        <f t="shared" si="107"/>
        <v>3.9194970214652609</v>
      </c>
      <c r="EE62" s="256">
        <f t="shared" si="107"/>
        <v>0.58804246829263707</v>
      </c>
      <c r="EF62" s="256">
        <f t="shared" si="85"/>
        <v>113.5794535343864</v>
      </c>
      <c r="EG62" s="256"/>
      <c r="EH62" s="256"/>
      <c r="EI62" s="147">
        <v>7906.5016513633627</v>
      </c>
      <c r="EJ62" s="148">
        <v>28.446905857764886</v>
      </c>
      <c r="EK62" s="148">
        <v>0.77914974840601003</v>
      </c>
      <c r="EL62" s="148">
        <v>33.886527443881825</v>
      </c>
      <c r="EM62" s="472">
        <v>1</v>
      </c>
      <c r="EN62" s="148">
        <v>0</v>
      </c>
      <c r="EO62" s="148">
        <v>1.0238634049682991</v>
      </c>
      <c r="EP62" s="148">
        <v>65.236683874314778</v>
      </c>
      <c r="EQ62" s="148">
        <v>127.64722391416946</v>
      </c>
      <c r="ER62" s="148">
        <v>21.721580825404036</v>
      </c>
      <c r="ES62" s="148">
        <v>85.887818765546797</v>
      </c>
      <c r="ET62" s="148">
        <v>3.6450281032166933</v>
      </c>
      <c r="EU62" s="148">
        <v>1191.0101100415561</v>
      </c>
      <c r="EV62" s="148">
        <v>10.477814581772293</v>
      </c>
      <c r="EW62" s="472">
        <v>1</v>
      </c>
      <c r="EX62" s="148">
        <v>809.68372858526345</v>
      </c>
      <c r="EY62" s="148">
        <v>16.446449713249482</v>
      </c>
      <c r="EZ62" s="148">
        <v>36.381683377589937</v>
      </c>
      <c r="FA62" s="148">
        <v>5.6410503636991365</v>
      </c>
      <c r="FB62" s="148">
        <v>5.2785155409472715</v>
      </c>
      <c r="FC62" s="516"/>
      <c r="FD62" s="256"/>
      <c r="FE62" s="256"/>
      <c r="FF62" s="256"/>
      <c r="FG62" s="256"/>
      <c r="FH62" s="256"/>
      <c r="FI62" s="142">
        <f t="shared" ref="FI62:FI78" si="124">100*$DF62/$FF$8</f>
        <v>42.447067473949652</v>
      </c>
      <c r="FJ62" s="256"/>
      <c r="FK62" s="142">
        <f t="shared" ref="FK62:FK78" si="125">$DD62-$FF$11*FI62/100</f>
        <v>46.308470917152789</v>
      </c>
      <c r="FL62" s="256"/>
      <c r="FM62" s="142">
        <f t="shared" si="45"/>
        <v>12.966175529495219</v>
      </c>
      <c r="FO62" s="142">
        <f t="shared" si="46"/>
        <v>47.824697188930443</v>
      </c>
      <c r="FP62" s="256"/>
      <c r="FQ62" s="142">
        <f t="shared" si="47"/>
        <v>12.966175529495217</v>
      </c>
      <c r="FR62" s="256"/>
      <c r="FS62" s="142">
        <f t="shared" si="48"/>
        <v>0.14897857940149892</v>
      </c>
      <c r="FU62" s="142">
        <f t="shared" si="49"/>
        <v>10.187296193747915</v>
      </c>
      <c r="FV62" s="256"/>
      <c r="FW62" s="256"/>
      <c r="FX62" s="256"/>
      <c r="FY62" s="256"/>
      <c r="FZ62" s="256"/>
      <c r="GA62" s="256"/>
      <c r="GB62" s="256"/>
      <c r="GC62" s="256"/>
      <c r="GD62" s="256"/>
      <c r="GE62" s="256"/>
      <c r="GF62" s="256"/>
      <c r="GG62" s="256"/>
      <c r="GH62" s="256"/>
      <c r="GI62" s="256"/>
      <c r="GJ62" s="256"/>
      <c r="GK62" s="344">
        <v>13.602021634776065</v>
      </c>
      <c r="GL62" s="373">
        <v>12.702468074345639</v>
      </c>
      <c r="GM62" s="256"/>
      <c r="GN62" s="256"/>
      <c r="GO62" s="617"/>
      <c r="GP62" s="256"/>
      <c r="GQ62" s="256"/>
      <c r="GR62" s="256"/>
      <c r="GS62" s="256"/>
      <c r="GT62" s="256"/>
      <c r="GU62" s="256"/>
      <c r="GV62" s="256"/>
      <c r="GW62" s="256"/>
      <c r="GX62" s="256"/>
      <c r="GY62" s="620"/>
      <c r="GZ62" s="629"/>
      <c r="HA62" s="620"/>
      <c r="HB62" s="620"/>
      <c r="HC62" s="620"/>
      <c r="HD62" s="620"/>
      <c r="HE62" s="620"/>
      <c r="HF62" s="620"/>
      <c r="HG62" s="620"/>
      <c r="HH62" s="620"/>
      <c r="HI62" s="629"/>
      <c r="HJ62" s="620"/>
      <c r="HK62" s="620"/>
      <c r="HL62" s="620"/>
      <c r="HM62" s="620"/>
      <c r="HN62" s="620"/>
      <c r="HO62" s="620"/>
      <c r="HP62" s="620"/>
      <c r="HQ62" s="620"/>
      <c r="HR62" s="620"/>
      <c r="HS62" s="620"/>
      <c r="HT62" s="620"/>
      <c r="HU62" s="620"/>
      <c r="HV62" s="620"/>
      <c r="HW62" s="620"/>
      <c r="HX62" s="620"/>
      <c r="HY62" s="620"/>
      <c r="HZ62" s="620"/>
      <c r="IA62" s="620"/>
      <c r="IB62" s="620"/>
      <c r="IC62" s="620"/>
      <c r="ID62" s="620"/>
      <c r="IE62" s="620"/>
      <c r="IF62" s="620"/>
      <c r="IG62" s="620"/>
      <c r="IH62" s="620"/>
      <c r="II62" s="620"/>
      <c r="IJ62" s="620"/>
      <c r="IK62" s="620"/>
    </row>
    <row r="63" spans="1:245" s="462" customFormat="1" ht="18.75" customHeight="1" x14ac:dyDescent="0.2">
      <c r="A63" s="278">
        <v>57</v>
      </c>
      <c r="B63" s="448">
        <v>102</v>
      </c>
      <c r="C63" s="449">
        <v>110</v>
      </c>
      <c r="D63" s="473">
        <v>3219.1</v>
      </c>
      <c r="E63" s="450"/>
      <c r="F63" s="451"/>
      <c r="G63" s="451"/>
      <c r="H63" s="452">
        <v>62.783995130401593</v>
      </c>
      <c r="I63" s="452">
        <v>1.2739624568273025</v>
      </c>
      <c r="J63" s="452">
        <v>10.281095139290894</v>
      </c>
      <c r="K63" s="452">
        <v>1.291780113566146</v>
      </c>
      <c r="L63" s="452">
        <v>8.5401871955145911E-2</v>
      </c>
      <c r="M63" s="452">
        <v>1.7205302788853256</v>
      </c>
      <c r="N63" s="452">
        <v>2.7054166151738066</v>
      </c>
      <c r="O63" s="452">
        <v>5.6648884393652601</v>
      </c>
      <c r="P63" s="452">
        <v>4.7522967332930062</v>
      </c>
      <c r="Q63" s="452">
        <v>0.14377005782377081</v>
      </c>
      <c r="R63" s="452">
        <v>3.230730287991431</v>
      </c>
      <c r="S63" s="452">
        <v>0.5261328754263066</v>
      </c>
      <c r="T63" s="452">
        <v>0.23</v>
      </c>
      <c r="U63" s="452">
        <v>4.91</v>
      </c>
      <c r="V63" s="453">
        <v>99.6</v>
      </c>
      <c r="W63" s="453"/>
      <c r="X63" s="452">
        <v>5.6648884393652601</v>
      </c>
      <c r="Y63" s="452">
        <f t="shared" si="109"/>
        <v>4.2033472220090227</v>
      </c>
      <c r="Z63" s="452">
        <f t="shared" si="110"/>
        <v>1.4840292088858674E-2</v>
      </c>
      <c r="AA63" s="452">
        <f t="shared" si="111"/>
        <v>9.8682356613742819</v>
      </c>
      <c r="AB63" s="452">
        <v>0.23</v>
      </c>
      <c r="AC63" s="453">
        <f t="shared" si="112"/>
        <v>3.7568631634177376</v>
      </c>
      <c r="AD63" s="453"/>
      <c r="AE63" s="453">
        <f t="shared" si="113"/>
        <v>5.6537780039850043</v>
      </c>
      <c r="AF63" s="454">
        <v>0.01</v>
      </c>
      <c r="AG63" s="453">
        <f>2.95/(0.7*2.5)</f>
        <v>1.6857142857142857</v>
      </c>
      <c r="AH63" s="453">
        <f t="shared" si="114"/>
        <v>1.5450160022771453</v>
      </c>
      <c r="AI63" s="249">
        <f t="shared" si="115"/>
        <v>30.853285417872684</v>
      </c>
      <c r="AJ63" s="249">
        <f t="shared" si="116"/>
        <v>0.99967588540848851</v>
      </c>
      <c r="AK63" s="249">
        <f t="shared" si="19"/>
        <v>3.2411459151145057E-4</v>
      </c>
      <c r="AL63" s="249">
        <f t="shared" si="117"/>
        <v>3.0123103924514716</v>
      </c>
      <c r="AM63" s="249">
        <f t="shared" si="20"/>
        <v>3.0113340586991164</v>
      </c>
      <c r="AN63" s="249">
        <f t="shared" si="21"/>
        <v>9.7633375235510608E-4</v>
      </c>
      <c r="AO63" s="249">
        <f t="shared" si="118"/>
        <v>4.9068182259707473</v>
      </c>
      <c r="AP63" s="249">
        <f t="shared" si="119"/>
        <v>3.1817740292526715E-3</v>
      </c>
      <c r="AQ63" s="433">
        <f t="shared" si="22"/>
        <v>1.4158107781607778E-2</v>
      </c>
      <c r="AR63" s="455">
        <f t="shared" si="120"/>
        <v>36.398494847921512</v>
      </c>
      <c r="AS63" s="455">
        <f t="shared" si="121"/>
        <v>44.584747706440837</v>
      </c>
      <c r="AT63" s="455">
        <f t="shared" si="122"/>
        <v>80.99740066214396</v>
      </c>
      <c r="AU63" s="430">
        <f t="shared" si="50"/>
        <v>19.00259933785604</v>
      </c>
      <c r="AV63" s="456">
        <f t="shared" si="23"/>
        <v>44.584747706440837</v>
      </c>
      <c r="AW63" s="456"/>
      <c r="AX63" s="464">
        <v>0.1</v>
      </c>
      <c r="AY63" s="465">
        <f>AQ63</f>
        <v>1.4158107781607778E-2</v>
      </c>
      <c r="AZ63" s="456">
        <f t="shared" si="24"/>
        <v>36.398494847921512</v>
      </c>
      <c r="BA63" s="455"/>
      <c r="BB63" s="146">
        <f t="shared" si="25"/>
        <v>80.983242554362349</v>
      </c>
      <c r="BC63" s="453"/>
      <c r="BD63" s="457">
        <v>11031.85790197747</v>
      </c>
      <c r="BE63" s="458">
        <v>11.855657216887229</v>
      </c>
      <c r="BF63" s="458">
        <v>3.5018986922338002</v>
      </c>
      <c r="BG63" s="458">
        <v>33.782649549813513</v>
      </c>
      <c r="BH63" s="458">
        <v>9.5356786774696847</v>
      </c>
      <c r="BI63" s="458">
        <v>7.9110640222058564</v>
      </c>
      <c r="BJ63" s="458">
        <v>12.811082331990709</v>
      </c>
      <c r="BK63" s="458">
        <v>77.258513545151587</v>
      </c>
      <c r="BL63" s="458">
        <v>131.46476060604411</v>
      </c>
      <c r="BM63" s="458">
        <v>13.23541225996413</v>
      </c>
      <c r="BN63" s="458">
        <v>123.48658945671605</v>
      </c>
      <c r="BO63" s="458">
        <v>2.2095825642698212</v>
      </c>
      <c r="BP63" s="458">
        <v>85.853271937767047</v>
      </c>
      <c r="BQ63" s="458">
        <v>3.0461350262073714</v>
      </c>
      <c r="BR63" s="458">
        <v>0.98447063567942406</v>
      </c>
      <c r="BS63" s="458">
        <v>678.56457434839683</v>
      </c>
      <c r="BT63" s="458">
        <v>23.032240235965773</v>
      </c>
      <c r="BU63" s="458">
        <v>45.335771255114643</v>
      </c>
      <c r="BV63" s="458">
        <v>10.567490771017916</v>
      </c>
      <c r="BW63" s="458">
        <v>9.6853621220520107</v>
      </c>
      <c r="BX63" s="458"/>
      <c r="BY63" s="458"/>
      <c r="BZ63" s="458"/>
      <c r="CA63" s="458">
        <f t="shared" si="27"/>
        <v>78.053373613132422</v>
      </c>
      <c r="CB63" s="458"/>
      <c r="CC63" s="450"/>
      <c r="CD63" s="450"/>
      <c r="CE63" s="459"/>
      <c r="CF63" s="460"/>
      <c r="CG63" s="498"/>
      <c r="CH63" s="499"/>
      <c r="CI63" s="501">
        <f t="shared" si="28"/>
        <v>36.398494847921512</v>
      </c>
      <c r="CJ63" s="501">
        <f t="shared" si="29"/>
        <v>44.584747706440837</v>
      </c>
      <c r="CK63" s="161">
        <f t="shared" si="30"/>
        <v>2.747366351763042E-2</v>
      </c>
      <c r="CL63" s="161">
        <f t="shared" si="30"/>
        <v>2.2429194992518421E-2</v>
      </c>
      <c r="CM63" s="142">
        <f t="shared" si="31"/>
        <v>1.2249063565052001</v>
      </c>
      <c r="CN63" s="142">
        <f t="shared" si="32"/>
        <v>44.945711853273799</v>
      </c>
      <c r="CO63" s="142">
        <f t="shared" si="33"/>
        <v>6.1067419647214667</v>
      </c>
      <c r="CP63" s="142">
        <f t="shared" si="123"/>
        <v>85.928854530471284</v>
      </c>
      <c r="CQ63" s="142">
        <f t="shared" si="34"/>
        <v>14.071145469528705</v>
      </c>
      <c r="CR63" s="142">
        <f t="shared" si="35"/>
        <v>6.1511625259469414</v>
      </c>
      <c r="CS63" s="146">
        <f t="shared" si="36"/>
        <v>62.783995130401593</v>
      </c>
      <c r="CT63" s="146">
        <f t="shared" si="37"/>
        <v>10.281095139290894</v>
      </c>
      <c r="CU63" s="146">
        <f t="shared" si="38"/>
        <v>4.7522967332930062</v>
      </c>
      <c r="CV63" s="512">
        <f t="shared" si="39"/>
        <v>77.258513545151587</v>
      </c>
      <c r="CW63" s="142"/>
      <c r="CX63" s="142"/>
      <c r="CY63" s="142"/>
      <c r="CZ63" s="142"/>
      <c r="DA63" s="142"/>
      <c r="DB63" s="142"/>
      <c r="DC63" s="516"/>
      <c r="DD63" s="550">
        <v>62.783995130401593</v>
      </c>
      <c r="DE63" s="550">
        <v>1.2739624568273025</v>
      </c>
      <c r="DF63" s="550">
        <v>10.281095139290894</v>
      </c>
      <c r="DG63" s="550">
        <v>1.291780113566146</v>
      </c>
      <c r="DH63" s="550">
        <v>8.5401871955145911E-2</v>
      </c>
      <c r="DI63" s="550">
        <v>1.7205302788853256</v>
      </c>
      <c r="DJ63" s="550">
        <v>2.7054166151738066</v>
      </c>
      <c r="DK63" s="550">
        <v>5.6648884393652601</v>
      </c>
      <c r="DL63" s="550">
        <v>4.7522967332930062</v>
      </c>
      <c r="DM63" s="550">
        <v>0.14377005782377081</v>
      </c>
      <c r="DN63" s="550">
        <v>3.230730287991431</v>
      </c>
      <c r="DO63" s="550">
        <v>0.5261328754263066</v>
      </c>
      <c r="DP63" s="550">
        <v>0.23</v>
      </c>
      <c r="DQ63" s="551">
        <v>4.91</v>
      </c>
      <c r="DR63" s="546">
        <f t="shared" si="41"/>
        <v>99.6</v>
      </c>
      <c r="DS63" s="554">
        <f t="shared" si="42"/>
        <v>1.2440421333522913</v>
      </c>
      <c r="DT63" s="256">
        <f t="shared" si="108"/>
        <v>78.105935242404669</v>
      </c>
      <c r="DU63" s="256">
        <f t="shared" si="108"/>
        <v>1.5848629726021637</v>
      </c>
      <c r="DV63" s="256">
        <f t="shared" si="108"/>
        <v>12.790115530281316</v>
      </c>
      <c r="DW63" s="256">
        <f t="shared" si="107"/>
        <v>1.6070288883028934</v>
      </c>
      <c r="DX63" s="256">
        <f t="shared" si="107"/>
        <v>0.10624352697935893</v>
      </c>
      <c r="DY63" s="256">
        <f t="shared" si="107"/>
        <v>2.1404121586417131</v>
      </c>
      <c r="DZ63" s="256">
        <f t="shared" si="107"/>
        <v>3.3656522575475574</v>
      </c>
      <c r="EA63" s="256">
        <f t="shared" si="107"/>
        <v>7.0473598993106901</v>
      </c>
      <c r="EB63" s="256">
        <f t="shared" si="107"/>
        <v>5.9120573664089564</v>
      </c>
      <c r="EC63" s="256">
        <f t="shared" si="107"/>
        <v>0.17885600944726612</v>
      </c>
      <c r="ED63" s="256">
        <f t="shared" si="107"/>
        <v>4.0191645997587226</v>
      </c>
      <c r="EE63" s="256">
        <f t="shared" si="107"/>
        <v>0.65453146477211777</v>
      </c>
      <c r="EF63" s="256">
        <f t="shared" si="85"/>
        <v>117.51221991645743</v>
      </c>
      <c r="EG63" s="256"/>
      <c r="EH63" s="256"/>
      <c r="EI63" s="457">
        <v>11031.85790197747</v>
      </c>
      <c r="EJ63" s="458">
        <v>11.855657216887229</v>
      </c>
      <c r="EK63" s="458">
        <v>3.5018986922338002</v>
      </c>
      <c r="EL63" s="458">
        <v>33.782649549813513</v>
      </c>
      <c r="EM63" s="458">
        <v>9.5356786774696847</v>
      </c>
      <c r="EN63" s="458">
        <v>7.9110640222058564</v>
      </c>
      <c r="EO63" s="458">
        <v>12.811082331990709</v>
      </c>
      <c r="EP63" s="458">
        <v>77.258513545151587</v>
      </c>
      <c r="EQ63" s="458">
        <v>131.46476060604411</v>
      </c>
      <c r="ER63" s="458">
        <v>13.23541225996413</v>
      </c>
      <c r="ES63" s="458">
        <v>123.48658945671605</v>
      </c>
      <c r="ET63" s="458">
        <v>2.2095825642698212</v>
      </c>
      <c r="EU63" s="458">
        <v>85.853271937767047</v>
      </c>
      <c r="EV63" s="458">
        <v>3.0461350262073714</v>
      </c>
      <c r="EW63" s="458">
        <v>0.98447063567942406</v>
      </c>
      <c r="EX63" s="458">
        <v>678.56457434839683</v>
      </c>
      <c r="EY63" s="458">
        <v>23.032240235965773</v>
      </c>
      <c r="EZ63" s="458">
        <v>45.335771255114643</v>
      </c>
      <c r="FA63" s="458">
        <v>10.567490771017916</v>
      </c>
      <c r="FB63" s="458">
        <v>9.6853621220520107</v>
      </c>
      <c r="FC63" s="516"/>
      <c r="FD63" s="256"/>
      <c r="FE63" s="256"/>
      <c r="FF63" s="256"/>
      <c r="FG63" s="256"/>
      <c r="FH63" s="256"/>
      <c r="FI63" s="142">
        <f t="shared" si="124"/>
        <v>42.837896413712059</v>
      </c>
      <c r="FJ63" s="256"/>
      <c r="FK63" s="142">
        <f t="shared" si="125"/>
        <v>40.508288995271322</v>
      </c>
      <c r="FL63" s="256"/>
      <c r="FM63" s="142">
        <f t="shared" si="45"/>
        <v>14.071145469528707</v>
      </c>
      <c r="FN63" s="142"/>
      <c r="FO63" s="142">
        <f t="shared" si="46"/>
        <v>51.397548914211995</v>
      </c>
      <c r="FP63" s="256"/>
      <c r="FQ63" s="142">
        <f t="shared" si="47"/>
        <v>14.071145469528705</v>
      </c>
      <c r="FR63" s="256"/>
      <c r="FS63" s="142">
        <f t="shared" si="48"/>
        <v>0.16375343935882361</v>
      </c>
      <c r="FT63" s="142"/>
      <c r="FU63" s="142">
        <f t="shared" si="49"/>
        <v>10.281095139290894</v>
      </c>
      <c r="FV63" s="256"/>
      <c r="FW63" s="256"/>
      <c r="FX63" s="256"/>
      <c r="FY63" s="256"/>
      <c r="FZ63" s="256"/>
      <c r="GA63" s="256"/>
      <c r="GB63" s="256"/>
      <c r="GC63" s="256"/>
      <c r="GD63" s="256"/>
      <c r="GE63" s="256"/>
      <c r="GF63" s="256"/>
      <c r="GG63" s="256"/>
      <c r="GH63" s="256"/>
      <c r="GI63" s="256"/>
      <c r="GJ63" s="256"/>
      <c r="GK63" s="498"/>
      <c r="GL63" s="499"/>
      <c r="GM63" s="256"/>
      <c r="GN63" s="256"/>
      <c r="GO63" s="617"/>
      <c r="GP63" s="256"/>
      <c r="GQ63" s="256"/>
      <c r="GR63" s="256"/>
      <c r="GS63" s="256"/>
      <c r="GT63" s="256"/>
      <c r="GU63" s="256"/>
      <c r="GV63" s="256"/>
      <c r="GW63" s="256"/>
      <c r="GX63" s="256"/>
      <c r="GY63" s="620"/>
      <c r="GZ63" s="629"/>
      <c r="HA63" s="620"/>
      <c r="HB63" s="620"/>
      <c r="HC63" s="620"/>
      <c r="HD63" s="620"/>
      <c r="HE63" s="620"/>
      <c r="HF63" s="620"/>
      <c r="HG63" s="620"/>
      <c r="HH63" s="620"/>
      <c r="HI63" s="629"/>
      <c r="HJ63" s="620"/>
      <c r="HK63" s="620"/>
      <c r="HL63" s="620"/>
      <c r="HM63" s="620"/>
      <c r="HN63" s="620"/>
      <c r="HO63" s="620"/>
      <c r="HP63" s="620"/>
      <c r="HQ63" s="620"/>
      <c r="HR63" s="620"/>
      <c r="HS63" s="620"/>
      <c r="HT63" s="620"/>
      <c r="HU63" s="620"/>
      <c r="HV63" s="620"/>
      <c r="HW63" s="620"/>
      <c r="HX63" s="620"/>
      <c r="HY63" s="620"/>
      <c r="HZ63" s="620"/>
      <c r="IA63" s="620"/>
      <c r="IB63" s="620"/>
      <c r="IC63" s="620"/>
      <c r="ID63" s="620"/>
      <c r="IE63" s="620"/>
      <c r="IF63" s="620"/>
      <c r="IG63" s="620"/>
      <c r="IH63" s="620"/>
      <c r="II63" s="620"/>
      <c r="IJ63" s="620"/>
      <c r="IK63" s="620"/>
    </row>
    <row r="64" spans="1:245" s="142" customFormat="1" ht="15.75" x14ac:dyDescent="0.25">
      <c r="A64" s="278">
        <v>58</v>
      </c>
      <c r="B64" s="272">
        <v>88</v>
      </c>
      <c r="C64" s="144">
        <v>110</v>
      </c>
      <c r="D64" s="411">
        <v>3219.2</v>
      </c>
      <c r="E64" s="320" t="s">
        <v>240</v>
      </c>
      <c r="F64" s="311" t="s">
        <v>168</v>
      </c>
      <c r="G64" s="239"/>
      <c r="H64" s="145">
        <v>83.203737911792416</v>
      </c>
      <c r="I64" s="145">
        <v>0.18632249576024085</v>
      </c>
      <c r="J64" s="145">
        <v>7.5434886778339418</v>
      </c>
      <c r="K64" s="145">
        <v>0.88541014904582249</v>
      </c>
      <c r="L64" s="145">
        <v>2.2495894182205583E-2</v>
      </c>
      <c r="M64" s="145">
        <v>0.50257643415133724</v>
      </c>
      <c r="N64" s="145">
        <v>0.33108307043048751</v>
      </c>
      <c r="O64" s="145">
        <v>1.1930894192508765</v>
      </c>
      <c r="P64" s="145">
        <v>3.2868216333839566</v>
      </c>
      <c r="Q64" s="145">
        <v>6.7285925648121622E-2</v>
      </c>
      <c r="R64" s="145">
        <v>0.34621483781762136</v>
      </c>
      <c r="S64" s="145">
        <v>0.34147355070298613</v>
      </c>
      <c r="T64" s="145">
        <v>0.2</v>
      </c>
      <c r="U64" s="145">
        <v>1.49</v>
      </c>
      <c r="V64" s="146">
        <v>99.6</v>
      </c>
      <c r="W64" s="146"/>
      <c r="X64" s="145">
        <v>1.1930894192508765</v>
      </c>
      <c r="Y64" s="145">
        <f t="shared" si="109"/>
        <v>0.88527234908415042</v>
      </c>
      <c r="Z64" s="145">
        <f t="shared" si="110"/>
        <v>9.6317251206664064E-3</v>
      </c>
      <c r="AA64" s="145">
        <f t="shared" si="111"/>
        <v>2.0783617683350268</v>
      </c>
      <c r="AB64" s="145">
        <v>0.2</v>
      </c>
      <c r="AC64" s="146">
        <f t="shared" si="112"/>
        <v>0.68768838852060754</v>
      </c>
      <c r="AD64" s="146"/>
      <c r="AE64" s="146">
        <f t="shared" si="113"/>
        <v>0.60587596618083728</v>
      </c>
      <c r="AF64" s="444">
        <v>0.01</v>
      </c>
      <c r="AG64" s="146">
        <f>0.27/(0.7*2.5)</f>
        <v>0.1542857142857143</v>
      </c>
      <c r="AH64" s="146">
        <f t="shared" si="114"/>
        <v>0.19192912353190705</v>
      </c>
      <c r="AI64" s="249">
        <f t="shared" si="115"/>
        <v>22.640466033501827</v>
      </c>
      <c r="AJ64" s="249">
        <f t="shared" si="116"/>
        <v>0.99955831297884046</v>
      </c>
      <c r="AK64" s="249">
        <f t="shared" si="19"/>
        <v>4.416870211594884E-4</v>
      </c>
      <c r="AL64" s="249">
        <f t="shared" si="117"/>
        <v>1.3879865831971596</v>
      </c>
      <c r="AM64" s="249">
        <f t="shared" si="20"/>
        <v>1.3873735275378178</v>
      </c>
      <c r="AN64" s="249">
        <f t="shared" si="21"/>
        <v>6.130556593416898E-4</v>
      </c>
      <c r="AO64" s="249">
        <f t="shared" si="118"/>
        <v>1.4886843537808041</v>
      </c>
      <c r="AP64" s="249">
        <f t="shared" si="119"/>
        <v>1.315646219195819E-3</v>
      </c>
      <c r="AQ64" s="433">
        <f t="shared" si="22"/>
        <v>1.192870187853751E-2</v>
      </c>
      <c r="AR64" s="430">
        <f t="shared" si="120"/>
        <v>20.839093118305129</v>
      </c>
      <c r="AS64" s="430">
        <f t="shared" si="121"/>
        <v>72.784191352639851</v>
      </c>
      <c r="AT64" s="430">
        <f t="shared" si="122"/>
        <v>93.635213172823512</v>
      </c>
      <c r="AU64" s="430">
        <f t="shared" si="50"/>
        <v>6.3647868271764878</v>
      </c>
      <c r="AV64" s="436">
        <f t="shared" si="23"/>
        <v>72.784191352639851</v>
      </c>
      <c r="AW64" s="436"/>
      <c r="AX64" s="464">
        <v>0.1</v>
      </c>
      <c r="AY64" s="465">
        <f>AQ64</f>
        <v>1.192870187853751E-2</v>
      </c>
      <c r="AZ64" s="436">
        <f t="shared" si="24"/>
        <v>20.839093118305129</v>
      </c>
      <c r="BA64" s="430"/>
      <c r="BB64" s="146">
        <f t="shared" si="25"/>
        <v>93.623284470944981</v>
      </c>
      <c r="BC64" s="146"/>
      <c r="BD64" s="147">
        <v>4696.8871024503087</v>
      </c>
      <c r="BE64" s="148">
        <v>15.468432939611043</v>
      </c>
      <c r="BF64" s="148">
        <v>0</v>
      </c>
      <c r="BG64" s="148">
        <v>30.417598200684083</v>
      </c>
      <c r="BH64" s="472">
        <v>1</v>
      </c>
      <c r="BI64" s="148">
        <v>0</v>
      </c>
      <c r="BJ64" s="432">
        <v>1</v>
      </c>
      <c r="BK64" s="148">
        <v>51.601339808543976</v>
      </c>
      <c r="BL64" s="148">
        <v>148.46375752150706</v>
      </c>
      <c r="BM64" s="148">
        <v>23.440217291069569</v>
      </c>
      <c r="BN64" s="148">
        <v>71.260811891101739</v>
      </c>
      <c r="BO64" s="148">
        <v>0.77812511969463072</v>
      </c>
      <c r="BP64" s="148">
        <v>1554.1213025041725</v>
      </c>
      <c r="BQ64" s="148">
        <v>10.758859172749441</v>
      </c>
      <c r="BR64" s="472">
        <v>1</v>
      </c>
      <c r="BS64" s="148">
        <v>1562.6345112441788</v>
      </c>
      <c r="BT64" s="148">
        <v>13.468255462033445</v>
      </c>
      <c r="BU64" s="148">
        <v>30.681221283581706</v>
      </c>
      <c r="BV64" s="148">
        <v>34.727290621394104</v>
      </c>
      <c r="BW64" s="148">
        <v>12.606629776034543</v>
      </c>
      <c r="BX64" s="148"/>
      <c r="BY64" s="148">
        <f t="shared" si="26"/>
        <v>5128.7752721861079</v>
      </c>
      <c r="BZ64" s="148"/>
      <c r="CA64" s="148">
        <f t="shared" si="27"/>
        <v>56.756106521649698</v>
      </c>
      <c r="CB64" s="148"/>
      <c r="CC64" s="158"/>
      <c r="CD64" s="158"/>
      <c r="CE64" s="375"/>
      <c r="CF64" s="192"/>
      <c r="CG64" s="342"/>
      <c r="CH64" s="375"/>
      <c r="CI64" s="501">
        <f t="shared" si="28"/>
        <v>20.839093118305129</v>
      </c>
      <c r="CJ64" s="501">
        <f t="shared" si="29"/>
        <v>72.784191352639851</v>
      </c>
      <c r="CK64" s="161">
        <f t="shared" si="30"/>
        <v>4.7986733123314113E-2</v>
      </c>
      <c r="CL64" s="161">
        <f t="shared" si="30"/>
        <v>1.3739247237837595E-2</v>
      </c>
      <c r="CM64" s="142">
        <f t="shared" si="31"/>
        <v>3.4926755660353557</v>
      </c>
      <c r="CN64" s="142">
        <f t="shared" si="32"/>
        <v>22.258451234716429</v>
      </c>
      <c r="CO64" s="142">
        <f t="shared" si="33"/>
        <v>11.029875096953651</v>
      </c>
      <c r="CP64" s="142">
        <f t="shared" si="123"/>
        <v>91.687361739497746</v>
      </c>
      <c r="CQ64" s="142">
        <f t="shared" si="34"/>
        <v>8.3126382605022382</v>
      </c>
      <c r="CR64" s="142">
        <f t="shared" si="35"/>
        <v>6.3696439774219495</v>
      </c>
      <c r="CS64" s="146">
        <f t="shared" si="36"/>
        <v>83.203737911792416</v>
      </c>
      <c r="CT64" s="146">
        <f t="shared" si="37"/>
        <v>7.5434886778339418</v>
      </c>
      <c r="CU64" s="146">
        <f t="shared" si="38"/>
        <v>3.2868216333839566</v>
      </c>
      <c r="CV64" s="512">
        <f t="shared" si="39"/>
        <v>51.601339808543976</v>
      </c>
      <c r="DC64" s="516"/>
      <c r="DD64" s="145">
        <v>83.203737911792416</v>
      </c>
      <c r="DE64" s="145">
        <v>0.18632249576024085</v>
      </c>
      <c r="DF64" s="145">
        <v>7.5434886778339418</v>
      </c>
      <c r="DG64" s="145">
        <v>0.88541014904582249</v>
      </c>
      <c r="DH64" s="145">
        <v>2.2495894182205583E-2</v>
      </c>
      <c r="DI64" s="145">
        <v>0.50257643415133724</v>
      </c>
      <c r="DJ64" s="145">
        <v>0.33108307043048751</v>
      </c>
      <c r="DK64" s="145">
        <v>1.1930894192508765</v>
      </c>
      <c r="DL64" s="145">
        <v>3.2868216333839566</v>
      </c>
      <c r="DM64" s="145">
        <v>6.7285925648121622E-2</v>
      </c>
      <c r="DN64" s="145">
        <v>0.34621483781762136</v>
      </c>
      <c r="DO64" s="145">
        <v>0.34147355070298613</v>
      </c>
      <c r="DP64" s="145">
        <v>0.2</v>
      </c>
      <c r="DQ64" s="538">
        <v>1.49</v>
      </c>
      <c r="DR64" s="540">
        <f t="shared" si="41"/>
        <v>99.600000000000009</v>
      </c>
      <c r="DS64" s="554">
        <f t="shared" si="42"/>
        <v>1.0514607954166939</v>
      </c>
      <c r="DT64" s="256">
        <f t="shared" si="108"/>
        <v>87.485468446375378</v>
      </c>
      <c r="DU64" s="256">
        <f t="shared" si="108"/>
        <v>0.19591079959608643</v>
      </c>
      <c r="DV64" s="256">
        <f t="shared" si="108"/>
        <v>7.9316826054121012</v>
      </c>
      <c r="DW64" s="256">
        <f t="shared" si="107"/>
        <v>0.93097405958573398</v>
      </c>
      <c r="DX64" s="256">
        <f t="shared" si="107"/>
        <v>2.365355079043166E-2</v>
      </c>
      <c r="DY64" s="256">
        <f t="shared" si="107"/>
        <v>0.52843941721045073</v>
      </c>
      <c r="DZ64" s="256">
        <f t="shared" si="107"/>
        <v>0.34812086858384167</v>
      </c>
      <c r="EA64" s="256">
        <f t="shared" si="107"/>
        <v>1.254486749768768</v>
      </c>
      <c r="EB64" s="256">
        <f t="shared" si="107"/>
        <v>3.455964089030692</v>
      </c>
      <c r="EC64" s="256">
        <f t="shared" si="107"/>
        <v>7.074851290232248E-2</v>
      </c>
      <c r="ED64" s="256">
        <f t="shared" si="107"/>
        <v>0.36403132875677785</v>
      </c>
      <c r="EE64" s="256">
        <f t="shared" si="107"/>
        <v>0.35904605123592453</v>
      </c>
      <c r="EF64" s="256">
        <f t="shared" si="85"/>
        <v>102.94852647924853</v>
      </c>
      <c r="EG64" s="256"/>
      <c r="EH64" s="256"/>
      <c r="EI64" s="147">
        <v>4696.8871024503087</v>
      </c>
      <c r="EJ64" s="148">
        <v>15.468432939611043</v>
      </c>
      <c r="EK64" s="148">
        <v>0</v>
      </c>
      <c r="EL64" s="148">
        <v>30.417598200684083</v>
      </c>
      <c r="EM64" s="472">
        <v>1</v>
      </c>
      <c r="EN64" s="148">
        <v>0</v>
      </c>
      <c r="EO64" s="432">
        <v>1</v>
      </c>
      <c r="EP64" s="148">
        <v>51.601339808543976</v>
      </c>
      <c r="EQ64" s="148">
        <v>148.46375752150706</v>
      </c>
      <c r="ER64" s="148">
        <v>23.440217291069569</v>
      </c>
      <c r="ES64" s="148">
        <v>71.260811891101739</v>
      </c>
      <c r="ET64" s="148">
        <v>0.77812511969463072</v>
      </c>
      <c r="EU64" s="148">
        <v>1554.1213025041725</v>
      </c>
      <c r="EV64" s="148">
        <v>10.758859172749441</v>
      </c>
      <c r="EW64" s="472">
        <v>1</v>
      </c>
      <c r="EX64" s="148">
        <v>1562.6345112441788</v>
      </c>
      <c r="EY64" s="148">
        <v>13.468255462033445</v>
      </c>
      <c r="EZ64" s="148">
        <v>30.681221283581706</v>
      </c>
      <c r="FA64" s="148">
        <v>34.727290621394104</v>
      </c>
      <c r="FB64" s="148">
        <v>12.606629776034543</v>
      </c>
      <c r="FC64" s="516"/>
      <c r="FD64" s="256"/>
      <c r="FE64" s="256"/>
      <c r="FF64" s="256"/>
      <c r="FG64" s="256"/>
      <c r="FH64" s="256"/>
      <c r="FI64" s="142">
        <f t="shared" si="124"/>
        <v>31.431202824308091</v>
      </c>
      <c r="FJ64" s="256"/>
      <c r="FK64" s="142">
        <f t="shared" si="125"/>
        <v>66.859512443152212</v>
      </c>
      <c r="FL64" s="256"/>
      <c r="FM64" s="142">
        <f t="shared" si="45"/>
        <v>8.3126382605022382</v>
      </c>
      <c r="FO64" s="142">
        <f t="shared" si="46"/>
        <v>31.977794381473558</v>
      </c>
      <c r="FP64" s="256"/>
      <c r="FQ64" s="142">
        <f t="shared" si="47"/>
        <v>8.3126382605022382</v>
      </c>
      <c r="FR64" s="256"/>
      <c r="FS64" s="142">
        <f t="shared" si="48"/>
        <v>9.0662858029660801E-2</v>
      </c>
      <c r="FU64" s="142">
        <f t="shared" si="49"/>
        <v>7.5434886778339418</v>
      </c>
      <c r="FV64" s="256"/>
      <c r="FW64" s="256"/>
      <c r="FX64" s="256"/>
      <c r="FY64" s="256"/>
      <c r="FZ64" s="256"/>
      <c r="GA64" s="256"/>
      <c r="GB64" s="256"/>
      <c r="GC64" s="256"/>
      <c r="GD64" s="256"/>
      <c r="GE64" s="256"/>
      <c r="GF64" s="256"/>
      <c r="GG64" s="256"/>
      <c r="GH64" s="256"/>
      <c r="GI64" s="256"/>
      <c r="GJ64" s="256"/>
      <c r="GK64" s="342"/>
      <c r="GL64" s="375"/>
      <c r="GM64" s="256"/>
      <c r="GN64" s="256"/>
      <c r="GO64" s="617"/>
      <c r="GP64" s="256"/>
      <c r="GQ64" s="256"/>
      <c r="GR64" s="256"/>
      <c r="GS64" s="256"/>
      <c r="GT64" s="256"/>
      <c r="GU64" s="256"/>
      <c r="GV64" s="256"/>
      <c r="GW64" s="256"/>
      <c r="GX64" s="256"/>
      <c r="GY64" s="620"/>
      <c r="GZ64" s="629"/>
      <c r="HA64" s="620"/>
      <c r="HB64" s="620"/>
      <c r="HC64" s="620"/>
      <c r="HD64" s="620"/>
      <c r="HE64" s="620"/>
      <c r="HF64" s="620"/>
      <c r="HG64" s="620"/>
      <c r="HH64" s="620"/>
      <c r="HI64" s="629"/>
      <c r="HJ64" s="620"/>
      <c r="HK64" s="620"/>
      <c r="HL64" s="620"/>
      <c r="HM64" s="620"/>
      <c r="HN64" s="620"/>
      <c r="HO64" s="620"/>
      <c r="HP64" s="620"/>
      <c r="HQ64" s="620"/>
      <c r="HR64" s="620"/>
      <c r="HS64" s="620"/>
      <c r="HT64" s="620"/>
      <c r="HU64" s="620"/>
      <c r="HV64" s="620"/>
      <c r="HW64" s="620"/>
      <c r="HX64" s="620"/>
      <c r="HY64" s="620"/>
      <c r="HZ64" s="620"/>
      <c r="IA64" s="620"/>
      <c r="IB64" s="620"/>
      <c r="IC64" s="620"/>
      <c r="ID64" s="620"/>
      <c r="IE64" s="620"/>
      <c r="IF64" s="620"/>
      <c r="IG64" s="620"/>
      <c r="IH64" s="620"/>
      <c r="II64" s="620"/>
      <c r="IJ64" s="620"/>
      <c r="IK64" s="620"/>
    </row>
    <row r="65" spans="1:245" s="142" customFormat="1" ht="15.75" x14ac:dyDescent="0.2">
      <c r="A65" s="278">
        <v>59</v>
      </c>
      <c r="B65" s="272">
        <v>89</v>
      </c>
      <c r="C65" s="144">
        <v>110</v>
      </c>
      <c r="D65" s="411">
        <v>3219.8999999999996</v>
      </c>
      <c r="E65" s="320" t="s">
        <v>240</v>
      </c>
      <c r="F65" s="311" t="s">
        <v>160</v>
      </c>
      <c r="G65" s="239"/>
      <c r="H65" s="145">
        <v>70.85172922143903</v>
      </c>
      <c r="I65" s="145">
        <v>0.64080334629053137</v>
      </c>
      <c r="J65" s="145">
        <v>12.621262708538305</v>
      </c>
      <c r="K65" s="145">
        <v>2.2349170147905606</v>
      </c>
      <c r="L65" s="145">
        <v>5.5262880584095425E-2</v>
      </c>
      <c r="M65" s="145">
        <v>1.6342023258439646</v>
      </c>
      <c r="N65" s="145">
        <v>0.82884068022602486</v>
      </c>
      <c r="O65" s="145">
        <v>2.228457717059952</v>
      </c>
      <c r="P65" s="145">
        <v>3.3935919934192471</v>
      </c>
      <c r="Q65" s="145">
        <v>0.10898783313709358</v>
      </c>
      <c r="R65" s="145">
        <v>0.11534460233229564</v>
      </c>
      <c r="S65" s="145">
        <v>0.63659967633886549</v>
      </c>
      <c r="T65" s="145">
        <v>0.32</v>
      </c>
      <c r="U65" s="145">
        <v>3.93</v>
      </c>
      <c r="V65" s="146">
        <v>99.599999999999952</v>
      </c>
      <c r="W65" s="146"/>
      <c r="X65" s="145">
        <v>2.228457717059952</v>
      </c>
      <c r="Y65" s="145">
        <f t="shared" si="109"/>
        <v>1.6535156260584845</v>
      </c>
      <c r="Z65" s="145">
        <f t="shared" si="110"/>
        <v>1.7956158190812213E-2</v>
      </c>
      <c r="AA65" s="145">
        <f t="shared" si="111"/>
        <v>3.8819733431184362</v>
      </c>
      <c r="AB65" s="145">
        <v>0.32</v>
      </c>
      <c r="AC65" s="146">
        <f t="shared" si="112"/>
        <v>0.75194427867116109</v>
      </c>
      <c r="AD65" s="146"/>
      <c r="AE65" s="146">
        <f t="shared" si="113"/>
        <v>0.20185305408151735</v>
      </c>
      <c r="AF65" s="443">
        <f>N65-R65*2.5*0.7</f>
        <v>0.62698762614450754</v>
      </c>
      <c r="AG65" s="146">
        <v>0</v>
      </c>
      <c r="AH65" s="146">
        <f t="shared" si="114"/>
        <v>0.11534460233229564</v>
      </c>
      <c r="AI65" s="249">
        <f t="shared" si="115"/>
        <v>38.490775751759422</v>
      </c>
      <c r="AJ65" s="249">
        <f t="shared" si="116"/>
        <v>0.98371070434672014</v>
      </c>
      <c r="AK65" s="249">
        <f t="shared" si="19"/>
        <v>1.6289295653279936E-2</v>
      </c>
      <c r="AL65" s="249">
        <f t="shared" si="117"/>
        <v>3.8691193406345255</v>
      </c>
      <c r="AM65" s="249">
        <f t="shared" si="20"/>
        <v>3.8060941117771065</v>
      </c>
      <c r="AN65" s="249">
        <f t="shared" si="21"/>
        <v>6.3025228857419305E-2</v>
      </c>
      <c r="AO65" s="249">
        <f t="shared" si="118"/>
        <v>3.8040182894945489</v>
      </c>
      <c r="AP65" s="249">
        <f t="shared" si="119"/>
        <v>0.12598171050545107</v>
      </c>
      <c r="AQ65" s="433">
        <f t="shared" si="22"/>
        <v>0.81599456550737792</v>
      </c>
      <c r="AR65" s="430">
        <f t="shared" si="120"/>
        <v>40.46275021961992</v>
      </c>
      <c r="AS65" s="430">
        <f t="shared" si="121"/>
        <v>50.620354111629069</v>
      </c>
      <c r="AT65" s="430">
        <f t="shared" si="122"/>
        <v>91.899098896756371</v>
      </c>
      <c r="AU65" s="430">
        <f t="shared" si="50"/>
        <v>8.1009011032436291</v>
      </c>
      <c r="AV65" s="436">
        <f t="shared" si="23"/>
        <v>50.620354111629069</v>
      </c>
      <c r="AW65" s="436"/>
      <c r="AX65" s="436">
        <f>AQ65</f>
        <v>0.81599456550737792</v>
      </c>
      <c r="AY65" s="436"/>
      <c r="AZ65" s="436">
        <f t="shared" si="24"/>
        <v>40.46275021961992</v>
      </c>
      <c r="BA65" s="430"/>
      <c r="BB65" s="146">
        <f t="shared" si="25"/>
        <v>91.08310433124899</v>
      </c>
      <c r="BC65" s="146"/>
      <c r="BD65" s="147">
        <v>13801.437330217706</v>
      </c>
      <c r="BE65" s="148">
        <v>21.046174478432665</v>
      </c>
      <c r="BF65" s="148">
        <v>0.98095260289144726</v>
      </c>
      <c r="BG65" s="148">
        <v>43.009760858533667</v>
      </c>
      <c r="BH65" s="148">
        <v>11.340666618352889</v>
      </c>
      <c r="BI65" s="148">
        <v>1.7153573284278487</v>
      </c>
      <c r="BJ65" s="148">
        <v>19.683909895714685</v>
      </c>
      <c r="BK65" s="148">
        <v>82.244561473533096</v>
      </c>
      <c r="BL65" s="148">
        <v>135.82076392099623</v>
      </c>
      <c r="BM65" s="148">
        <v>17.766447008448232</v>
      </c>
      <c r="BN65" s="148">
        <v>211.24797413369492</v>
      </c>
      <c r="BO65" s="148">
        <v>7.0887275645383028</v>
      </c>
      <c r="BP65" s="148">
        <v>18.310953610968433</v>
      </c>
      <c r="BQ65" s="148">
        <v>6.4765875804977044</v>
      </c>
      <c r="BR65" s="148">
        <v>0.93421324967884134</v>
      </c>
      <c r="BS65" s="148">
        <v>731.0936471999654</v>
      </c>
      <c r="BT65" s="148">
        <v>25.849349221623694</v>
      </c>
      <c r="BU65" s="148">
        <v>52.799038157480368</v>
      </c>
      <c r="BV65" s="148">
        <v>5.2254173757914089</v>
      </c>
      <c r="BW65" s="148">
        <v>10.905256704753969</v>
      </c>
      <c r="BX65" s="148"/>
      <c r="BY65" s="148">
        <f t="shared" si="26"/>
        <v>368919.17888962728</v>
      </c>
      <c r="BZ65" s="148"/>
      <c r="CA65" s="148">
        <f t="shared" si="27"/>
        <v>89.553644083858032</v>
      </c>
      <c r="CB65" s="148"/>
      <c r="CC65" s="198">
        <v>17.683782386196111</v>
      </c>
      <c r="CD65" s="198">
        <v>15.555022776312633</v>
      </c>
      <c r="CE65" s="373">
        <v>3.5195289016261868</v>
      </c>
      <c r="CF65" s="200" t="s">
        <v>159</v>
      </c>
      <c r="CG65" s="344">
        <v>17.683782386196111</v>
      </c>
      <c r="CH65" s="373">
        <v>3.5195289016261868</v>
      </c>
      <c r="CI65" s="501">
        <f t="shared" si="28"/>
        <v>40.46275021961992</v>
      </c>
      <c r="CJ65" s="501">
        <f t="shared" si="29"/>
        <v>50.620354111629069</v>
      </c>
      <c r="CK65" s="161">
        <f t="shared" si="30"/>
        <v>2.4714088750079858E-2</v>
      </c>
      <c r="CL65" s="161">
        <f t="shared" si="30"/>
        <v>1.9754899339399699E-2</v>
      </c>
      <c r="CM65" s="142">
        <f t="shared" si="31"/>
        <v>1.2510359240752706</v>
      </c>
      <c r="CN65" s="142">
        <f t="shared" si="32"/>
        <v>44.423991163570683</v>
      </c>
      <c r="CO65" s="142">
        <f t="shared" si="33"/>
        <v>5.6136799350121853</v>
      </c>
      <c r="CP65" s="142">
        <f t="shared" si="123"/>
        <v>84.879824699316089</v>
      </c>
      <c r="CQ65" s="142">
        <f t="shared" si="34"/>
        <v>15.120175300683906</v>
      </c>
      <c r="CR65" s="142">
        <f t="shared" si="35"/>
        <v>4.1262205459157686</v>
      </c>
      <c r="CS65" s="146">
        <f t="shared" si="36"/>
        <v>70.85172922143903</v>
      </c>
      <c r="CT65" s="146">
        <f t="shared" si="37"/>
        <v>12.621262708538305</v>
      </c>
      <c r="CU65" s="146">
        <f t="shared" si="38"/>
        <v>3.3935919934192471</v>
      </c>
      <c r="CV65" s="512">
        <f t="shared" si="39"/>
        <v>82.244561473533096</v>
      </c>
      <c r="DC65" s="516"/>
      <c r="DD65" s="145">
        <v>70.85172922143903</v>
      </c>
      <c r="DE65" s="145">
        <v>0.64080334629053137</v>
      </c>
      <c r="DF65" s="145">
        <v>12.621262708538305</v>
      </c>
      <c r="DG65" s="145">
        <v>2.2349170147905606</v>
      </c>
      <c r="DH65" s="145">
        <v>5.5262880584095425E-2</v>
      </c>
      <c r="DI65" s="145">
        <v>1.6342023258439646</v>
      </c>
      <c r="DJ65" s="145">
        <v>0.82884068022602486</v>
      </c>
      <c r="DK65" s="145">
        <v>2.228457717059952</v>
      </c>
      <c r="DL65" s="145">
        <v>3.3935919934192471</v>
      </c>
      <c r="DM65" s="145">
        <v>0.10898783313709358</v>
      </c>
      <c r="DN65" s="145">
        <v>0.11534460233229564</v>
      </c>
      <c r="DO65" s="145">
        <v>0.63659967633886549</v>
      </c>
      <c r="DP65" s="145">
        <v>0.32</v>
      </c>
      <c r="DQ65" s="538">
        <v>3.93</v>
      </c>
      <c r="DR65" s="540">
        <f t="shared" si="41"/>
        <v>99.599999999999952</v>
      </c>
      <c r="DS65" s="554">
        <f t="shared" si="42"/>
        <v>1.1143016751944106</v>
      </c>
      <c r="DT65" s="256">
        <f t="shared" si="108"/>
        <v>78.95020056187029</v>
      </c>
      <c r="DU65" s="256">
        <f t="shared" si="108"/>
        <v>0.71404824224172314</v>
      </c>
      <c r="DV65" s="256">
        <f t="shared" si="108"/>
        <v>14.063894179192978</v>
      </c>
      <c r="DW65" s="256">
        <f t="shared" si="107"/>
        <v>2.4903717735016131</v>
      </c>
      <c r="DX65" s="256">
        <f t="shared" si="107"/>
        <v>6.1579520410926201E-2</v>
      </c>
      <c r="DY65" s="256">
        <f t="shared" si="107"/>
        <v>1.8209943892945317</v>
      </c>
      <c r="DZ65" s="256">
        <f t="shared" si="107"/>
        <v>0.92357855844513426</v>
      </c>
      <c r="EA65" s="256">
        <f t="shared" si="107"/>
        <v>2.4831741672198162</v>
      </c>
      <c r="EB65" s="256">
        <f t="shared" si="107"/>
        <v>3.7814852431934063</v>
      </c>
      <c r="EC65" s="256">
        <f t="shared" si="107"/>
        <v>0.12144532504047227</v>
      </c>
      <c r="ED65" s="256">
        <f t="shared" si="107"/>
        <v>0.12852868360351016</v>
      </c>
      <c r="EE65" s="256">
        <f t="shared" si="107"/>
        <v>0.70936408577261745</v>
      </c>
      <c r="EF65" s="256">
        <f t="shared" si="85"/>
        <v>106.248664729787</v>
      </c>
      <c r="EG65" s="256"/>
      <c r="EH65" s="256"/>
      <c r="EI65" s="147">
        <v>13801.437330217706</v>
      </c>
      <c r="EJ65" s="148">
        <v>21.046174478432665</v>
      </c>
      <c r="EK65" s="148">
        <v>0.98095260289144726</v>
      </c>
      <c r="EL65" s="148">
        <v>43.009760858533667</v>
      </c>
      <c r="EM65" s="148">
        <v>11.340666618352889</v>
      </c>
      <c r="EN65" s="148">
        <v>1.7153573284278487</v>
      </c>
      <c r="EO65" s="148">
        <v>19.683909895714685</v>
      </c>
      <c r="EP65" s="148">
        <v>82.244561473533096</v>
      </c>
      <c r="EQ65" s="148">
        <v>135.82076392099623</v>
      </c>
      <c r="ER65" s="148">
        <v>17.766447008448232</v>
      </c>
      <c r="ES65" s="148">
        <v>211.24797413369492</v>
      </c>
      <c r="ET65" s="148">
        <v>7.0887275645383028</v>
      </c>
      <c r="EU65" s="148">
        <v>18.310953610968433</v>
      </c>
      <c r="EV65" s="148">
        <v>6.4765875804977044</v>
      </c>
      <c r="EW65" s="148">
        <v>0.93421324967884134</v>
      </c>
      <c r="EX65" s="148">
        <v>731.0936471999654</v>
      </c>
      <c r="EY65" s="148">
        <v>25.849349221623694</v>
      </c>
      <c r="EZ65" s="148">
        <v>52.799038157480368</v>
      </c>
      <c r="FA65" s="148">
        <v>5.2254173757914089</v>
      </c>
      <c r="FB65" s="148">
        <v>10.905256704753969</v>
      </c>
      <c r="FC65" s="516"/>
      <c r="FD65" s="256"/>
      <c r="FE65" s="256"/>
      <c r="FF65" s="256"/>
      <c r="FG65" s="256"/>
      <c r="FH65" s="256"/>
      <c r="FI65" s="142">
        <f t="shared" si="124"/>
        <v>52.588594618909603</v>
      </c>
      <c r="FJ65" s="256"/>
      <c r="FK65" s="142">
        <f t="shared" si="125"/>
        <v>43.50566001960604</v>
      </c>
      <c r="FL65" s="256"/>
      <c r="FM65" s="142">
        <f t="shared" si="45"/>
        <v>15.120175300683908</v>
      </c>
      <c r="FO65" s="142">
        <f t="shared" si="46"/>
        <v>54.726054972522263</v>
      </c>
      <c r="FP65" s="256"/>
      <c r="FQ65" s="142">
        <f t="shared" si="47"/>
        <v>15.120175300683906</v>
      </c>
      <c r="FR65" s="256"/>
      <c r="FS65" s="142">
        <f t="shared" si="48"/>
        <v>0.17813626918112305</v>
      </c>
      <c r="FU65" s="142">
        <f t="shared" si="49"/>
        <v>12.621262708538303</v>
      </c>
      <c r="FV65" s="256"/>
      <c r="FW65" s="256"/>
      <c r="FX65" s="256"/>
      <c r="FY65" s="256"/>
      <c r="FZ65" s="256"/>
      <c r="GA65" s="256"/>
      <c r="GB65" s="256"/>
      <c r="GC65" s="256"/>
      <c r="GD65" s="256"/>
      <c r="GE65" s="256"/>
      <c r="GF65" s="256"/>
      <c r="GG65" s="256"/>
      <c r="GH65" s="256"/>
      <c r="GI65" s="256"/>
      <c r="GJ65" s="256"/>
      <c r="GK65" s="344">
        <v>17.683782386196111</v>
      </c>
      <c r="GL65" s="373">
        <v>3.5195289016261868</v>
      </c>
      <c r="GM65" s="256"/>
      <c r="GN65" s="256"/>
      <c r="GO65" s="617"/>
      <c r="GP65" s="256"/>
      <c r="GQ65" s="256"/>
      <c r="GR65" s="256"/>
      <c r="GS65" s="256"/>
      <c r="GT65" s="256"/>
      <c r="GU65" s="256"/>
      <c r="GV65" s="256"/>
      <c r="GW65" s="256"/>
      <c r="GX65" s="256"/>
      <c r="GY65" s="620"/>
      <c r="GZ65" s="629"/>
      <c r="HA65" s="620"/>
      <c r="HB65" s="620"/>
      <c r="HC65" s="620"/>
      <c r="HD65" s="620"/>
      <c r="HE65" s="620"/>
      <c r="HF65" s="620"/>
      <c r="HG65" s="620"/>
      <c r="HH65" s="620"/>
      <c r="HI65" s="629"/>
      <c r="HJ65" s="620"/>
      <c r="HK65" s="620"/>
      <c r="HL65" s="620"/>
      <c r="HM65" s="620"/>
      <c r="HN65" s="620"/>
      <c r="HO65" s="620"/>
      <c r="HP65" s="620"/>
      <c r="HQ65" s="620"/>
      <c r="HR65" s="620"/>
      <c r="HS65" s="620"/>
      <c r="HT65" s="620"/>
      <c r="HU65" s="620"/>
      <c r="HV65" s="620"/>
      <c r="HW65" s="620"/>
      <c r="HX65" s="620"/>
      <c r="HY65" s="620"/>
      <c r="HZ65" s="620"/>
      <c r="IA65" s="620"/>
      <c r="IB65" s="620"/>
      <c r="IC65" s="620"/>
      <c r="ID65" s="620"/>
      <c r="IE65" s="620"/>
      <c r="IF65" s="620"/>
      <c r="IG65" s="620"/>
      <c r="IH65" s="620"/>
      <c r="II65" s="620"/>
      <c r="IJ65" s="620"/>
      <c r="IK65" s="620"/>
    </row>
    <row r="66" spans="1:245" s="142" customFormat="1" ht="15.75" x14ac:dyDescent="0.2">
      <c r="A66" s="278">
        <v>60</v>
      </c>
      <c r="B66" s="272">
        <v>104</v>
      </c>
      <c r="C66" s="144">
        <v>110</v>
      </c>
      <c r="D66" s="393">
        <v>3220.0499999999997</v>
      </c>
      <c r="E66" s="320" t="s">
        <v>240</v>
      </c>
      <c r="F66" s="311" t="s">
        <v>168</v>
      </c>
      <c r="G66" s="239"/>
      <c r="H66" s="145">
        <v>73.35823398390761</v>
      </c>
      <c r="I66" s="145">
        <v>1.9629683931894311</v>
      </c>
      <c r="J66" s="145">
        <v>5.6432055197634963</v>
      </c>
      <c r="K66" s="145">
        <v>0.64630132735483892</v>
      </c>
      <c r="L66" s="145">
        <v>2.3255523356009535E-2</v>
      </c>
      <c r="M66" s="145">
        <v>0.32122955522627084</v>
      </c>
      <c r="N66" s="145">
        <v>1.311914850192277</v>
      </c>
      <c r="O66" s="145">
        <v>4.7609111858307172</v>
      </c>
      <c r="P66" s="145">
        <v>5.5754611691177294</v>
      </c>
      <c r="Q66" s="145">
        <v>0.18068530537908278</v>
      </c>
      <c r="R66" s="145">
        <v>2.8330282996175264</v>
      </c>
      <c r="S66" s="145">
        <v>0.48280488706498054</v>
      </c>
      <c r="T66" s="145">
        <v>0.26</v>
      </c>
      <c r="U66" s="145">
        <v>2.2400000000000002</v>
      </c>
      <c r="V66" s="146">
        <v>99.6</v>
      </c>
      <c r="W66" s="146"/>
      <c r="X66" s="145">
        <v>4.7609111858307172</v>
      </c>
      <c r="Y66" s="145">
        <f t="shared" si="109"/>
        <v>3.5325960998863919</v>
      </c>
      <c r="Z66" s="145">
        <f t="shared" si="110"/>
        <v>1.3618167350153174E-2</v>
      </c>
      <c r="AA66" s="145">
        <f t="shared" si="111"/>
        <v>8.2935072857171086</v>
      </c>
      <c r="AB66" s="145">
        <v>0.26</v>
      </c>
      <c r="AC66" s="146">
        <f t="shared" si="112"/>
        <v>3.3158331866825068</v>
      </c>
      <c r="AD66" s="146"/>
      <c r="AE66" s="146">
        <f t="shared" si="113"/>
        <v>4.9577995243306709</v>
      </c>
      <c r="AF66" s="444">
        <v>0.01</v>
      </c>
      <c r="AG66" s="146">
        <f>3.65/(0.7*2.5)</f>
        <v>2.0857142857142859</v>
      </c>
      <c r="AH66" s="146">
        <f t="shared" si="114"/>
        <v>0.74731401390324059</v>
      </c>
      <c r="AI66" s="249">
        <f t="shared" si="115"/>
        <v>16.939616559290489</v>
      </c>
      <c r="AJ66" s="249">
        <f t="shared" si="116"/>
        <v>0.99940966786556229</v>
      </c>
      <c r="AK66" s="249">
        <f t="shared" si="19"/>
        <v>5.9033213443757235E-4</v>
      </c>
      <c r="AL66" s="249">
        <f t="shared" si="117"/>
        <v>0.96753088258110975</v>
      </c>
      <c r="AM66" s="249">
        <f t="shared" si="20"/>
        <v>0.9669597180100612</v>
      </c>
      <c r="AN66" s="249">
        <f t="shared" si="21"/>
        <v>5.7116457104837469E-4</v>
      </c>
      <c r="AO66" s="249">
        <f t="shared" si="118"/>
        <v>2.237356872360901</v>
      </c>
      <c r="AP66" s="249">
        <f t="shared" si="119"/>
        <v>2.643127639099544E-3</v>
      </c>
      <c r="AQ66" s="433">
        <f t="shared" si="22"/>
        <v>1.3214292210147919E-2</v>
      </c>
      <c r="AR66" s="430">
        <f t="shared" si="120"/>
        <v>17.695044220268919</v>
      </c>
      <c r="AS66" s="430">
        <f t="shared" si="121"/>
        <v>64.510711873773147</v>
      </c>
      <c r="AT66" s="430">
        <f t="shared" si="122"/>
        <v>82.218970386252209</v>
      </c>
      <c r="AU66" s="430">
        <f t="shared" si="50"/>
        <v>17.781029613747791</v>
      </c>
      <c r="AV66" s="436">
        <f t="shared" si="23"/>
        <v>64.510711873773147</v>
      </c>
      <c r="AW66" s="436"/>
      <c r="AX66" s="464">
        <v>0.1</v>
      </c>
      <c r="AY66" s="465">
        <f t="shared" ref="AY66:AY74" si="126">AQ66</f>
        <v>1.3214292210147919E-2</v>
      </c>
      <c r="AZ66" s="436">
        <f t="shared" si="24"/>
        <v>17.695044220268919</v>
      </c>
      <c r="BA66" s="430"/>
      <c r="BB66" s="146">
        <f t="shared" si="25"/>
        <v>82.205756094042073</v>
      </c>
      <c r="BC66" s="146"/>
      <c r="BD66" s="147">
        <v>3805.9963834858281</v>
      </c>
      <c r="BE66" s="148">
        <v>15.015120056365427</v>
      </c>
      <c r="BF66" s="148">
        <v>3.7889028869521422</v>
      </c>
      <c r="BG66" s="148">
        <v>25.530545709967924</v>
      </c>
      <c r="BH66" s="472">
        <v>1</v>
      </c>
      <c r="BI66" s="148">
        <v>0</v>
      </c>
      <c r="BJ66" s="432">
        <v>1</v>
      </c>
      <c r="BK66" s="148">
        <v>39.569600400985699</v>
      </c>
      <c r="BL66" s="148">
        <v>124.88821010347677</v>
      </c>
      <c r="BM66" s="148">
        <v>24.044621196053793</v>
      </c>
      <c r="BN66" s="148">
        <v>55.899436665179557</v>
      </c>
      <c r="BO66" s="148">
        <v>7.1063701601345397E-2</v>
      </c>
      <c r="BP66" s="148">
        <v>1967.4585444798606</v>
      </c>
      <c r="BQ66" s="148">
        <v>16.192423728131882</v>
      </c>
      <c r="BR66" s="472">
        <v>1</v>
      </c>
      <c r="BS66" s="148">
        <v>1073.6178193431331</v>
      </c>
      <c r="BT66" s="148">
        <v>17.965726240909536</v>
      </c>
      <c r="BU66" s="148">
        <v>32.250219793826851</v>
      </c>
      <c r="BV66" s="148">
        <v>16.413395045514118</v>
      </c>
      <c r="BW66" s="148">
        <v>8.0223521532032738</v>
      </c>
      <c r="BX66" s="148"/>
      <c r="BY66" s="148">
        <f t="shared" si="26"/>
        <v>7378.1146441984502</v>
      </c>
      <c r="BZ66" s="148"/>
      <c r="CA66" s="148">
        <f t="shared" si="27"/>
        <v>58.238298187939662</v>
      </c>
      <c r="CB66" s="148"/>
      <c r="CC66" s="198">
        <v>15.5286522603582</v>
      </c>
      <c r="CD66" s="198">
        <v>14.4</v>
      </c>
      <c r="CE66" s="376">
        <v>54.877000000000002</v>
      </c>
      <c r="CF66" s="200" t="s">
        <v>159</v>
      </c>
      <c r="CG66" s="344">
        <v>15.5286522603582</v>
      </c>
      <c r="CH66" s="376">
        <v>54.877000000000002</v>
      </c>
      <c r="CI66" s="501">
        <f t="shared" si="28"/>
        <v>17.695044220268919</v>
      </c>
      <c r="CJ66" s="501">
        <f t="shared" si="29"/>
        <v>64.510711873773147</v>
      </c>
      <c r="CK66" s="161">
        <f t="shared" si="30"/>
        <v>5.6512998077424562E-2</v>
      </c>
      <c r="CL66" s="161">
        <f t="shared" si="30"/>
        <v>1.5501301581614547E-2</v>
      </c>
      <c r="CM66" s="142">
        <f t="shared" si="31"/>
        <v>3.6456937360958315</v>
      </c>
      <c r="CN66" s="142">
        <f t="shared" si="32"/>
        <v>21.525310466126083</v>
      </c>
      <c r="CO66" s="142">
        <f t="shared" si="33"/>
        <v>12.999390812011754</v>
      </c>
      <c r="CP66" s="142">
        <f t="shared" si="123"/>
        <v>92.856832033419764</v>
      </c>
      <c r="CQ66" s="142">
        <f t="shared" si="34"/>
        <v>7.1431679665802328</v>
      </c>
      <c r="CR66" s="142">
        <f t="shared" si="35"/>
        <v>14.090264022425766</v>
      </c>
      <c r="CS66" s="146">
        <f t="shared" si="36"/>
        <v>73.35823398390761</v>
      </c>
      <c r="CT66" s="146">
        <f t="shared" si="37"/>
        <v>5.6432055197634963</v>
      </c>
      <c r="CU66" s="146">
        <f t="shared" si="38"/>
        <v>5.5754611691177294</v>
      </c>
      <c r="CV66" s="512">
        <f t="shared" si="39"/>
        <v>39.569600400985699</v>
      </c>
      <c r="DC66" s="516"/>
      <c r="DD66" s="145">
        <v>73.35823398390761</v>
      </c>
      <c r="DE66" s="145">
        <v>1.9629683931894311</v>
      </c>
      <c r="DF66" s="145">
        <v>5.6432055197634963</v>
      </c>
      <c r="DG66" s="145">
        <v>0.64630132735483892</v>
      </c>
      <c r="DH66" s="145">
        <v>2.3255523356009535E-2</v>
      </c>
      <c r="DI66" s="145">
        <v>0.32122955522627084</v>
      </c>
      <c r="DJ66" s="145">
        <v>1.311914850192277</v>
      </c>
      <c r="DK66" s="145">
        <v>4.7609111858307172</v>
      </c>
      <c r="DL66" s="145">
        <v>5.5754611691177294</v>
      </c>
      <c r="DM66" s="145">
        <v>0.18068530537908278</v>
      </c>
      <c r="DN66" s="145">
        <v>2.8330282996175264</v>
      </c>
      <c r="DO66" s="145">
        <v>0.48280488706498054</v>
      </c>
      <c r="DP66" s="145">
        <v>0.26</v>
      </c>
      <c r="DQ66" s="538">
        <v>2.2400000000000002</v>
      </c>
      <c r="DR66" s="540">
        <f t="shared" si="41"/>
        <v>99.59999999999998</v>
      </c>
      <c r="DS66" s="554">
        <f t="shared" si="42"/>
        <v>1.1469708962884639</v>
      </c>
      <c r="DT66" s="256">
        <f t="shared" si="108"/>
        <v>84.139759382661367</v>
      </c>
      <c r="DU66" s="256">
        <f t="shared" si="108"/>
        <v>2.2514676173224077</v>
      </c>
      <c r="DV66" s="256">
        <f t="shared" si="108"/>
        <v>6.4725924929431446</v>
      </c>
      <c r="DW66" s="256">
        <f t="shared" si="107"/>
        <v>0.74128881270860347</v>
      </c>
      <c r="DX66" s="256">
        <f t="shared" si="107"/>
        <v>2.6673408467299563E-2</v>
      </c>
      <c r="DY66" s="256">
        <f t="shared" si="107"/>
        <v>0.36844095087222051</v>
      </c>
      <c r="DZ66" s="256">
        <f t="shared" si="107"/>
        <v>1.5047281515791819</v>
      </c>
      <c r="EA66" s="256">
        <f t="shared" si="107"/>
        <v>5.4606265699620318</v>
      </c>
      <c r="EB66" s="256">
        <f t="shared" si="107"/>
        <v>6.3948916943644889</v>
      </c>
      <c r="EC66" s="256">
        <f t="shared" si="107"/>
        <v>0.2072407866568014</v>
      </c>
      <c r="ED66" s="256">
        <f t="shared" si="107"/>
        <v>3.2494010080228972</v>
      </c>
      <c r="EE66" s="256">
        <f t="shared" si="107"/>
        <v>0.55376315404937138</v>
      </c>
      <c r="EF66" s="256">
        <f t="shared" si="85"/>
        <v>111.37087402960984</v>
      </c>
      <c r="EG66" s="256"/>
      <c r="EH66" s="256"/>
      <c r="EI66" s="147">
        <v>3805.9963834858281</v>
      </c>
      <c r="EJ66" s="148">
        <v>15.015120056365427</v>
      </c>
      <c r="EK66" s="148">
        <v>3.7889028869521422</v>
      </c>
      <c r="EL66" s="148">
        <v>25.530545709967924</v>
      </c>
      <c r="EM66" s="472">
        <v>1</v>
      </c>
      <c r="EN66" s="148">
        <v>0</v>
      </c>
      <c r="EO66" s="432">
        <v>1</v>
      </c>
      <c r="EP66" s="148">
        <v>39.569600400985699</v>
      </c>
      <c r="EQ66" s="148">
        <v>124.88821010347677</v>
      </c>
      <c r="ER66" s="148">
        <v>24.044621196053793</v>
      </c>
      <c r="ES66" s="148">
        <v>55.899436665179557</v>
      </c>
      <c r="ET66" s="148">
        <v>7.1063701601345397E-2</v>
      </c>
      <c r="EU66" s="148">
        <v>1967.4585444798606</v>
      </c>
      <c r="EV66" s="148">
        <v>16.192423728131882</v>
      </c>
      <c r="EW66" s="472">
        <v>1</v>
      </c>
      <c r="EX66" s="148">
        <v>1073.6178193431331</v>
      </c>
      <c r="EY66" s="148">
        <v>17.965726240909536</v>
      </c>
      <c r="EZ66" s="148">
        <v>32.250219793826851</v>
      </c>
      <c r="FA66" s="148">
        <v>16.413395045514118</v>
      </c>
      <c r="FB66" s="148">
        <v>8.0223521532032738</v>
      </c>
      <c r="FC66" s="516"/>
      <c r="FD66" s="256"/>
      <c r="FE66" s="256"/>
      <c r="FF66" s="256"/>
      <c r="FG66" s="256"/>
      <c r="FH66" s="256"/>
      <c r="FI66" s="142">
        <f t="shared" si="124"/>
        <v>23.5133563323479</v>
      </c>
      <c r="FJ66" s="256"/>
      <c r="FK66" s="142">
        <f t="shared" si="125"/>
        <v>61.131288691086702</v>
      </c>
      <c r="FL66" s="256"/>
      <c r="FM66" s="142">
        <f t="shared" si="45"/>
        <v>7.1431679665802319</v>
      </c>
      <c r="FO66" s="142">
        <f t="shared" si="46"/>
        <v>27.778905949499844</v>
      </c>
      <c r="FP66" s="256"/>
      <c r="FQ66" s="142">
        <f t="shared" si="47"/>
        <v>7.1431679665802328</v>
      </c>
      <c r="FR66" s="256"/>
      <c r="FS66" s="142">
        <f t="shared" si="48"/>
        <v>7.6926681754653892E-2</v>
      </c>
      <c r="FU66" s="142">
        <f t="shared" si="49"/>
        <v>5.6432055197634963</v>
      </c>
      <c r="FV66" s="256"/>
      <c r="FW66" s="256"/>
      <c r="FX66" s="256"/>
      <c r="FY66" s="256"/>
      <c r="FZ66" s="256"/>
      <c r="GA66" s="256"/>
      <c r="GB66" s="256"/>
      <c r="GC66" s="256"/>
      <c r="GD66" s="256"/>
      <c r="GE66" s="256"/>
      <c r="GF66" s="256"/>
      <c r="GG66" s="256"/>
      <c r="GH66" s="256"/>
      <c r="GI66" s="256"/>
      <c r="GJ66" s="256"/>
      <c r="GK66" s="344">
        <v>15.5286522603582</v>
      </c>
      <c r="GL66" s="376">
        <v>54.877000000000002</v>
      </c>
      <c r="GM66" s="256"/>
      <c r="GN66" s="256"/>
      <c r="GO66" s="617"/>
      <c r="GP66" s="256"/>
      <c r="GQ66" s="256"/>
      <c r="GR66" s="256"/>
      <c r="GS66" s="256"/>
      <c r="GT66" s="256"/>
      <c r="GU66" s="256"/>
      <c r="GV66" s="256"/>
      <c r="GW66" s="256"/>
      <c r="GX66" s="256"/>
      <c r="GY66" s="620"/>
      <c r="GZ66" s="629"/>
      <c r="HA66" s="620"/>
      <c r="HB66" s="620"/>
      <c r="HC66" s="620"/>
      <c r="HD66" s="620"/>
      <c r="HE66" s="620"/>
      <c r="HF66" s="620"/>
      <c r="HG66" s="620"/>
      <c r="HH66" s="620"/>
      <c r="HI66" s="629"/>
      <c r="HJ66" s="620"/>
      <c r="HK66" s="620"/>
      <c r="HL66" s="620"/>
      <c r="HM66" s="620"/>
      <c r="HN66" s="620"/>
      <c r="HO66" s="620"/>
      <c r="HP66" s="620"/>
      <c r="HQ66" s="620"/>
      <c r="HR66" s="620"/>
      <c r="HS66" s="620"/>
      <c r="HT66" s="620"/>
      <c r="HU66" s="620"/>
      <c r="HV66" s="620"/>
      <c r="HW66" s="620"/>
      <c r="HX66" s="620"/>
      <c r="HY66" s="620"/>
      <c r="HZ66" s="620"/>
      <c r="IA66" s="620"/>
      <c r="IB66" s="620"/>
      <c r="IC66" s="620"/>
      <c r="ID66" s="620"/>
      <c r="IE66" s="620"/>
      <c r="IF66" s="620"/>
      <c r="IG66" s="620"/>
      <c r="IH66" s="620"/>
      <c r="II66" s="620"/>
      <c r="IJ66" s="620"/>
      <c r="IK66" s="620"/>
    </row>
    <row r="67" spans="1:245" s="142" customFormat="1" ht="15.75" x14ac:dyDescent="0.2">
      <c r="A67" s="278">
        <v>61</v>
      </c>
      <c r="B67" s="272">
        <v>91</v>
      </c>
      <c r="C67" s="144">
        <v>110</v>
      </c>
      <c r="D67" s="393">
        <v>3220.8999999999996</v>
      </c>
      <c r="E67" s="320" t="s">
        <v>240</v>
      </c>
      <c r="F67" s="311" t="s">
        <v>162</v>
      </c>
      <c r="G67" s="239"/>
      <c r="H67" s="145">
        <v>78.781703177266238</v>
      </c>
      <c r="I67" s="145">
        <v>0.35134266331815395</v>
      </c>
      <c r="J67" s="145">
        <v>10.255295207527903</v>
      </c>
      <c r="K67" s="145">
        <v>1.1637465898314978</v>
      </c>
      <c r="L67" s="145">
        <v>2.6847118160124219E-2</v>
      </c>
      <c r="M67" s="145">
        <v>0.82932267644821456</v>
      </c>
      <c r="N67" s="145">
        <v>0.23068259641736924</v>
      </c>
      <c r="O67" s="145">
        <v>1.4223907130873359</v>
      </c>
      <c r="P67" s="145">
        <v>3.4458529433219058</v>
      </c>
      <c r="Q67" s="145">
        <v>7.4868001208799231E-2</v>
      </c>
      <c r="R67" s="145">
        <v>0.17577264153892647</v>
      </c>
      <c r="S67" s="145">
        <v>0.46217567187353464</v>
      </c>
      <c r="T67" s="145">
        <v>0.25</v>
      </c>
      <c r="U67" s="145">
        <v>2.13</v>
      </c>
      <c r="V67" s="146">
        <v>99.6</v>
      </c>
      <c r="W67" s="146"/>
      <c r="X67" s="145">
        <v>1.4223907130873359</v>
      </c>
      <c r="Y67" s="145">
        <f t="shared" si="109"/>
        <v>1.0554139091108032</v>
      </c>
      <c r="Z67" s="145">
        <f t="shared" si="110"/>
        <v>1.3036292327124209E-2</v>
      </c>
      <c r="AA67" s="145">
        <f t="shared" si="111"/>
        <v>2.4778046221981391</v>
      </c>
      <c r="AB67" s="145">
        <v>0.25</v>
      </c>
      <c r="AC67" s="146">
        <f t="shared" si="112"/>
        <v>0.63794831341246105</v>
      </c>
      <c r="AD67" s="146"/>
      <c r="AE67" s="146">
        <f t="shared" si="113"/>
        <v>0.30760212269312132</v>
      </c>
      <c r="AF67" s="444">
        <v>0.01</v>
      </c>
      <c r="AG67" s="146">
        <f>0.08/(0.7*2.5)</f>
        <v>4.5714285714285714E-2</v>
      </c>
      <c r="AH67" s="146">
        <f t="shared" si="114"/>
        <v>0.13005835582464076</v>
      </c>
      <c r="AI67" s="249">
        <f t="shared" si="115"/>
        <v>30.775885622583711</v>
      </c>
      <c r="AJ67" s="249">
        <f t="shared" si="116"/>
        <v>0.99967507027668889</v>
      </c>
      <c r="AK67" s="249">
        <f t="shared" si="19"/>
        <v>3.2492972331109397E-4</v>
      </c>
      <c r="AL67" s="249">
        <f t="shared" si="117"/>
        <v>1.9930692662797123</v>
      </c>
      <c r="AM67" s="249">
        <f t="shared" si="20"/>
        <v>1.9924216588344801</v>
      </c>
      <c r="AN67" s="249">
        <f t="shared" si="21"/>
        <v>6.4760744523211194E-4</v>
      </c>
      <c r="AO67" s="249">
        <f t="shared" si="118"/>
        <v>2.1286162490005243</v>
      </c>
      <c r="AP67" s="249">
        <f t="shared" si="119"/>
        <v>1.383750999475869E-3</v>
      </c>
      <c r="AQ67" s="433">
        <f t="shared" si="22"/>
        <v>1.2031358444707981E-2</v>
      </c>
      <c r="AR67" s="430">
        <f t="shared" si="120"/>
        <v>28.752666230725815</v>
      </c>
      <c r="AS67" s="430">
        <f t="shared" si="121"/>
        <v>64.405370061903326</v>
      </c>
      <c r="AT67" s="430">
        <f t="shared" si="122"/>
        <v>93.17006765107385</v>
      </c>
      <c r="AU67" s="430">
        <f t="shared" si="50"/>
        <v>6.8299323489261496</v>
      </c>
      <c r="AV67" s="436">
        <f t="shared" si="23"/>
        <v>64.405370061903326</v>
      </c>
      <c r="AW67" s="436"/>
      <c r="AX67" s="464">
        <v>0.1</v>
      </c>
      <c r="AY67" s="465">
        <f t="shared" si="126"/>
        <v>1.2031358444707981E-2</v>
      </c>
      <c r="AZ67" s="436">
        <f t="shared" si="24"/>
        <v>28.752666230725815</v>
      </c>
      <c r="BA67" s="430"/>
      <c r="BB67" s="146">
        <f t="shared" si="25"/>
        <v>93.158036292629134</v>
      </c>
      <c r="BC67" s="146"/>
      <c r="BD67" s="147">
        <v>8001.5094087534826</v>
      </c>
      <c r="BE67" s="148">
        <v>16.602244492533362</v>
      </c>
      <c r="BF67" s="148">
        <v>0.94249547579182114</v>
      </c>
      <c r="BG67" s="148">
        <v>31.886739695245183</v>
      </c>
      <c r="BH67" s="148">
        <v>13.160427966284821</v>
      </c>
      <c r="BI67" s="148">
        <v>11.435098979809849</v>
      </c>
      <c r="BJ67" s="148">
        <v>12.888505451198137</v>
      </c>
      <c r="BK67" s="148">
        <v>75.773781705595198</v>
      </c>
      <c r="BL67" s="148">
        <v>124.48087700227865</v>
      </c>
      <c r="BM67" s="148">
        <v>15.746403022785037</v>
      </c>
      <c r="BN67" s="148">
        <v>110.51557913485658</v>
      </c>
      <c r="BO67" s="148">
        <v>4.2873216634252165</v>
      </c>
      <c r="BP67" s="148">
        <v>209.76072317133912</v>
      </c>
      <c r="BQ67" s="148">
        <v>4.5012945669388982</v>
      </c>
      <c r="BR67" s="472">
        <v>1</v>
      </c>
      <c r="BS67" s="148">
        <v>789.3419501770644</v>
      </c>
      <c r="BT67" s="148">
        <v>19.439248026844652</v>
      </c>
      <c r="BU67" s="148">
        <v>37.763482936088167</v>
      </c>
      <c r="BV67" s="148">
        <v>11.554677448410914</v>
      </c>
      <c r="BW67" s="148">
        <v>11.480830754121582</v>
      </c>
      <c r="BX67" s="148"/>
      <c r="BY67" s="148">
        <f t="shared" si="26"/>
        <v>113686.8384177283</v>
      </c>
      <c r="BZ67" s="148"/>
      <c r="CA67" s="148">
        <f t="shared" si="27"/>
        <v>68.683561717054403</v>
      </c>
      <c r="CB67" s="148"/>
      <c r="CC67" s="198">
        <v>14.846331019064172</v>
      </c>
      <c r="CD67" s="198">
        <v>12.847175932097965</v>
      </c>
      <c r="CE67" s="373">
        <v>5.3881187674376676</v>
      </c>
      <c r="CF67" s="200" t="s">
        <v>159</v>
      </c>
      <c r="CG67" s="344">
        <v>14.846331019064172</v>
      </c>
      <c r="CH67" s="373">
        <v>5.3881187674376676</v>
      </c>
      <c r="CI67" s="501">
        <f t="shared" si="28"/>
        <v>28.752666230725815</v>
      </c>
      <c r="CJ67" s="501">
        <f t="shared" si="29"/>
        <v>64.405370061903326</v>
      </c>
      <c r="CK67" s="161">
        <f t="shared" si="30"/>
        <v>3.4779383309203341E-2</v>
      </c>
      <c r="CL67" s="161">
        <f t="shared" si="30"/>
        <v>1.5526655604010169E-2</v>
      </c>
      <c r="CM67" s="142">
        <f t="shared" si="31"/>
        <v>2.2399790525540251</v>
      </c>
      <c r="CN67" s="142">
        <f t="shared" si="32"/>
        <v>30.8643970772501</v>
      </c>
      <c r="CO67" s="142">
        <f t="shared" si="33"/>
        <v>7.6820512313908331</v>
      </c>
      <c r="CP67" s="142">
        <f t="shared" si="123"/>
        <v>88.481984575437664</v>
      </c>
      <c r="CQ67" s="142">
        <f t="shared" si="34"/>
        <v>11.518015424562329</v>
      </c>
      <c r="CR67" s="142">
        <f t="shared" si="35"/>
        <v>4.5475530793884893</v>
      </c>
      <c r="CS67" s="146">
        <f t="shared" si="36"/>
        <v>78.781703177266238</v>
      </c>
      <c r="CT67" s="146">
        <f t="shared" si="37"/>
        <v>10.255295207527903</v>
      </c>
      <c r="CU67" s="146">
        <f t="shared" si="38"/>
        <v>3.4458529433219058</v>
      </c>
      <c r="CV67" s="512">
        <f t="shared" si="39"/>
        <v>75.773781705595198</v>
      </c>
      <c r="DC67" s="516"/>
      <c r="DD67" s="145">
        <v>78.781703177266238</v>
      </c>
      <c r="DE67" s="145">
        <v>0.35134266331815395</v>
      </c>
      <c r="DF67" s="145">
        <v>10.255295207527903</v>
      </c>
      <c r="DG67" s="145">
        <v>1.1637465898314978</v>
      </c>
      <c r="DH67" s="145">
        <v>2.6847118160124219E-2</v>
      </c>
      <c r="DI67" s="145">
        <v>0.82932267644821456</v>
      </c>
      <c r="DJ67" s="145">
        <v>0.23068259641736924</v>
      </c>
      <c r="DK67" s="145">
        <v>1.4223907130873359</v>
      </c>
      <c r="DL67" s="145">
        <v>3.4458529433219058</v>
      </c>
      <c r="DM67" s="145">
        <v>7.4868001208799231E-2</v>
      </c>
      <c r="DN67" s="145">
        <v>0.17577264153892647</v>
      </c>
      <c r="DO67" s="145">
        <v>0.46217567187353464</v>
      </c>
      <c r="DP67" s="145">
        <v>0.25</v>
      </c>
      <c r="DQ67" s="538">
        <v>2.13</v>
      </c>
      <c r="DR67" s="540">
        <f t="shared" si="41"/>
        <v>99.600000000000009</v>
      </c>
      <c r="DS67" s="554">
        <f t="shared" si="42"/>
        <v>1.0638530948829164</v>
      </c>
      <c r="DT67" s="256">
        <f t="shared" si="108"/>
        <v>83.812158745281977</v>
      </c>
      <c r="DU67" s="256">
        <f t="shared" si="108"/>
        <v>0.37377697973542456</v>
      </c>
      <c r="DV67" s="256">
        <f t="shared" si="108"/>
        <v>10.9101275454665</v>
      </c>
      <c r="DW67" s="256">
        <f t="shared" si="107"/>
        <v>1.2380554112516788</v>
      </c>
      <c r="DX67" s="256">
        <f t="shared" si="107"/>
        <v>2.8561389743335497E-2</v>
      </c>
      <c r="DY67" s="256">
        <f t="shared" si="107"/>
        <v>0.88227749599601657</v>
      </c>
      <c r="DZ67" s="256">
        <f t="shared" si="107"/>
        <v>0.24541239413424501</v>
      </c>
      <c r="EA67" s="256">
        <f t="shared" si="107"/>
        <v>1.5132147622506806</v>
      </c>
      <c r="EB67" s="256">
        <f t="shared" si="107"/>
        <v>3.6658813182644159</v>
      </c>
      <c r="EC67" s="256">
        <f t="shared" si="107"/>
        <v>7.964855479367898E-2</v>
      </c>
      <c r="ED67" s="256">
        <f t="shared" si="107"/>
        <v>0.18699626869693239</v>
      </c>
      <c r="EE67" s="256">
        <f t="shared" si="107"/>
        <v>0.49168701890225108</v>
      </c>
      <c r="EF67" s="256">
        <f t="shared" si="85"/>
        <v>103.42779788451713</v>
      </c>
      <c r="EG67" s="256"/>
      <c r="EH67" s="256"/>
      <c r="EI67" s="147">
        <v>8001.5094087534826</v>
      </c>
      <c r="EJ67" s="148">
        <v>16.602244492533362</v>
      </c>
      <c r="EK67" s="148">
        <v>0.94249547579182114</v>
      </c>
      <c r="EL67" s="148">
        <v>31.886739695245183</v>
      </c>
      <c r="EM67" s="148">
        <v>13.160427966284821</v>
      </c>
      <c r="EN67" s="148">
        <v>11.435098979809849</v>
      </c>
      <c r="EO67" s="148">
        <v>12.888505451198137</v>
      </c>
      <c r="EP67" s="148">
        <v>75.773781705595198</v>
      </c>
      <c r="EQ67" s="148">
        <v>124.48087700227865</v>
      </c>
      <c r="ER67" s="148">
        <v>15.746403022785037</v>
      </c>
      <c r="ES67" s="148">
        <v>110.51557913485658</v>
      </c>
      <c r="ET67" s="148">
        <v>4.2873216634252165</v>
      </c>
      <c r="EU67" s="148">
        <v>209.76072317133912</v>
      </c>
      <c r="EV67" s="148">
        <v>4.5012945669388982</v>
      </c>
      <c r="EW67" s="472">
        <v>1</v>
      </c>
      <c r="EX67" s="148">
        <v>789.3419501770644</v>
      </c>
      <c r="EY67" s="148">
        <v>19.439248026844652</v>
      </c>
      <c r="EZ67" s="148">
        <v>37.763482936088167</v>
      </c>
      <c r="FA67" s="148">
        <v>11.554677448410914</v>
      </c>
      <c r="FB67" s="148">
        <v>11.480830754121582</v>
      </c>
      <c r="FC67" s="516"/>
      <c r="FD67" s="256"/>
      <c r="FE67" s="256"/>
      <c r="FF67" s="256"/>
      <c r="FG67" s="256"/>
      <c r="FH67" s="256"/>
      <c r="FI67" s="142">
        <f t="shared" si="124"/>
        <v>42.730396698032926</v>
      </c>
      <c r="FJ67" s="256"/>
      <c r="FK67" s="142">
        <f t="shared" si="125"/>
        <v>56.56189689428912</v>
      </c>
      <c r="FL67" s="256"/>
      <c r="FM67" s="142">
        <f t="shared" si="45"/>
        <v>11.51801542456233</v>
      </c>
      <c r="FO67" s="142">
        <f t="shared" si="46"/>
        <v>43.034957852295129</v>
      </c>
      <c r="FP67" s="256"/>
      <c r="FQ67" s="142">
        <f t="shared" si="47"/>
        <v>11.518015424562329</v>
      </c>
      <c r="FR67" s="256"/>
      <c r="FS67" s="142">
        <f t="shared" si="48"/>
        <v>0.13017356561145327</v>
      </c>
      <c r="FU67" s="142">
        <f t="shared" si="49"/>
        <v>10.255295207527901</v>
      </c>
      <c r="FV67" s="256"/>
      <c r="FW67" s="256"/>
      <c r="FX67" s="256"/>
      <c r="FY67" s="256"/>
      <c r="FZ67" s="256"/>
      <c r="GA67" s="256"/>
      <c r="GB67" s="256"/>
      <c r="GC67" s="256"/>
      <c r="GD67" s="256"/>
      <c r="GE67" s="256"/>
      <c r="GF67" s="256"/>
      <c r="GG67" s="256"/>
      <c r="GH67" s="256"/>
      <c r="GI67" s="256"/>
      <c r="GJ67" s="256"/>
      <c r="GK67" s="344">
        <v>14.846331019064172</v>
      </c>
      <c r="GL67" s="373">
        <v>5.3881187674376676</v>
      </c>
      <c r="GM67" s="256"/>
      <c r="GN67" s="256"/>
      <c r="GO67" s="617"/>
      <c r="GP67" s="256"/>
      <c r="GQ67" s="256"/>
      <c r="GR67" s="256"/>
      <c r="GS67" s="256"/>
      <c r="GT67" s="256"/>
      <c r="GU67" s="256"/>
      <c r="GV67" s="256"/>
      <c r="GW67" s="256"/>
      <c r="GX67" s="256"/>
      <c r="GY67" s="620"/>
      <c r="GZ67" s="629"/>
      <c r="HA67" s="620"/>
      <c r="HB67" s="620"/>
      <c r="HC67" s="620"/>
      <c r="HD67" s="620"/>
      <c r="HE67" s="620"/>
      <c r="HF67" s="620"/>
      <c r="HG67" s="620"/>
      <c r="HH67" s="620"/>
      <c r="HI67" s="629"/>
      <c r="HJ67" s="620"/>
      <c r="HK67" s="620"/>
      <c r="HL67" s="620"/>
      <c r="HM67" s="620"/>
      <c r="HN67" s="620"/>
      <c r="HO67" s="620"/>
      <c r="HP67" s="620"/>
      <c r="HQ67" s="620"/>
      <c r="HR67" s="620"/>
      <c r="HS67" s="620"/>
      <c r="HT67" s="620"/>
      <c r="HU67" s="620"/>
      <c r="HV67" s="620"/>
      <c r="HW67" s="620"/>
      <c r="HX67" s="620"/>
      <c r="HY67" s="620"/>
      <c r="HZ67" s="620"/>
      <c r="IA67" s="620"/>
      <c r="IB67" s="620"/>
      <c r="IC67" s="620"/>
      <c r="ID67" s="620"/>
      <c r="IE67" s="620"/>
      <c r="IF67" s="620"/>
      <c r="IG67" s="620"/>
      <c r="IH67" s="620"/>
      <c r="II67" s="620"/>
      <c r="IJ67" s="620"/>
      <c r="IK67" s="620"/>
    </row>
    <row r="68" spans="1:245" s="142" customFormat="1" ht="15.75" x14ac:dyDescent="0.2">
      <c r="A68" s="278">
        <v>62</v>
      </c>
      <c r="B68" s="272">
        <v>92</v>
      </c>
      <c r="C68" s="144">
        <v>110</v>
      </c>
      <c r="D68" s="393">
        <v>3221.2</v>
      </c>
      <c r="E68" s="320" t="s">
        <v>240</v>
      </c>
      <c r="F68" s="311" t="s">
        <v>168</v>
      </c>
      <c r="G68" s="239"/>
      <c r="H68" s="145">
        <v>74.306932653502614</v>
      </c>
      <c r="I68" s="145">
        <v>0.94405293699777648</v>
      </c>
      <c r="J68" s="145">
        <v>8.8758274160795523</v>
      </c>
      <c r="K68" s="145">
        <v>0.68981134493104812</v>
      </c>
      <c r="L68" s="145">
        <v>2.0013479755252746E-2</v>
      </c>
      <c r="M68" s="145">
        <v>0.45648836486981009</v>
      </c>
      <c r="N68" s="145">
        <v>1.1128098165420686</v>
      </c>
      <c r="O68" s="145">
        <v>4.14108061508687</v>
      </c>
      <c r="P68" s="145">
        <v>4.5888193682043834</v>
      </c>
      <c r="Q68" s="145">
        <v>0.13184759778460475</v>
      </c>
      <c r="R68" s="145">
        <v>2.457936910645111</v>
      </c>
      <c r="S68" s="145">
        <v>0.38437949560088436</v>
      </c>
      <c r="T68" s="145">
        <v>0.18</v>
      </c>
      <c r="U68" s="145">
        <v>1.31</v>
      </c>
      <c r="V68" s="146">
        <v>99.6</v>
      </c>
      <c r="W68" s="146"/>
      <c r="X68" s="145">
        <v>4.14108061508687</v>
      </c>
      <c r="Y68" s="145">
        <f t="shared" si="109"/>
        <v>3.0726818163944576</v>
      </c>
      <c r="Z68" s="145">
        <f t="shared" si="110"/>
        <v>1.0841945550472014E-2</v>
      </c>
      <c r="AA68" s="145">
        <f t="shared" si="111"/>
        <v>7.213762431481328</v>
      </c>
      <c r="AB68" s="145">
        <v>0.18</v>
      </c>
      <c r="AC68" s="146">
        <f t="shared" si="112"/>
        <v>2.8423164062459954</v>
      </c>
      <c r="AD68" s="146"/>
      <c r="AE68" s="146">
        <f t="shared" si="113"/>
        <v>4.3013895936289437</v>
      </c>
      <c r="AF68" s="444">
        <v>0.01</v>
      </c>
      <c r="AG68" s="146">
        <f>3.19/(0.7*2.5)</f>
        <v>1.8228571428571427</v>
      </c>
      <c r="AH68" s="146">
        <f t="shared" si="114"/>
        <v>0.63507976778796826</v>
      </c>
      <c r="AI68" s="249">
        <f t="shared" si="115"/>
        <v>26.637482248238658</v>
      </c>
      <c r="AJ68" s="249">
        <f t="shared" si="116"/>
        <v>0.99962458914446906</v>
      </c>
      <c r="AK68" s="249">
        <f t="shared" si="19"/>
        <v>3.7541085553088362E-4</v>
      </c>
      <c r="AL68" s="249">
        <f t="shared" si="117"/>
        <v>1.1462997098008583</v>
      </c>
      <c r="AM68" s="249">
        <f t="shared" si="20"/>
        <v>1.145869376446107</v>
      </c>
      <c r="AN68" s="249">
        <f t="shared" si="21"/>
        <v>4.303333547511438E-4</v>
      </c>
      <c r="AO68" s="249">
        <f t="shared" si="118"/>
        <v>1.3090167926652159</v>
      </c>
      <c r="AP68" s="249">
        <f t="shared" si="119"/>
        <v>9.8320733478419954E-4</v>
      </c>
      <c r="AQ68" s="433">
        <f t="shared" si="22"/>
        <v>1.1413540689535344E-2</v>
      </c>
      <c r="AR68" s="430">
        <f t="shared" si="120"/>
        <v>22.661427170381749</v>
      </c>
      <c r="AS68" s="430">
        <f t="shared" si="121"/>
        <v>62.976219068311735</v>
      </c>
      <c r="AT68" s="430">
        <f t="shared" si="122"/>
        <v>85.649059779383023</v>
      </c>
      <c r="AU68" s="430">
        <f t="shared" si="50"/>
        <v>14.350940220616977</v>
      </c>
      <c r="AV68" s="436">
        <f t="shared" si="23"/>
        <v>62.976219068311735</v>
      </c>
      <c r="AW68" s="436"/>
      <c r="AX68" s="464">
        <v>0.1</v>
      </c>
      <c r="AY68" s="465">
        <f t="shared" si="126"/>
        <v>1.1413540689535344E-2</v>
      </c>
      <c r="AZ68" s="436">
        <f t="shared" si="24"/>
        <v>22.661427170381749</v>
      </c>
      <c r="BA68" s="430"/>
      <c r="BB68" s="146">
        <f t="shared" si="25"/>
        <v>85.637646238693492</v>
      </c>
      <c r="BC68" s="146"/>
      <c r="BD68" s="147">
        <v>4358.1481014696228</v>
      </c>
      <c r="BE68" s="148">
        <v>8.7872806397380057</v>
      </c>
      <c r="BF68" s="148">
        <v>1.5597887846145613</v>
      </c>
      <c r="BG68" s="148">
        <v>25.615982989579944</v>
      </c>
      <c r="BH68" s="148">
        <v>16.149767904940436</v>
      </c>
      <c r="BI68" s="148">
        <v>8.460526158974961</v>
      </c>
      <c r="BJ68" s="432">
        <v>1</v>
      </c>
      <c r="BK68" s="148">
        <v>61.847361543592541</v>
      </c>
      <c r="BL68" s="148">
        <v>117.20159846817415</v>
      </c>
      <c r="BM68" s="148">
        <v>14.221228424488302</v>
      </c>
      <c r="BN68" s="148">
        <v>59.586341110372445</v>
      </c>
      <c r="BO68" s="148">
        <v>-0.31893397545539665</v>
      </c>
      <c r="BP68" s="148">
        <v>495.54081016411345</v>
      </c>
      <c r="BQ68" s="148">
        <v>3.5244587305228081</v>
      </c>
      <c r="BR68" s="472">
        <v>1</v>
      </c>
      <c r="BS68" s="148">
        <v>1000.9603610381359</v>
      </c>
      <c r="BT68" s="148">
        <v>12.325340000704387</v>
      </c>
      <c r="BU68" s="148">
        <v>25.256163900068291</v>
      </c>
      <c r="BV68" s="148">
        <v>17.53303444801373</v>
      </c>
      <c r="BW68" s="148">
        <v>11.721053541511187</v>
      </c>
      <c r="BX68" s="148"/>
      <c r="BY68" s="148">
        <f t="shared" si="26"/>
        <v>19993.826663346714</v>
      </c>
      <c r="BZ68" s="148"/>
      <c r="CA68" s="148">
        <f t="shared" si="27"/>
        <v>49.302557442283863</v>
      </c>
      <c r="CB68" s="148"/>
      <c r="CC68" s="198">
        <v>14.718362673195648</v>
      </c>
      <c r="CD68" s="198">
        <v>13.791253018513563</v>
      </c>
      <c r="CE68" s="373">
        <v>18.013867056497155</v>
      </c>
      <c r="CF68" s="200"/>
      <c r="CG68" s="344">
        <v>14.718362673195648</v>
      </c>
      <c r="CH68" s="373">
        <v>18.013867056497155</v>
      </c>
      <c r="CI68" s="501">
        <f t="shared" si="28"/>
        <v>22.661427170381749</v>
      </c>
      <c r="CJ68" s="501">
        <f t="shared" si="29"/>
        <v>62.976219068311735</v>
      </c>
      <c r="CK68" s="161">
        <f t="shared" si="30"/>
        <v>4.4127847398198715E-2</v>
      </c>
      <c r="CL68" s="161">
        <f t="shared" si="30"/>
        <v>1.5879009803927372E-2</v>
      </c>
      <c r="CM68" s="142">
        <f t="shared" si="31"/>
        <v>2.7790049847619924</v>
      </c>
      <c r="CN68" s="142">
        <f t="shared" si="32"/>
        <v>26.461992086072399</v>
      </c>
      <c r="CO68" s="142">
        <f t="shared" si="33"/>
        <v>8.3718316242705786</v>
      </c>
      <c r="CP68" s="142">
        <f t="shared" si="123"/>
        <v>89.329727207110039</v>
      </c>
      <c r="CQ68" s="142">
        <f t="shared" si="34"/>
        <v>10.67027279288995</v>
      </c>
      <c r="CR68" s="142">
        <f t="shared" si="35"/>
        <v>7.4195879236820739</v>
      </c>
      <c r="CS68" s="146">
        <f t="shared" si="36"/>
        <v>74.306932653502614</v>
      </c>
      <c r="CT68" s="146">
        <f t="shared" si="37"/>
        <v>8.8758274160795523</v>
      </c>
      <c r="CU68" s="146">
        <f t="shared" si="38"/>
        <v>4.5888193682043834</v>
      </c>
      <c r="CV68" s="512">
        <f t="shared" si="39"/>
        <v>61.847361543592541</v>
      </c>
      <c r="DC68" s="516"/>
      <c r="DD68" s="145">
        <v>74.306932653502614</v>
      </c>
      <c r="DE68" s="145">
        <v>0.94405293699777648</v>
      </c>
      <c r="DF68" s="145">
        <v>8.8758274160795523</v>
      </c>
      <c r="DG68" s="145">
        <v>0.68981134493104812</v>
      </c>
      <c r="DH68" s="145">
        <v>2.0013479755252746E-2</v>
      </c>
      <c r="DI68" s="145">
        <v>0.45648836486981009</v>
      </c>
      <c r="DJ68" s="145">
        <v>1.1128098165420686</v>
      </c>
      <c r="DK68" s="145">
        <v>4.14108061508687</v>
      </c>
      <c r="DL68" s="145">
        <v>4.5888193682043834</v>
      </c>
      <c r="DM68" s="145">
        <v>0.13184759778460475</v>
      </c>
      <c r="DN68" s="145">
        <v>2.457936910645111</v>
      </c>
      <c r="DO68" s="145">
        <v>0.38437949560088436</v>
      </c>
      <c r="DP68" s="145">
        <v>0.18</v>
      </c>
      <c r="DQ68" s="538">
        <v>1.31</v>
      </c>
      <c r="DR68" s="540">
        <f t="shared" si="41"/>
        <v>99.599999999999966</v>
      </c>
      <c r="DS68" s="554">
        <f t="shared" si="42"/>
        <v>1.1185001252664033</v>
      </c>
      <c r="DT68" s="256">
        <f t="shared" si="108"/>
        <v>83.112313481104863</v>
      </c>
      <c r="DU68" s="256">
        <f t="shared" si="108"/>
        <v>1.055923328290129</v>
      </c>
      <c r="DV68" s="256">
        <f t="shared" si="108"/>
        <v>9.9276140767279557</v>
      </c>
      <c r="DW68" s="256">
        <f t="shared" si="107"/>
        <v>0.77155407571556345</v>
      </c>
      <c r="DX68" s="256">
        <f t="shared" si="107"/>
        <v>2.2385079613266825E-2</v>
      </c>
      <c r="DY68" s="256">
        <f t="shared" si="107"/>
        <v>0.51058229328953819</v>
      </c>
      <c r="DZ68" s="256">
        <f t="shared" si="107"/>
        <v>1.244677919199987</v>
      </c>
      <c r="EA68" s="256">
        <f t="shared" si="107"/>
        <v>4.6317991867129384</v>
      </c>
      <c r="EB68" s="256">
        <f t="shared" si="107"/>
        <v>5.1325950381615009</v>
      </c>
      <c r="EC68" s="256">
        <f t="shared" si="107"/>
        <v>0.14747155463815478</v>
      </c>
      <c r="ED68" s="256">
        <f t="shared" si="107"/>
        <v>2.7492027424534728</v>
      </c>
      <c r="EE68" s="256">
        <f t="shared" si="107"/>
        <v>0.42992851397942605</v>
      </c>
      <c r="EF68" s="256">
        <f t="shared" si="85"/>
        <v>109.7360472898868</v>
      </c>
      <c r="EG68" s="256"/>
      <c r="EH68" s="256"/>
      <c r="EI68" s="147">
        <v>4358.1481014696228</v>
      </c>
      <c r="EJ68" s="148">
        <v>8.7872806397380057</v>
      </c>
      <c r="EK68" s="148">
        <v>1.5597887846145613</v>
      </c>
      <c r="EL68" s="148">
        <v>25.615982989579944</v>
      </c>
      <c r="EM68" s="148">
        <v>16.149767904940436</v>
      </c>
      <c r="EN68" s="148">
        <v>8.460526158974961</v>
      </c>
      <c r="EO68" s="432">
        <v>1</v>
      </c>
      <c r="EP68" s="148">
        <v>61.847361543592541</v>
      </c>
      <c r="EQ68" s="148">
        <v>117.20159846817415</v>
      </c>
      <c r="ER68" s="148">
        <v>14.221228424488302</v>
      </c>
      <c r="ES68" s="148">
        <v>59.586341110372445</v>
      </c>
      <c r="ET68" s="148">
        <v>-0.31893397545539665</v>
      </c>
      <c r="EU68" s="148">
        <v>495.54081016411345</v>
      </c>
      <c r="EV68" s="148">
        <v>3.5244587305228081</v>
      </c>
      <c r="EW68" s="472">
        <v>1</v>
      </c>
      <c r="EX68" s="148">
        <v>1000.9603610381359</v>
      </c>
      <c r="EY68" s="148">
        <v>12.325340000704387</v>
      </c>
      <c r="EZ68" s="148">
        <v>25.256163900068291</v>
      </c>
      <c r="FA68" s="148">
        <v>17.53303444801373</v>
      </c>
      <c r="FB68" s="148">
        <v>11.721053541511187</v>
      </c>
      <c r="FC68" s="516"/>
      <c r="FD68" s="256"/>
      <c r="FE68" s="256"/>
      <c r="FF68" s="256"/>
      <c r="FG68" s="256"/>
      <c r="FH68" s="256"/>
      <c r="FI68" s="142">
        <f t="shared" si="124"/>
        <v>36.982614233664798</v>
      </c>
      <c r="FJ68" s="256"/>
      <c r="FK68" s="142">
        <f t="shared" si="125"/>
        <v>55.075973251996913</v>
      </c>
      <c r="FL68" s="256"/>
      <c r="FM68" s="142">
        <f t="shared" si="45"/>
        <v>10.670272792889952</v>
      </c>
      <c r="FO68" s="142">
        <f t="shared" si="46"/>
        <v>40.172910799250431</v>
      </c>
      <c r="FP68" s="256"/>
      <c r="FQ68" s="142">
        <f t="shared" si="47"/>
        <v>10.67027279288995</v>
      </c>
      <c r="FR68" s="256"/>
      <c r="FS68" s="142">
        <f t="shared" si="48"/>
        <v>0.11944817393375706</v>
      </c>
      <c r="FU68" s="142">
        <f t="shared" si="49"/>
        <v>8.8758274160795505</v>
      </c>
      <c r="FV68" s="256"/>
      <c r="FW68" s="256"/>
      <c r="FX68" s="256"/>
      <c r="FY68" s="256"/>
      <c r="FZ68" s="256"/>
      <c r="GA68" s="256"/>
      <c r="GB68" s="256"/>
      <c r="GC68" s="256"/>
      <c r="GD68" s="256"/>
      <c r="GE68" s="256"/>
      <c r="GF68" s="256"/>
      <c r="GG68" s="256"/>
      <c r="GH68" s="256"/>
      <c r="GI68" s="256"/>
      <c r="GJ68" s="256"/>
      <c r="GK68" s="344">
        <v>14.718362673195648</v>
      </c>
      <c r="GL68" s="373">
        <v>18.013867056497155</v>
      </c>
      <c r="GM68" s="256"/>
      <c r="GN68" s="256"/>
      <c r="GO68" s="617"/>
      <c r="GP68" s="256"/>
      <c r="GQ68" s="256"/>
      <c r="GR68" s="256"/>
      <c r="GS68" s="256"/>
      <c r="GT68" s="256"/>
      <c r="GU68" s="256"/>
      <c r="GV68" s="256"/>
      <c r="GW68" s="256"/>
      <c r="GX68" s="256"/>
      <c r="GY68" s="620"/>
      <c r="GZ68" s="629"/>
      <c r="HA68" s="620"/>
      <c r="HB68" s="620"/>
      <c r="HC68" s="620"/>
      <c r="HD68" s="620"/>
      <c r="HE68" s="620"/>
      <c r="HF68" s="620"/>
      <c r="HG68" s="620"/>
      <c r="HH68" s="620"/>
      <c r="HI68" s="629"/>
      <c r="HJ68" s="620"/>
      <c r="HK68" s="620"/>
      <c r="HL68" s="620"/>
      <c r="HM68" s="620"/>
      <c r="HN68" s="620"/>
      <c r="HO68" s="620"/>
      <c r="HP68" s="620"/>
      <c r="HQ68" s="620"/>
      <c r="HR68" s="620"/>
      <c r="HS68" s="620"/>
      <c r="HT68" s="620"/>
      <c r="HU68" s="620"/>
      <c r="HV68" s="620"/>
      <c r="HW68" s="620"/>
      <c r="HX68" s="620"/>
      <c r="HY68" s="620"/>
      <c r="HZ68" s="620"/>
      <c r="IA68" s="620"/>
      <c r="IB68" s="620"/>
      <c r="IC68" s="620"/>
      <c r="ID68" s="620"/>
      <c r="IE68" s="620"/>
      <c r="IF68" s="620"/>
      <c r="IG68" s="620"/>
      <c r="IH68" s="620"/>
      <c r="II68" s="620"/>
      <c r="IJ68" s="620"/>
      <c r="IK68" s="620"/>
    </row>
    <row r="69" spans="1:245" s="142" customFormat="1" ht="15.75" x14ac:dyDescent="0.2">
      <c r="A69" s="278">
        <v>63</v>
      </c>
      <c r="B69" s="272">
        <v>95</v>
      </c>
      <c r="C69" s="144">
        <v>110</v>
      </c>
      <c r="D69" s="393">
        <v>3221.5</v>
      </c>
      <c r="E69" s="320" t="s">
        <v>240</v>
      </c>
      <c r="F69" s="311" t="s">
        <v>168</v>
      </c>
      <c r="G69" s="239"/>
      <c r="H69" s="145">
        <v>70.161077080638307</v>
      </c>
      <c r="I69" s="145">
        <v>1.2505428712721025</v>
      </c>
      <c r="J69" s="145">
        <v>9.5595196720245195</v>
      </c>
      <c r="K69" s="145">
        <v>0.83241904628183294</v>
      </c>
      <c r="L69" s="145">
        <v>2.3475385836803083E-2</v>
      </c>
      <c r="M69" s="145">
        <v>0.46577986576626884</v>
      </c>
      <c r="N69" s="145">
        <v>1.2874183700543769</v>
      </c>
      <c r="O69" s="145">
        <v>5.4025628297899342</v>
      </c>
      <c r="P69" s="145">
        <v>4.5425375357858533</v>
      </c>
      <c r="Q69" s="145">
        <v>0.13964328227385867</v>
      </c>
      <c r="R69" s="145">
        <v>3.4574306453894188</v>
      </c>
      <c r="S69" s="145">
        <v>0.46759341488670858</v>
      </c>
      <c r="T69" s="145">
        <v>0.15</v>
      </c>
      <c r="U69" s="145">
        <v>1.86</v>
      </c>
      <c r="V69" s="146">
        <v>99.6</v>
      </c>
      <c r="W69" s="146"/>
      <c r="X69" s="145">
        <v>5.4025628297899342</v>
      </c>
      <c r="Y69" s="145">
        <f t="shared" si="109"/>
        <v>4.008701619704131</v>
      </c>
      <c r="Z69" s="145">
        <f t="shared" si="110"/>
        <v>1.3189107124551055E-2</v>
      </c>
      <c r="AA69" s="145">
        <f t="shared" si="111"/>
        <v>9.411264449494066</v>
      </c>
      <c r="AB69" s="145">
        <v>0.15</v>
      </c>
      <c r="AC69" s="146">
        <f t="shared" si="112"/>
        <v>3.9250240602761273</v>
      </c>
      <c r="AD69" s="146"/>
      <c r="AE69" s="146">
        <f t="shared" si="113"/>
        <v>6.0505036294314829</v>
      </c>
      <c r="AF69" s="444">
        <v>0.01</v>
      </c>
      <c r="AG69" s="146">
        <f>4.76/(0.7*2.5)</f>
        <v>2.7199999999999998</v>
      </c>
      <c r="AH69" s="146">
        <f t="shared" si="114"/>
        <v>0.73743064538941905</v>
      </c>
      <c r="AI69" s="249">
        <f t="shared" si="115"/>
        <v>28.688559016073558</v>
      </c>
      <c r="AJ69" s="249">
        <f t="shared" si="116"/>
        <v>0.99965142898970982</v>
      </c>
      <c r="AK69" s="249">
        <f t="shared" si="19"/>
        <v>3.4857101029010291E-4</v>
      </c>
      <c r="AL69" s="249">
        <f t="shared" si="117"/>
        <v>1.2981989120481017</v>
      </c>
      <c r="AM69" s="249">
        <f t="shared" si="20"/>
        <v>1.2977463975417713</v>
      </c>
      <c r="AN69" s="249">
        <f t="shared" si="21"/>
        <v>4.5251450633011927E-4</v>
      </c>
      <c r="AO69" s="249">
        <f t="shared" si="118"/>
        <v>1.8587037676707336</v>
      </c>
      <c r="AP69" s="249">
        <f t="shared" si="119"/>
        <v>1.2962323292665999E-3</v>
      </c>
      <c r="AQ69" s="433">
        <f t="shared" si="22"/>
        <v>1.1748746835596719E-2</v>
      </c>
      <c r="AR69" s="430">
        <f t="shared" si="120"/>
        <v>25.431939674474052</v>
      </c>
      <c r="AS69" s="430">
        <f t="shared" si="121"/>
        <v>57.445107243401281</v>
      </c>
      <c r="AT69" s="430">
        <f t="shared" si="122"/>
        <v>82.888795664710926</v>
      </c>
      <c r="AU69" s="430">
        <f t="shared" si="50"/>
        <v>17.111204335289074</v>
      </c>
      <c r="AV69" s="436">
        <f t="shared" si="23"/>
        <v>57.445107243401281</v>
      </c>
      <c r="AW69" s="436"/>
      <c r="AX69" s="464">
        <v>0.1</v>
      </c>
      <c r="AY69" s="465">
        <f t="shared" si="126"/>
        <v>1.1748746835596719E-2</v>
      </c>
      <c r="AZ69" s="436">
        <f t="shared" si="24"/>
        <v>25.431939674474052</v>
      </c>
      <c r="BA69" s="430"/>
      <c r="BB69" s="146">
        <f t="shared" si="25"/>
        <v>82.877046917875333</v>
      </c>
      <c r="BC69" s="146"/>
      <c r="BD69" s="147">
        <v>6213.3665833652813</v>
      </c>
      <c r="BE69" s="148">
        <v>5.5124100667694904</v>
      </c>
      <c r="BF69" s="148">
        <v>5.4224444837529608</v>
      </c>
      <c r="BG69" s="148">
        <v>25.963465568777803</v>
      </c>
      <c r="BH69" s="148">
        <v>9.8739070602762737</v>
      </c>
      <c r="BI69" s="148">
        <v>5.5395237081576303</v>
      </c>
      <c r="BJ69" s="148">
        <v>5.456828339844761</v>
      </c>
      <c r="BK69" s="148">
        <v>64.291860350189069</v>
      </c>
      <c r="BL69" s="148">
        <v>115.58209663545166</v>
      </c>
      <c r="BM69" s="148">
        <v>11.220806343643796</v>
      </c>
      <c r="BN69" s="148">
        <v>65.548812478580203</v>
      </c>
      <c r="BO69" s="148">
        <v>1.71071616845457</v>
      </c>
      <c r="BP69" s="148">
        <v>204.75104098398864</v>
      </c>
      <c r="BQ69" s="148">
        <v>4.1636337164149309</v>
      </c>
      <c r="BR69" s="472">
        <v>1</v>
      </c>
      <c r="BS69" s="148">
        <v>867.30802727010769</v>
      </c>
      <c r="BT69" s="148">
        <v>7.1266990268096393</v>
      </c>
      <c r="BU69" s="148">
        <v>22.307832636567014</v>
      </c>
      <c r="BV69" s="148">
        <v>0</v>
      </c>
      <c r="BW69" s="148">
        <v>10.452588769586555</v>
      </c>
      <c r="BX69" s="148"/>
      <c r="BY69" s="148">
        <f t="shared" si="26"/>
        <v>9729.8407968343035</v>
      </c>
      <c r="BZ69" s="148"/>
      <c r="CA69" s="148">
        <f t="shared" si="27"/>
        <v>39.887120432963208</v>
      </c>
      <c r="CB69" s="148"/>
      <c r="CC69" s="198">
        <v>17.877762545540815</v>
      </c>
      <c r="CD69" s="198">
        <v>16.29167796150719</v>
      </c>
      <c r="CE69" s="373">
        <v>37.993145155009202</v>
      </c>
      <c r="CF69" s="200"/>
      <c r="CG69" s="344">
        <v>17.877762545540815</v>
      </c>
      <c r="CH69" s="373">
        <v>37.993145155009202</v>
      </c>
      <c r="CI69" s="501">
        <f t="shared" si="28"/>
        <v>25.431939674474052</v>
      </c>
      <c r="CJ69" s="501">
        <f t="shared" si="29"/>
        <v>57.445107243401281</v>
      </c>
      <c r="CK69" s="161">
        <f t="shared" si="30"/>
        <v>3.9320634320460283E-2</v>
      </c>
      <c r="CL69" s="161">
        <f t="shared" si="30"/>
        <v>1.7407922936985551E-2</v>
      </c>
      <c r="CM69" s="142">
        <f t="shared" si="31"/>
        <v>2.2587780554174062</v>
      </c>
      <c r="CN69" s="142">
        <f t="shared" si="32"/>
        <v>30.686348778420054</v>
      </c>
      <c r="CO69" s="142">
        <f t="shared" si="33"/>
        <v>7.3393935561387433</v>
      </c>
      <c r="CP69" s="142">
        <f t="shared" si="123"/>
        <v>88.008720379146922</v>
      </c>
      <c r="CQ69" s="142">
        <f t="shared" si="34"/>
        <v>11.991279620853078</v>
      </c>
      <c r="CR69" s="142">
        <f t="shared" si="35"/>
        <v>7.0654940003964191</v>
      </c>
      <c r="CS69" s="146">
        <f t="shared" si="36"/>
        <v>70.161077080638307</v>
      </c>
      <c r="CT69" s="146">
        <f t="shared" si="37"/>
        <v>9.5595196720245195</v>
      </c>
      <c r="CU69" s="146">
        <f t="shared" si="38"/>
        <v>4.5425375357858533</v>
      </c>
      <c r="CV69" s="512">
        <f t="shared" si="39"/>
        <v>64.291860350189069</v>
      </c>
      <c r="DC69" s="516"/>
      <c r="DD69" s="145">
        <v>70.161077080638307</v>
      </c>
      <c r="DE69" s="145">
        <v>1.2505428712721025</v>
      </c>
      <c r="DF69" s="145">
        <v>9.5595196720245195</v>
      </c>
      <c r="DG69" s="145">
        <v>0.83241904628183294</v>
      </c>
      <c r="DH69" s="145">
        <v>2.3475385836803083E-2</v>
      </c>
      <c r="DI69" s="145">
        <v>0.46577986576626884</v>
      </c>
      <c r="DJ69" s="145">
        <v>1.2874183700543769</v>
      </c>
      <c r="DK69" s="145">
        <v>5.4025628297899342</v>
      </c>
      <c r="DL69" s="145">
        <v>4.5425375357858533</v>
      </c>
      <c r="DM69" s="145">
        <v>0.13964328227385867</v>
      </c>
      <c r="DN69" s="145">
        <v>3.4574306453894188</v>
      </c>
      <c r="DO69" s="145">
        <v>0.46759341488670858</v>
      </c>
      <c r="DP69" s="145">
        <v>0.15</v>
      </c>
      <c r="DQ69" s="538">
        <v>1.86</v>
      </c>
      <c r="DR69" s="540">
        <f t="shared" si="41"/>
        <v>99.59999999999998</v>
      </c>
      <c r="DS69" s="554">
        <f t="shared" si="42"/>
        <v>1.158129949053194</v>
      </c>
      <c r="DT69" s="256">
        <f t="shared" si="108"/>
        <v>81.255644624916854</v>
      </c>
      <c r="DU69" s="256">
        <f t="shared" si="108"/>
        <v>1.4482911517951951</v>
      </c>
      <c r="DV69" s="256">
        <f t="shared" si="108"/>
        <v>11.071166030734762</v>
      </c>
      <c r="DW69" s="256">
        <f t="shared" si="107"/>
        <v>0.96404942766128754</v>
      </c>
      <c r="DX69" s="256">
        <f t="shared" si="107"/>
        <v>2.7187547403180825E-2</v>
      </c>
      <c r="DY69" s="256">
        <f t="shared" si="107"/>
        <v>0.5394336122098925</v>
      </c>
      <c r="DZ69" s="256">
        <f t="shared" si="107"/>
        <v>1.4909977713212215</v>
      </c>
      <c r="EA69" s="256">
        <f t="shared" si="107"/>
        <v>6.2568698148212958</v>
      </c>
      <c r="EB69" s="256">
        <f t="shared" si="107"/>
        <v>5.2608487648918913</v>
      </c>
      <c r="EC69" s="256">
        <f t="shared" si="107"/>
        <v>0.16172506738544473</v>
      </c>
      <c r="ED69" s="256">
        <f t="shared" si="107"/>
        <v>4.0041539771997989</v>
      </c>
      <c r="EE69" s="256">
        <f t="shared" si="107"/>
        <v>0.54153393776035286</v>
      </c>
      <c r="EF69" s="256">
        <f t="shared" si="85"/>
        <v>113.02190172810118</v>
      </c>
      <c r="EG69" s="256"/>
      <c r="EH69" s="256"/>
      <c r="EI69" s="147">
        <v>6213.3665833652813</v>
      </c>
      <c r="EJ69" s="148">
        <v>5.5124100667694904</v>
      </c>
      <c r="EK69" s="148">
        <v>5.4224444837529608</v>
      </c>
      <c r="EL69" s="148">
        <v>25.963465568777803</v>
      </c>
      <c r="EM69" s="148">
        <v>9.8739070602762737</v>
      </c>
      <c r="EN69" s="148">
        <v>5.5395237081576303</v>
      </c>
      <c r="EO69" s="148">
        <v>5.456828339844761</v>
      </c>
      <c r="EP69" s="148">
        <v>64.291860350189069</v>
      </c>
      <c r="EQ69" s="148">
        <v>115.58209663545166</v>
      </c>
      <c r="ER69" s="148">
        <v>11.220806343643796</v>
      </c>
      <c r="ES69" s="148">
        <v>65.548812478580203</v>
      </c>
      <c r="ET69" s="148">
        <v>1.71071616845457</v>
      </c>
      <c r="EU69" s="148">
        <v>204.75104098398864</v>
      </c>
      <c r="EV69" s="148">
        <v>4.1636337164149309</v>
      </c>
      <c r="EW69" s="472">
        <v>1</v>
      </c>
      <c r="EX69" s="148">
        <v>867.30802727010769</v>
      </c>
      <c r="EY69" s="148">
        <v>7.1266990268096393</v>
      </c>
      <c r="EZ69" s="148">
        <v>22.307832636567014</v>
      </c>
      <c r="FA69" s="148">
        <v>0</v>
      </c>
      <c r="FB69" s="148">
        <v>10.452588769586555</v>
      </c>
      <c r="FC69" s="516"/>
      <c r="FD69" s="256"/>
      <c r="FE69" s="256"/>
      <c r="FF69" s="256"/>
      <c r="FG69" s="256"/>
      <c r="FH69" s="256"/>
      <c r="FI69" s="142">
        <f t="shared" si="124"/>
        <v>39.831331966768829</v>
      </c>
      <c r="FJ69" s="256"/>
      <c r="FK69" s="142">
        <f t="shared" si="125"/>
        <v>49.448784457918514</v>
      </c>
      <c r="FL69" s="256"/>
      <c r="FM69" s="142">
        <f t="shared" si="45"/>
        <v>11.99127962085308</v>
      </c>
      <c r="FO69" s="142">
        <f t="shared" si="46"/>
        <v>44.613888917101413</v>
      </c>
      <c r="FP69" s="256"/>
      <c r="FQ69" s="142">
        <f t="shared" si="47"/>
        <v>11.991279620853078</v>
      </c>
      <c r="FR69" s="256"/>
      <c r="FS69" s="142">
        <f t="shared" si="48"/>
        <v>0.13625103931967103</v>
      </c>
      <c r="FU69" s="142">
        <f t="shared" si="49"/>
        <v>9.5595196720245195</v>
      </c>
      <c r="FV69" s="256"/>
      <c r="FW69" s="256"/>
      <c r="FX69" s="256"/>
      <c r="FY69" s="256"/>
      <c r="FZ69" s="256"/>
      <c r="GA69" s="256"/>
      <c r="GB69" s="256"/>
      <c r="GC69" s="256"/>
      <c r="GD69" s="256"/>
      <c r="GE69" s="256"/>
      <c r="GF69" s="256"/>
      <c r="GG69" s="256"/>
      <c r="GH69" s="256"/>
      <c r="GI69" s="256"/>
      <c r="GJ69" s="256"/>
      <c r="GK69" s="344">
        <v>17.877762545540815</v>
      </c>
      <c r="GL69" s="373">
        <v>37.993145155009202</v>
      </c>
      <c r="GM69" s="256"/>
      <c r="GN69" s="256"/>
      <c r="GO69" s="617"/>
      <c r="GP69" s="256"/>
      <c r="GQ69" s="256"/>
      <c r="GR69" s="256"/>
      <c r="GS69" s="256"/>
      <c r="GT69" s="256"/>
      <c r="GU69" s="256"/>
      <c r="GV69" s="256"/>
      <c r="GW69" s="256"/>
      <c r="GX69" s="256"/>
      <c r="GY69" s="256"/>
      <c r="GZ69" s="649"/>
      <c r="HA69" s="256"/>
      <c r="HB69" s="256"/>
      <c r="HC69" s="256"/>
      <c r="HD69" s="256"/>
      <c r="HE69" s="256"/>
      <c r="HF69" s="256"/>
      <c r="HG69" s="256"/>
      <c r="HH69" s="256"/>
      <c r="HI69" s="649"/>
      <c r="HJ69" s="256"/>
      <c r="HK69" s="256"/>
      <c r="HL69" s="256"/>
      <c r="HM69" s="256"/>
      <c r="HN69" s="256"/>
      <c r="HO69" s="256"/>
      <c r="HP69" s="256"/>
      <c r="HQ69" s="256"/>
      <c r="HR69" s="256"/>
      <c r="HS69" s="256"/>
      <c r="HT69" s="256"/>
      <c r="HU69" s="256"/>
      <c r="HV69" s="256"/>
      <c r="HW69" s="256"/>
    </row>
    <row r="70" spans="1:245" s="142" customFormat="1" ht="15.75" x14ac:dyDescent="0.25">
      <c r="A70" s="278">
        <v>64</v>
      </c>
      <c r="B70" s="272">
        <v>94</v>
      </c>
      <c r="C70" s="144">
        <v>110</v>
      </c>
      <c r="D70" s="393">
        <v>3221.7</v>
      </c>
      <c r="E70" s="320" t="s">
        <v>240</v>
      </c>
      <c r="F70" s="311" t="s">
        <v>162</v>
      </c>
      <c r="G70" s="239"/>
      <c r="H70" s="145">
        <v>59.383825757167152</v>
      </c>
      <c r="I70" s="145">
        <v>1.4742143561355401</v>
      </c>
      <c r="J70" s="145">
        <v>12.835826611467905</v>
      </c>
      <c r="K70" s="145">
        <v>1.2939588425519426</v>
      </c>
      <c r="L70" s="145">
        <v>6.9651138959780964E-2</v>
      </c>
      <c r="M70" s="145">
        <v>1.596359168739496</v>
      </c>
      <c r="N70" s="145">
        <v>2.5349133726110313</v>
      </c>
      <c r="O70" s="145">
        <v>6.0407554520998312</v>
      </c>
      <c r="P70" s="145">
        <v>4.9878181461242557</v>
      </c>
      <c r="Q70" s="145">
        <v>0.15533633776807457</v>
      </c>
      <c r="R70" s="145">
        <v>3.751152982394069</v>
      </c>
      <c r="S70" s="145">
        <v>0.55618783398089022</v>
      </c>
      <c r="T70" s="145">
        <v>0.35</v>
      </c>
      <c r="U70" s="145">
        <v>4.57</v>
      </c>
      <c r="V70" s="146">
        <v>99.6</v>
      </c>
      <c r="W70" s="146"/>
      <c r="X70" s="145">
        <v>6.0407554520998312</v>
      </c>
      <c r="Y70" s="145">
        <f t="shared" si="109"/>
        <v>4.4822405454580752</v>
      </c>
      <c r="Z70" s="145">
        <f t="shared" si="110"/>
        <v>1.5688033000899507E-2</v>
      </c>
      <c r="AA70" s="145">
        <f t="shared" si="111"/>
        <v>10.522995997557906</v>
      </c>
      <c r="AB70" s="145">
        <v>0.35</v>
      </c>
      <c r="AC70" s="146">
        <f t="shared" si="112"/>
        <v>4.3073408163749596</v>
      </c>
      <c r="AD70" s="146"/>
      <c r="AE70" s="146">
        <f t="shared" si="113"/>
        <v>6.5645177191896202</v>
      </c>
      <c r="AF70" s="444">
        <v>0.01</v>
      </c>
      <c r="AG70" s="146">
        <f>4.03/(0.7*2.5)</f>
        <v>2.3028571428571429</v>
      </c>
      <c r="AH70" s="146">
        <f t="shared" si="114"/>
        <v>1.4482958395369261</v>
      </c>
      <c r="AI70" s="249">
        <f t="shared" si="115"/>
        <v>38.517479834403709</v>
      </c>
      <c r="AJ70" s="249">
        <f t="shared" si="116"/>
        <v>0.99974037761444956</v>
      </c>
      <c r="AK70" s="249">
        <f t="shared" si="19"/>
        <v>2.5962238555046969E-4</v>
      </c>
      <c r="AL70" s="249">
        <f t="shared" si="117"/>
        <v>2.8903180112914386</v>
      </c>
      <c r="AM70" s="249">
        <f t="shared" si="20"/>
        <v>2.8895676200343479</v>
      </c>
      <c r="AN70" s="249">
        <f t="shared" si="21"/>
        <v>7.5039125709097263E-4</v>
      </c>
      <c r="AO70" s="249">
        <f t="shared" si="118"/>
        <v>4.5676276673067422</v>
      </c>
      <c r="AP70" s="249">
        <f t="shared" si="119"/>
        <v>2.3723326932581497E-3</v>
      </c>
      <c r="AQ70" s="433">
        <f t="shared" si="22"/>
        <v>1.3122723950349123E-2</v>
      </c>
      <c r="AR70" s="430">
        <f t="shared" si="120"/>
        <v>40.58604379761799</v>
      </c>
      <c r="AS70" s="430">
        <f t="shared" si="121"/>
        <v>39.090803858358157</v>
      </c>
      <c r="AT70" s="430">
        <f t="shared" si="122"/>
        <v>79.689970379926493</v>
      </c>
      <c r="AU70" s="430">
        <f t="shared" si="50"/>
        <v>20.310029620073507</v>
      </c>
      <c r="AV70" s="436">
        <f t="shared" si="23"/>
        <v>39.090803858358157</v>
      </c>
      <c r="AW70" s="436"/>
      <c r="AX70" s="464">
        <v>0.1</v>
      </c>
      <c r="AY70" s="465">
        <f t="shared" si="126"/>
        <v>1.3122723950349123E-2</v>
      </c>
      <c r="AZ70" s="436">
        <f t="shared" si="24"/>
        <v>40.58604379761799</v>
      </c>
      <c r="BA70" s="430"/>
      <c r="BB70" s="146">
        <f t="shared" si="25"/>
        <v>79.676847655976147</v>
      </c>
      <c r="BC70" s="146"/>
      <c r="BD70" s="147">
        <v>11533.011014800053</v>
      </c>
      <c r="BE70" s="148">
        <v>6.9164572677942617</v>
      </c>
      <c r="BF70" s="148">
        <v>-0.35427906625267447</v>
      </c>
      <c r="BG70" s="148">
        <v>37.878452792570414</v>
      </c>
      <c r="BH70" s="148">
        <v>10.205952942422508</v>
      </c>
      <c r="BI70" s="148">
        <v>6.8238112245945501</v>
      </c>
      <c r="BJ70" s="148">
        <v>17.282359423997693</v>
      </c>
      <c r="BK70" s="148">
        <v>86.136690962943192</v>
      </c>
      <c r="BL70" s="148">
        <v>131.35176662904448</v>
      </c>
      <c r="BM70" s="148">
        <v>13.54837095275297</v>
      </c>
      <c r="BN70" s="148">
        <v>103.57230335325794</v>
      </c>
      <c r="BO70" s="148">
        <v>4.9655107807640997</v>
      </c>
      <c r="BP70" s="148">
        <v>23.557872856049041</v>
      </c>
      <c r="BQ70" s="148">
        <v>5.3912694652172704</v>
      </c>
      <c r="BR70" s="148">
        <v>0.76086460600453398</v>
      </c>
      <c r="BS70" s="148">
        <v>649.06410155327433</v>
      </c>
      <c r="BT70" s="148">
        <v>19.221409421331906</v>
      </c>
      <c r="BU70" s="148">
        <v>40.607999675515593</v>
      </c>
      <c r="BV70" s="148">
        <v>6.2242527437732136</v>
      </c>
      <c r="BW70" s="148">
        <v>12.260439336861976</v>
      </c>
      <c r="BX70" s="148"/>
      <c r="BY70" s="148">
        <f t="shared" si="26"/>
        <v>59107.161396217394</v>
      </c>
      <c r="BZ70" s="148"/>
      <c r="CA70" s="148">
        <f t="shared" si="27"/>
        <v>72.089848433709477</v>
      </c>
      <c r="CB70" s="148"/>
      <c r="CC70" s="191"/>
      <c r="CD70" s="158"/>
      <c r="CE70" s="371"/>
      <c r="CF70" s="206"/>
      <c r="CG70" s="497"/>
      <c r="CH70" s="371"/>
      <c r="CI70" s="501">
        <f t="shared" si="28"/>
        <v>40.58604379761799</v>
      </c>
      <c r="CJ70" s="501">
        <f t="shared" si="29"/>
        <v>39.090803858358157</v>
      </c>
      <c r="CK70" s="161">
        <f t="shared" si="30"/>
        <v>2.4639011503227382E-2</v>
      </c>
      <c r="CL70" s="161">
        <f t="shared" si="30"/>
        <v>2.5581464214023474E-2</v>
      </c>
      <c r="CM70" s="142">
        <f t="shared" si="31"/>
        <v>0.96315876593649197</v>
      </c>
      <c r="CN70" s="142">
        <f t="shared" si="32"/>
        <v>50.938315196477078</v>
      </c>
      <c r="CO70" s="142">
        <f t="shared" si="33"/>
        <v>4.6264122720473564</v>
      </c>
      <c r="CP70" s="142">
        <f t="shared" si="123"/>
        <v>82.226684578943647</v>
      </c>
      <c r="CQ70" s="142">
        <f t="shared" si="34"/>
        <v>17.773315421056356</v>
      </c>
      <c r="CR70" s="142">
        <f t="shared" si="35"/>
        <v>5.7905848139326155</v>
      </c>
      <c r="CS70" s="146">
        <f t="shared" si="36"/>
        <v>59.383825757167152</v>
      </c>
      <c r="CT70" s="146">
        <f t="shared" si="37"/>
        <v>12.835826611467905</v>
      </c>
      <c r="CU70" s="146">
        <f t="shared" si="38"/>
        <v>4.9878181461242557</v>
      </c>
      <c r="CV70" s="512">
        <f t="shared" si="39"/>
        <v>86.136690962943192</v>
      </c>
      <c r="DC70" s="516"/>
      <c r="DD70" s="145">
        <v>59.383825757167152</v>
      </c>
      <c r="DE70" s="145">
        <v>1.4742143561355401</v>
      </c>
      <c r="DF70" s="145">
        <v>12.835826611467905</v>
      </c>
      <c r="DG70" s="145">
        <v>1.2939588425519426</v>
      </c>
      <c r="DH70" s="145">
        <v>6.9651138959780964E-2</v>
      </c>
      <c r="DI70" s="145">
        <v>1.596359168739496</v>
      </c>
      <c r="DJ70" s="145">
        <v>2.5349133726110313</v>
      </c>
      <c r="DK70" s="145">
        <v>6.0407554520998312</v>
      </c>
      <c r="DL70" s="145">
        <v>4.9878181461242557</v>
      </c>
      <c r="DM70" s="145">
        <v>0.15533633776807457</v>
      </c>
      <c r="DN70" s="145">
        <v>3.751152982394069</v>
      </c>
      <c r="DO70" s="145">
        <v>0.55618783398089022</v>
      </c>
      <c r="DP70" s="145">
        <v>0.35</v>
      </c>
      <c r="DQ70" s="538">
        <v>4.57</v>
      </c>
      <c r="DR70" s="540">
        <f t="shared" si="41"/>
        <v>99.599999999999966</v>
      </c>
      <c r="DS70" s="554">
        <f t="shared" si="42"/>
        <v>1.2503806828776594</v>
      </c>
      <c r="DT70" s="256">
        <f t="shared" si="108"/>
        <v>74.252388602134602</v>
      </c>
      <c r="DU70" s="256">
        <f t="shared" si="108"/>
        <v>1.8433291533328056</v>
      </c>
      <c r="DV70" s="256">
        <f t="shared" si="108"/>
        <v>16.049669643746473</v>
      </c>
      <c r="DW70" s="256">
        <f t="shared" si="107"/>
        <v>1.6179411411656837</v>
      </c>
      <c r="DX70" s="256">
        <f t="shared" si="107"/>
        <v>8.7090438695737668E-2</v>
      </c>
      <c r="DY70" s="256">
        <f t="shared" si="107"/>
        <v>1.9960566675265037</v>
      </c>
      <c r="DZ70" s="256">
        <f t="shared" si="107"/>
        <v>3.1696067138810919</v>
      </c>
      <c r="EA70" s="256">
        <f t="shared" si="107"/>
        <v>7.553243927293531</v>
      </c>
      <c r="EB70" s="256">
        <f t="shared" si="107"/>
        <v>6.2366714596204273</v>
      </c>
      <c r="EC70" s="256">
        <f t="shared" si="107"/>
        <v>0.19422955609415982</v>
      </c>
      <c r="ED70" s="256">
        <f t="shared" si="107"/>
        <v>4.6903692277044646</v>
      </c>
      <c r="EE70" s="256">
        <f t="shared" si="107"/>
        <v>0.6954465236612718</v>
      </c>
      <c r="EF70" s="256">
        <f t="shared" si="85"/>
        <v>118.38604305485676</v>
      </c>
      <c r="EG70" s="256"/>
      <c r="EH70" s="256"/>
      <c r="EI70" s="147">
        <v>11533.011014800053</v>
      </c>
      <c r="EJ70" s="148">
        <v>6.9164572677942617</v>
      </c>
      <c r="EK70" s="148">
        <v>-0.35427906625267447</v>
      </c>
      <c r="EL70" s="148">
        <v>37.878452792570414</v>
      </c>
      <c r="EM70" s="148">
        <v>10.205952942422508</v>
      </c>
      <c r="EN70" s="148">
        <v>6.8238112245945501</v>
      </c>
      <c r="EO70" s="148">
        <v>17.282359423997693</v>
      </c>
      <c r="EP70" s="148">
        <v>86.136690962943192</v>
      </c>
      <c r="EQ70" s="148">
        <v>131.35176662904448</v>
      </c>
      <c r="ER70" s="148">
        <v>13.54837095275297</v>
      </c>
      <c r="ES70" s="148">
        <v>103.57230335325794</v>
      </c>
      <c r="ET70" s="148">
        <v>4.9655107807640997</v>
      </c>
      <c r="EU70" s="148">
        <v>23.557872856049041</v>
      </c>
      <c r="EV70" s="148">
        <v>5.3912694652172704</v>
      </c>
      <c r="EW70" s="148">
        <v>0.76086460600453398</v>
      </c>
      <c r="EX70" s="148">
        <v>649.06410155327433</v>
      </c>
      <c r="EY70" s="148">
        <v>19.221409421331906</v>
      </c>
      <c r="EZ70" s="148">
        <v>40.607999675515593</v>
      </c>
      <c r="FA70" s="148">
        <v>6.2242527437732136</v>
      </c>
      <c r="FB70" s="148">
        <v>12.260439336861976</v>
      </c>
      <c r="FC70" s="516"/>
      <c r="FD70" s="256"/>
      <c r="FE70" s="256"/>
      <c r="FF70" s="256"/>
      <c r="FG70" s="256"/>
      <c r="FH70" s="256"/>
      <c r="FI70" s="142">
        <f t="shared" si="124"/>
        <v>53.482610881116273</v>
      </c>
      <c r="FJ70" s="256"/>
      <c r="FK70" s="142">
        <f t="shared" si="125"/>
        <v>31.572868098986692</v>
      </c>
      <c r="FL70" s="256"/>
      <c r="FM70" s="142">
        <f t="shared" si="45"/>
        <v>17.773315421056353</v>
      </c>
      <c r="FO70" s="142">
        <f t="shared" si="46"/>
        <v>62.879677502759655</v>
      </c>
      <c r="FP70" s="256"/>
      <c r="FQ70" s="142">
        <f t="shared" si="47"/>
        <v>17.773315421056356</v>
      </c>
      <c r="FR70" s="256"/>
      <c r="FS70" s="142">
        <f t="shared" si="48"/>
        <v>0.21615021342606447</v>
      </c>
      <c r="FU70" s="142">
        <f t="shared" si="49"/>
        <v>12.835826611467906</v>
      </c>
      <c r="FV70" s="256"/>
      <c r="FW70" s="256"/>
      <c r="FX70" s="256"/>
      <c r="FY70" s="256"/>
      <c r="FZ70" s="256"/>
      <c r="GA70" s="256"/>
      <c r="GB70" s="256"/>
      <c r="GC70" s="256"/>
      <c r="GD70" s="256"/>
      <c r="GE70" s="256"/>
      <c r="GF70" s="256"/>
      <c r="GG70" s="256"/>
      <c r="GH70" s="256"/>
      <c r="GI70" s="256"/>
      <c r="GJ70" s="256"/>
      <c r="GK70" s="497"/>
      <c r="GL70" s="371"/>
      <c r="GM70" s="256"/>
      <c r="GN70" s="256"/>
      <c r="GO70" s="617"/>
      <c r="GP70" s="256"/>
      <c r="GQ70" s="256"/>
      <c r="GR70" s="256"/>
      <c r="GS70" s="256"/>
      <c r="GT70" s="256"/>
      <c r="GU70" s="256"/>
      <c r="GV70" s="256"/>
      <c r="GW70" s="256"/>
      <c r="GX70" s="256"/>
      <c r="GY70" s="256"/>
      <c r="GZ70" s="649"/>
      <c r="HA70" s="256"/>
      <c r="HB70" s="256"/>
      <c r="HC70" s="256"/>
      <c r="HD70" s="256"/>
      <c r="HE70" s="256"/>
      <c r="HF70" s="256"/>
      <c r="HG70" s="256"/>
      <c r="HH70" s="256"/>
      <c r="HI70" s="649"/>
      <c r="HJ70" s="256"/>
      <c r="HK70" s="256"/>
      <c r="HL70" s="256"/>
      <c r="HM70" s="256"/>
      <c r="HN70" s="256"/>
      <c r="HO70" s="256"/>
      <c r="HP70" s="256"/>
      <c r="HQ70" s="256"/>
      <c r="HR70" s="256"/>
      <c r="HS70" s="256"/>
      <c r="HT70" s="256"/>
      <c r="HU70" s="256"/>
      <c r="HV70" s="256"/>
      <c r="HW70" s="256"/>
    </row>
    <row r="71" spans="1:245" s="142" customFormat="1" ht="15.75" x14ac:dyDescent="0.2">
      <c r="A71" s="278">
        <v>65</v>
      </c>
      <c r="B71" s="272">
        <v>96</v>
      </c>
      <c r="C71" s="144">
        <v>110</v>
      </c>
      <c r="D71" s="412">
        <v>3222.2</v>
      </c>
      <c r="E71" s="321" t="s">
        <v>240</v>
      </c>
      <c r="F71" s="312" t="s">
        <v>168</v>
      </c>
      <c r="G71" s="240"/>
      <c r="H71" s="145">
        <v>74.312237382283513</v>
      </c>
      <c r="I71" s="145">
        <v>1.1338335433500146</v>
      </c>
      <c r="J71" s="145">
        <v>7.0353631711318787</v>
      </c>
      <c r="K71" s="145">
        <v>0.56626265629098538</v>
      </c>
      <c r="L71" s="145">
        <v>2.0227260336678168E-2</v>
      </c>
      <c r="M71" s="145">
        <v>0.31347221865050995</v>
      </c>
      <c r="N71" s="145">
        <v>1.2452344249057496</v>
      </c>
      <c r="O71" s="145">
        <v>5.1471836403005717</v>
      </c>
      <c r="P71" s="145">
        <v>4.0968755998333588</v>
      </c>
      <c r="Q71" s="145">
        <v>0.13243320698044014</v>
      </c>
      <c r="R71" s="145">
        <v>3.4587608844359634</v>
      </c>
      <c r="S71" s="145">
        <v>0.36811601150034201</v>
      </c>
      <c r="T71" s="145">
        <v>0.13</v>
      </c>
      <c r="U71" s="145">
        <v>1.64</v>
      </c>
      <c r="V71" s="146">
        <v>99.6</v>
      </c>
      <c r="W71" s="146"/>
      <c r="X71" s="145">
        <v>5.1471836403005717</v>
      </c>
      <c r="Y71" s="145">
        <f t="shared" si="109"/>
        <v>3.8192102611030241</v>
      </c>
      <c r="Z71" s="145">
        <f t="shared" si="110"/>
        <v>1.0383211900271964E-2</v>
      </c>
      <c r="AA71" s="145">
        <f t="shared" si="111"/>
        <v>8.9663939014035954</v>
      </c>
      <c r="AB71" s="145">
        <v>0.13</v>
      </c>
      <c r="AC71" s="146">
        <f t="shared" si="112"/>
        <v>3.8268768959363055</v>
      </c>
      <c r="AD71" s="146"/>
      <c r="AE71" s="146">
        <f t="shared" si="113"/>
        <v>6.0528315477629357</v>
      </c>
      <c r="AF71" s="444">
        <v>0.01</v>
      </c>
      <c r="AG71" s="146">
        <f>4.81/(0.7*2.5)</f>
        <v>2.7485714285714282</v>
      </c>
      <c r="AH71" s="146">
        <f t="shared" si="114"/>
        <v>0.71018945586453519</v>
      </c>
      <c r="AI71" s="249">
        <f t="shared" si="115"/>
        <v>21.116089513395639</v>
      </c>
      <c r="AJ71" s="249">
        <f t="shared" si="116"/>
        <v>0.99952642746690112</v>
      </c>
      <c r="AK71" s="249">
        <f t="shared" si="19"/>
        <v>4.7357253309881044E-4</v>
      </c>
      <c r="AL71" s="249">
        <f t="shared" si="117"/>
        <v>0.87973487494149527</v>
      </c>
      <c r="AM71" s="249">
        <f t="shared" si="20"/>
        <v>0.87931825666831376</v>
      </c>
      <c r="AN71" s="249">
        <f t="shared" si="21"/>
        <v>4.1661827318140914E-4</v>
      </c>
      <c r="AO71" s="249">
        <f t="shared" si="118"/>
        <v>1.6384474173519334</v>
      </c>
      <c r="AP71" s="249">
        <f t="shared" si="119"/>
        <v>1.5525826480666082E-3</v>
      </c>
      <c r="AQ71" s="433">
        <f t="shared" si="22"/>
        <v>1.1969200921248016E-2</v>
      </c>
      <c r="AR71" s="430">
        <f t="shared" si="120"/>
        <v>19.10625769030425</v>
      </c>
      <c r="AS71" s="430">
        <f t="shared" si="121"/>
        <v>64.759108537131382</v>
      </c>
      <c r="AT71" s="430">
        <f t="shared" si="122"/>
        <v>83.877335428356872</v>
      </c>
      <c r="AU71" s="430">
        <f t="shared" si="50"/>
        <v>16.122664571643128</v>
      </c>
      <c r="AV71" s="436">
        <f t="shared" si="23"/>
        <v>64.759108537131382</v>
      </c>
      <c r="AW71" s="436"/>
      <c r="AX71" s="464">
        <v>0.1</v>
      </c>
      <c r="AY71" s="465">
        <f t="shared" si="126"/>
        <v>1.1969200921248016E-2</v>
      </c>
      <c r="AZ71" s="436">
        <f t="shared" si="24"/>
        <v>19.10625769030425</v>
      </c>
      <c r="BA71" s="430"/>
      <c r="BB71" s="146">
        <f t="shared" si="25"/>
        <v>83.865366227435629</v>
      </c>
      <c r="BC71" s="146"/>
      <c r="BD71" s="147">
        <v>3069.493904257331</v>
      </c>
      <c r="BE71" s="472">
        <v>1</v>
      </c>
      <c r="BF71" s="148">
        <v>3.3829703753580262</v>
      </c>
      <c r="BG71" s="148">
        <v>24.618385498670289</v>
      </c>
      <c r="BH71" s="148">
        <v>4.598416550719902</v>
      </c>
      <c r="BI71" s="148">
        <v>5.3803391967776575</v>
      </c>
      <c r="BJ71" s="148">
        <v>2.4796208752632531</v>
      </c>
      <c r="BK71" s="148">
        <v>54.134536592250605</v>
      </c>
      <c r="BL71" s="148">
        <v>103.66845841128675</v>
      </c>
      <c r="BM71" s="148">
        <v>6.5241548379702268</v>
      </c>
      <c r="BN71" s="148">
        <v>50.537720548944009</v>
      </c>
      <c r="BO71" s="148">
        <v>0.71795971863192243</v>
      </c>
      <c r="BP71" s="148">
        <v>22.828828883314383</v>
      </c>
      <c r="BQ71" s="148">
        <v>2.1331543404296771</v>
      </c>
      <c r="BR71" s="148">
        <v>1.8670970719504734</v>
      </c>
      <c r="BS71" s="148">
        <v>973.35267829669681</v>
      </c>
      <c r="BT71" s="148">
        <v>5.2027309677540003</v>
      </c>
      <c r="BU71" s="148">
        <v>18.626515759036877</v>
      </c>
      <c r="BV71" s="148">
        <v>3.6821097503283284</v>
      </c>
      <c r="BW71" s="148">
        <v>7.7618708227198177</v>
      </c>
      <c r="BX71" s="385"/>
      <c r="BY71" s="148">
        <f t="shared" si="26"/>
        <v>467.08172345767326</v>
      </c>
      <c r="BZ71" s="385"/>
      <c r="CA71" s="148">
        <f t="shared" si="27"/>
        <v>31.591117549510695</v>
      </c>
      <c r="CB71" s="385"/>
      <c r="CC71" s="222">
        <v>16.9971818203379</v>
      </c>
      <c r="CD71" s="222">
        <v>15.457167712101086</v>
      </c>
      <c r="CE71" s="481">
        <v>275</v>
      </c>
      <c r="CF71" s="482">
        <v>310.14942905158176</v>
      </c>
      <c r="CG71" s="222">
        <v>16.9971818203379</v>
      </c>
      <c r="CH71" s="500">
        <v>310.10000000000002</v>
      </c>
      <c r="CI71" s="501">
        <f t="shared" si="28"/>
        <v>19.10625769030425</v>
      </c>
      <c r="CJ71" s="501">
        <f t="shared" si="29"/>
        <v>64.759108537131382</v>
      </c>
      <c r="CK71" s="161">
        <f t="shared" si="30"/>
        <v>5.2338873274354748E-2</v>
      </c>
      <c r="CL71" s="161">
        <f t="shared" si="30"/>
        <v>1.544184320305495E-2</v>
      </c>
      <c r="CM71" s="142">
        <f t="shared" si="31"/>
        <v>3.3894187750851041</v>
      </c>
      <c r="CN71" s="142">
        <f t="shared" si="32"/>
        <v>22.782059567342412</v>
      </c>
      <c r="CO71" s="142">
        <f t="shared" si="33"/>
        <v>10.562672540801877</v>
      </c>
      <c r="CP71" s="142">
        <f t="shared" si="123"/>
        <v>91.351480408432892</v>
      </c>
      <c r="CQ71" s="142">
        <f t="shared" si="34"/>
        <v>8.6485195915671031</v>
      </c>
      <c r="CR71" s="142">
        <f t="shared" si="35"/>
        <v>7.5679517323508945</v>
      </c>
      <c r="CS71" s="146">
        <f t="shared" si="36"/>
        <v>74.312237382283513</v>
      </c>
      <c r="CT71" s="146">
        <f t="shared" si="37"/>
        <v>7.0353631711318787</v>
      </c>
      <c r="CU71" s="146">
        <f t="shared" si="38"/>
        <v>4.0968755998333588</v>
      </c>
      <c r="CV71" s="512">
        <f t="shared" si="39"/>
        <v>54.134536592250605</v>
      </c>
      <c r="DC71" s="516"/>
      <c r="DD71" s="145">
        <v>74.312237382283513</v>
      </c>
      <c r="DE71" s="145">
        <v>1.1338335433500146</v>
      </c>
      <c r="DF71" s="145">
        <v>7.0353631711318787</v>
      </c>
      <c r="DG71" s="145">
        <v>0.56626265629098538</v>
      </c>
      <c r="DH71" s="145">
        <v>2.0227260336678168E-2</v>
      </c>
      <c r="DI71" s="145">
        <v>0.31347221865050995</v>
      </c>
      <c r="DJ71" s="145">
        <v>1.2452344249057496</v>
      </c>
      <c r="DK71" s="145">
        <v>5.1471836403005717</v>
      </c>
      <c r="DL71" s="145">
        <v>4.0968755998333588</v>
      </c>
      <c r="DM71" s="145">
        <v>0.13243320698044014</v>
      </c>
      <c r="DN71" s="145">
        <v>3.4587608844359634</v>
      </c>
      <c r="DO71" s="145">
        <v>0.36811601150034201</v>
      </c>
      <c r="DP71" s="145">
        <v>0.13</v>
      </c>
      <c r="DQ71" s="538">
        <v>1.64</v>
      </c>
      <c r="DR71" s="540">
        <f t="shared" si="41"/>
        <v>99.59999999999998</v>
      </c>
      <c r="DS71" s="554">
        <f t="shared" si="42"/>
        <v>1.1475183973025025</v>
      </c>
      <c r="DT71" s="256">
        <f t="shared" si="108"/>
        <v>85.274659540881089</v>
      </c>
      <c r="DU71" s="256">
        <f t="shared" si="108"/>
        <v>1.3010948504728264</v>
      </c>
      <c r="DV71" s="256">
        <f t="shared" si="108"/>
        <v>8.073208670578305</v>
      </c>
      <c r="DW71" s="256">
        <f t="shared" si="107"/>
        <v>0.64979681579928938</v>
      </c>
      <c r="DX71" s="256">
        <f t="shared" si="107"/>
        <v>2.3211153363365409E-2</v>
      </c>
      <c r="DY71" s="256">
        <f t="shared" si="107"/>
        <v>0.35971513794469279</v>
      </c>
      <c r="DZ71" s="256">
        <f t="shared" si="107"/>
        <v>1.4289294115337492</v>
      </c>
      <c r="EA71" s="256">
        <f t="shared" si="107"/>
        <v>5.9064879215393722</v>
      </c>
      <c r="EB71" s="256">
        <f t="shared" si="107"/>
        <v>4.7012401222685041</v>
      </c>
      <c r="EC71" s="256">
        <f t="shared" si="107"/>
        <v>0.15196954142382527</v>
      </c>
      <c r="ED71" s="256">
        <f t="shared" si="107"/>
        <v>3.9689917467605427</v>
      </c>
      <c r="EE71" s="256">
        <f t="shared" si="107"/>
        <v>0.42241989553826204</v>
      </c>
      <c r="EF71" s="256">
        <f t="shared" si="85"/>
        <v>112.26172480810381</v>
      </c>
      <c r="EG71" s="256"/>
      <c r="EH71" s="256"/>
      <c r="EI71" s="147">
        <v>3069.493904257331</v>
      </c>
      <c r="EJ71" s="472">
        <v>1</v>
      </c>
      <c r="EK71" s="148">
        <v>3.3829703753580262</v>
      </c>
      <c r="EL71" s="148">
        <v>24.618385498670289</v>
      </c>
      <c r="EM71" s="148">
        <v>4.598416550719902</v>
      </c>
      <c r="EN71" s="148">
        <v>5.3803391967776575</v>
      </c>
      <c r="EO71" s="148">
        <v>2.4796208752632531</v>
      </c>
      <c r="EP71" s="148">
        <v>54.134536592250605</v>
      </c>
      <c r="EQ71" s="148">
        <v>103.66845841128675</v>
      </c>
      <c r="ER71" s="148">
        <v>6.5241548379702268</v>
      </c>
      <c r="ES71" s="148">
        <v>50.537720548944009</v>
      </c>
      <c r="ET71" s="148">
        <v>0.71795971863192243</v>
      </c>
      <c r="EU71" s="148">
        <v>22.828828883314383</v>
      </c>
      <c r="EV71" s="148">
        <v>2.1331543404296771</v>
      </c>
      <c r="EW71" s="148">
        <v>1.8670970719504734</v>
      </c>
      <c r="EX71" s="148">
        <v>973.35267829669681</v>
      </c>
      <c r="EY71" s="148">
        <v>5.2027309677540003</v>
      </c>
      <c r="EZ71" s="148">
        <v>18.626515759036877</v>
      </c>
      <c r="FA71" s="148">
        <v>3.6821097503283284</v>
      </c>
      <c r="FB71" s="148">
        <v>7.7618708227198177</v>
      </c>
      <c r="FC71" s="516"/>
      <c r="FD71" s="256"/>
      <c r="FE71" s="256"/>
      <c r="FF71" s="256"/>
      <c r="FG71" s="256"/>
      <c r="FH71" s="256"/>
      <c r="FI71" s="142">
        <f t="shared" si="124"/>
        <v>29.314013213049495</v>
      </c>
      <c r="FJ71" s="256"/>
      <c r="FK71" s="142">
        <f t="shared" si="125"/>
        <v>59.068950511497775</v>
      </c>
      <c r="FL71" s="256"/>
      <c r="FM71" s="142">
        <f t="shared" si="45"/>
        <v>8.6485195915671031</v>
      </c>
      <c r="FO71" s="142">
        <f t="shared" si="46"/>
        <v>33.167040318323131</v>
      </c>
      <c r="FP71" s="256"/>
      <c r="FQ71" s="142">
        <f t="shared" si="47"/>
        <v>8.6485195915671031</v>
      </c>
      <c r="FR71" s="256"/>
      <c r="FS71" s="142">
        <f t="shared" si="48"/>
        <v>9.4673009708211964E-2</v>
      </c>
      <c r="FU71" s="142">
        <f t="shared" si="49"/>
        <v>7.0353631711318787</v>
      </c>
      <c r="FV71" s="256"/>
      <c r="FW71" s="256"/>
      <c r="FX71" s="256"/>
      <c r="FY71" s="256"/>
      <c r="FZ71" s="256"/>
      <c r="GA71" s="256"/>
      <c r="GB71" s="256"/>
      <c r="GC71" s="256"/>
      <c r="GD71" s="256"/>
      <c r="GE71" s="256"/>
      <c r="GF71" s="256"/>
      <c r="GG71" s="256"/>
      <c r="GH71" s="256"/>
      <c r="GI71" s="256"/>
      <c r="GJ71" s="256"/>
      <c r="GK71" s="222">
        <v>16.9971818203379</v>
      </c>
      <c r="GL71" s="500">
        <v>310.10000000000002</v>
      </c>
      <c r="GM71" s="256"/>
      <c r="GN71" s="256"/>
      <c r="GO71" s="617"/>
      <c r="GP71" s="256"/>
      <c r="GQ71" s="256"/>
      <c r="GR71" s="256"/>
      <c r="GS71" s="256"/>
      <c r="GT71" s="256"/>
      <c r="GU71" s="256"/>
      <c r="GV71" s="256"/>
      <c r="GW71" s="256"/>
      <c r="GX71" s="256"/>
      <c r="GY71" s="256"/>
      <c r="GZ71" s="649"/>
      <c r="HA71" s="256"/>
      <c r="HB71" s="256"/>
      <c r="HC71" s="256"/>
      <c r="HD71" s="256"/>
      <c r="HE71" s="256"/>
      <c r="HF71" s="256"/>
      <c r="HG71" s="256"/>
      <c r="HH71" s="256"/>
      <c r="HI71" s="649"/>
      <c r="HJ71" s="256"/>
      <c r="HK71" s="256"/>
      <c r="HL71" s="256"/>
      <c r="HM71" s="256"/>
      <c r="HN71" s="256"/>
      <c r="HO71" s="256"/>
      <c r="HP71" s="256"/>
      <c r="HQ71" s="256"/>
      <c r="HR71" s="256"/>
      <c r="HS71" s="256"/>
      <c r="HT71" s="256"/>
      <c r="HU71" s="256"/>
      <c r="HV71" s="256"/>
      <c r="HW71" s="256"/>
    </row>
    <row r="72" spans="1:245" s="142" customFormat="1" ht="15.75" x14ac:dyDescent="0.2">
      <c r="A72" s="278">
        <v>66</v>
      </c>
      <c r="B72" s="272">
        <v>98</v>
      </c>
      <c r="C72" s="144">
        <v>110</v>
      </c>
      <c r="D72" s="393">
        <v>3223</v>
      </c>
      <c r="E72" s="320" t="s">
        <v>240</v>
      </c>
      <c r="F72" s="311" t="s">
        <v>162</v>
      </c>
      <c r="G72" s="446">
        <v>4</v>
      </c>
      <c r="H72" s="145">
        <v>57.993641853828251</v>
      </c>
      <c r="I72" s="145">
        <v>1.2594645979384416</v>
      </c>
      <c r="J72" s="145">
        <v>12.236051285064732</v>
      </c>
      <c r="K72" s="145">
        <v>1.5468972735406719</v>
      </c>
      <c r="L72" s="145">
        <v>0.10272082701823515</v>
      </c>
      <c r="M72" s="145">
        <v>2.1810643070096756</v>
      </c>
      <c r="N72" s="145">
        <v>3.109161417789895</v>
      </c>
      <c r="O72" s="145">
        <v>5.9933889764163659</v>
      </c>
      <c r="P72" s="145">
        <v>4.7074191048396843</v>
      </c>
      <c r="Q72" s="145">
        <v>0.13902376990018173</v>
      </c>
      <c r="R72" s="145">
        <v>3.2026002423667235</v>
      </c>
      <c r="S72" s="145">
        <v>0.54856634428714146</v>
      </c>
      <c r="T72" s="145">
        <v>0.3</v>
      </c>
      <c r="U72" s="145">
        <v>6.28</v>
      </c>
      <c r="V72" s="146">
        <v>99.6</v>
      </c>
      <c r="W72" s="146"/>
      <c r="X72" s="145">
        <v>5.9933889764163659</v>
      </c>
      <c r="Y72" s="145">
        <f t="shared" si="109"/>
        <v>4.4470946205009438</v>
      </c>
      <c r="Z72" s="145">
        <f t="shared" si="110"/>
        <v>1.5473058536291467E-2</v>
      </c>
      <c r="AA72" s="145">
        <f t="shared" si="111"/>
        <v>10.440483596917311</v>
      </c>
      <c r="AB72" s="145">
        <v>0.3</v>
      </c>
      <c r="AC72" s="146">
        <f t="shared" si="112"/>
        <v>3.751166586653865</v>
      </c>
      <c r="AD72" s="146"/>
      <c r="AE72" s="146">
        <f t="shared" si="113"/>
        <v>5.6045504241417659</v>
      </c>
      <c r="AF72" s="444">
        <v>0.01</v>
      </c>
      <c r="AG72" s="146">
        <f>2.5/(0.7*2.5)</f>
        <v>1.4285714285714286</v>
      </c>
      <c r="AH72" s="146">
        <f t="shared" si="114"/>
        <v>1.7740288137952949</v>
      </c>
      <c r="AI72" s="249">
        <f t="shared" si="115"/>
        <v>36.718153855194196</v>
      </c>
      <c r="AJ72" s="249">
        <f t="shared" si="116"/>
        <v>0.99972765515283157</v>
      </c>
      <c r="AK72" s="249">
        <f t="shared" si="19"/>
        <v>2.7234484716843647E-4</v>
      </c>
      <c r="AL72" s="249">
        <f t="shared" si="117"/>
        <v>3.7279615805503474</v>
      </c>
      <c r="AM72" s="249">
        <f t="shared" si="20"/>
        <v>3.7269462894234429</v>
      </c>
      <c r="AN72" s="249">
        <f t="shared" si="21"/>
        <v>1.0152911269047872E-3</v>
      </c>
      <c r="AO72" s="249">
        <f t="shared" si="118"/>
        <v>6.2765802800626682</v>
      </c>
      <c r="AP72" s="249">
        <f t="shared" si="119"/>
        <v>3.4197199373318704E-3</v>
      </c>
      <c r="AQ72" s="433">
        <f t="shared" si="22"/>
        <v>1.4435011064236657E-2</v>
      </c>
      <c r="AR72" s="430">
        <f t="shared" si="120"/>
        <v>44.47915570910169</v>
      </c>
      <c r="AS72" s="430">
        <f t="shared" si="121"/>
        <v>35.754063999277406</v>
      </c>
      <c r="AT72" s="430">
        <f t="shared" si="122"/>
        <v>80.247654719443332</v>
      </c>
      <c r="AU72" s="430">
        <f t="shared" si="50"/>
        <v>19.752345280556668</v>
      </c>
      <c r="AV72" s="436">
        <f t="shared" si="23"/>
        <v>35.754063999277406</v>
      </c>
      <c r="AW72" s="436"/>
      <c r="AX72" s="464">
        <v>0.1</v>
      </c>
      <c r="AY72" s="465">
        <f t="shared" si="126"/>
        <v>1.4435011064236657E-2</v>
      </c>
      <c r="AZ72" s="436">
        <f t="shared" si="24"/>
        <v>44.47915570910169</v>
      </c>
      <c r="BA72" s="430"/>
      <c r="BB72" s="146">
        <f t="shared" ref="BB72:BB110" si="127">AV72+AZ72</f>
        <v>80.233219708379096</v>
      </c>
      <c r="BC72" s="146"/>
      <c r="BD72" s="147">
        <v>13107.791914582131</v>
      </c>
      <c r="BE72" s="148">
        <v>14.831843965293928</v>
      </c>
      <c r="BF72" s="148">
        <v>-0.45237512287356085</v>
      </c>
      <c r="BG72" s="148">
        <v>39.289541572505634</v>
      </c>
      <c r="BH72" s="148">
        <v>8.2005040006938881</v>
      </c>
      <c r="BI72" s="148">
        <v>7.7214062723161492</v>
      </c>
      <c r="BJ72" s="148">
        <v>16.558753019879742</v>
      </c>
      <c r="BK72" s="148">
        <v>83.235695388840313</v>
      </c>
      <c r="BL72" s="148">
        <v>130.77405967824041</v>
      </c>
      <c r="BM72" s="148">
        <v>15.187085663161051</v>
      </c>
      <c r="BN72" s="148">
        <v>110.49044469087617</v>
      </c>
      <c r="BO72" s="148">
        <v>3.8049620876440322</v>
      </c>
      <c r="BP72" s="148">
        <v>16.25271604432773</v>
      </c>
      <c r="BQ72" s="148">
        <v>4.5798371702950149</v>
      </c>
      <c r="BR72" s="148">
        <v>1.4888515036670835</v>
      </c>
      <c r="BS72" s="148">
        <v>643.26257179857089</v>
      </c>
      <c r="BT72" s="148">
        <v>21.691499555820357</v>
      </c>
      <c r="BU72" s="148">
        <v>44.120791148655314</v>
      </c>
      <c r="BV72" s="148">
        <v>3.315301668921272</v>
      </c>
      <c r="BW72" s="148">
        <v>9.5422728529676117</v>
      </c>
      <c r="BX72" s="148"/>
      <c r="BY72" s="148">
        <f t="shared" si="26"/>
        <v>186028.16258000908</v>
      </c>
      <c r="BZ72" s="148"/>
      <c r="CA72" s="148">
        <f t="shared" si="27"/>
        <v>75.354563557443285</v>
      </c>
      <c r="CB72" s="148"/>
      <c r="CC72" s="198">
        <v>13.282227616492156</v>
      </c>
      <c r="CD72" s="198">
        <v>10.767888307155339</v>
      </c>
      <c r="CE72" s="373">
        <v>1.3515396457924465</v>
      </c>
      <c r="CF72" s="200" t="s">
        <v>159</v>
      </c>
      <c r="CG72" s="344">
        <v>13.282227616492156</v>
      </c>
      <c r="CH72" s="373">
        <v>1.3515396457924465</v>
      </c>
      <c r="CI72" s="501">
        <f t="shared" ref="CI72:CI110" si="128">AZ72</f>
        <v>44.47915570910169</v>
      </c>
      <c r="CJ72" s="501">
        <f t="shared" ref="CJ72:CJ110" si="129">AV72</f>
        <v>35.754063999277406</v>
      </c>
      <c r="CK72" s="161">
        <f t="shared" ref="CK72:CL110" si="130">1/CI72</f>
        <v>2.2482441135800873E-2</v>
      </c>
      <c r="CL72" s="161">
        <f t="shared" si="130"/>
        <v>2.7968848520834165E-2</v>
      </c>
      <c r="CM72" s="142">
        <f t="shared" ref="CM72:CM110" si="131">CJ72/CI72</f>
        <v>0.80383863922941134</v>
      </c>
      <c r="CN72" s="142">
        <f t="shared" ref="CN72:CN110" si="132">100*CI72/(CI72+CJ72)</f>
        <v>55.437331158799978</v>
      </c>
      <c r="CO72" s="142">
        <f t="shared" ref="CO72:CO111" si="133">H72/J72</f>
        <v>4.7395716561449053</v>
      </c>
      <c r="CP72" s="142">
        <f t="shared" si="123"/>
        <v>82.577097039473685</v>
      </c>
      <c r="CQ72" s="142">
        <f t="shared" ref="CQ72:CQ111" si="134">100*J72/(H72+J72)</f>
        <v>17.422902960526315</v>
      </c>
      <c r="CR72" s="142">
        <f t="shared" ref="CR72:CR111" si="135">100*P72/BK72</f>
        <v>5.655529256827502</v>
      </c>
      <c r="CS72" s="146">
        <f t="shared" ref="CS72:CS111" si="136">H72</f>
        <v>57.993641853828251</v>
      </c>
      <c r="CT72" s="146">
        <f t="shared" ref="CT72:CT111" si="137">J72</f>
        <v>12.236051285064732</v>
      </c>
      <c r="CU72" s="146">
        <f t="shared" ref="CU72:CU111" si="138">P72</f>
        <v>4.7074191048396843</v>
      </c>
      <c r="CV72" s="512">
        <f t="shared" ref="CV72:CV111" si="139">BK72</f>
        <v>83.235695388840313</v>
      </c>
      <c r="DC72" s="516"/>
      <c r="DD72" s="145">
        <v>57.993641853828251</v>
      </c>
      <c r="DE72" s="145">
        <v>1.2594645979384416</v>
      </c>
      <c r="DF72" s="145">
        <v>12.236051285064732</v>
      </c>
      <c r="DG72" s="145">
        <v>1.5468972735406719</v>
      </c>
      <c r="DH72" s="145">
        <v>0.10272082701823515</v>
      </c>
      <c r="DI72" s="145">
        <v>2.1810643070096756</v>
      </c>
      <c r="DJ72" s="145">
        <v>3.109161417789895</v>
      </c>
      <c r="DK72" s="145">
        <v>5.9933889764163659</v>
      </c>
      <c r="DL72" s="145">
        <v>4.7074191048396843</v>
      </c>
      <c r="DM72" s="145">
        <v>0.13902376990018173</v>
      </c>
      <c r="DN72" s="145">
        <v>3.2026002423667235</v>
      </c>
      <c r="DO72" s="145">
        <v>0.54856634428714146</v>
      </c>
      <c r="DP72" s="145">
        <v>0.3</v>
      </c>
      <c r="DQ72" s="538">
        <v>6.28</v>
      </c>
      <c r="DR72" s="540">
        <f t="shared" ref="DR72:DR111" si="140">SUM(DD72:DQ72)</f>
        <v>99.6</v>
      </c>
      <c r="DS72" s="554">
        <f t="shared" ref="DS72:DS111" si="141">100/(DR72-DP72-DQ72-DK72-DN72-DO72-DH72-DJ72-DM72-DI72)</f>
        <v>1.2862815964695018</v>
      </c>
      <c r="DT72" s="256">
        <f t="shared" si="108"/>
        <v>74.596154228822726</v>
      </c>
      <c r="DU72" s="256">
        <f t="shared" si="108"/>
        <v>1.6200261337330779</v>
      </c>
      <c r="DV72" s="256">
        <f t="shared" si="108"/>
        <v>15.739007581435763</v>
      </c>
      <c r="DW72" s="256">
        <f t="shared" si="107"/>
        <v>1.989745494584215</v>
      </c>
      <c r="DX72" s="256">
        <f t="shared" si="107"/>
        <v>0.13212790936768304</v>
      </c>
      <c r="DY72" s="256">
        <f t="shared" si="107"/>
        <v>2.8054628788230529</v>
      </c>
      <c r="DZ72" s="256">
        <f t="shared" si="107"/>
        <v>3.9992571121561657</v>
      </c>
      <c r="EA72" s="256">
        <f t="shared" si="107"/>
        <v>7.709185940847556</v>
      </c>
      <c r="EB72" s="256">
        <f t="shared" si="107"/>
        <v>6.0550665614242218</v>
      </c>
      <c r="EC72" s="256">
        <f t="shared" si="107"/>
        <v>0.17882371669441441</v>
      </c>
      <c r="ED72" s="256">
        <f t="shared" si="107"/>
        <v>4.1194457526050821</v>
      </c>
      <c r="EE72" s="256">
        <f t="shared" si="107"/>
        <v>0.70561079309910268</v>
      </c>
      <c r="EF72" s="256">
        <f t="shared" si="85"/>
        <v>119.64991410359306</v>
      </c>
      <c r="EG72" s="256"/>
      <c r="EH72" s="256"/>
      <c r="EI72" s="147">
        <v>13107.791914582131</v>
      </c>
      <c r="EJ72" s="148">
        <v>14.831843965293928</v>
      </c>
      <c r="EK72" s="148">
        <v>-0.45237512287356085</v>
      </c>
      <c r="EL72" s="148">
        <v>39.289541572505634</v>
      </c>
      <c r="EM72" s="148">
        <v>8.2005040006938881</v>
      </c>
      <c r="EN72" s="148">
        <v>7.7214062723161492</v>
      </c>
      <c r="EO72" s="148">
        <v>16.558753019879742</v>
      </c>
      <c r="EP72" s="148">
        <v>83.235695388840313</v>
      </c>
      <c r="EQ72" s="148">
        <v>130.77405967824041</v>
      </c>
      <c r="ER72" s="148">
        <v>15.187085663161051</v>
      </c>
      <c r="ES72" s="148">
        <v>110.49044469087617</v>
      </c>
      <c r="ET72" s="148">
        <v>3.8049620876440322</v>
      </c>
      <c r="EU72" s="148">
        <v>16.25271604432773</v>
      </c>
      <c r="EV72" s="148">
        <v>4.5798371702950149</v>
      </c>
      <c r="EW72" s="148">
        <v>1.4888515036670835</v>
      </c>
      <c r="EX72" s="148">
        <v>643.26257179857089</v>
      </c>
      <c r="EY72" s="148">
        <v>21.691499555820357</v>
      </c>
      <c r="EZ72" s="148">
        <v>44.120791148655314</v>
      </c>
      <c r="FA72" s="148">
        <v>3.315301668921272</v>
      </c>
      <c r="FB72" s="148">
        <v>9.5422728529676117</v>
      </c>
      <c r="FC72" s="516"/>
      <c r="FD72" s="256"/>
      <c r="FE72" s="256"/>
      <c r="FF72" s="256"/>
      <c r="FG72" s="256"/>
      <c r="FH72" s="256"/>
      <c r="FI72" s="142">
        <f t="shared" si="124"/>
        <v>50.98354702110305</v>
      </c>
      <c r="FJ72" s="256"/>
      <c r="FK72" s="142">
        <f t="shared" si="125"/>
        <v>31.482197402854666</v>
      </c>
      <c r="FL72" s="256"/>
      <c r="FM72" s="142">
        <f t="shared" ref="FM72:FM111" si="142">100*FI72*$FF$8/(FI72*($FF$8+$FF$11)+100*FK72)</f>
        <v>17.422902960526315</v>
      </c>
      <c r="FO72" s="142">
        <f t="shared" ref="FO72:FO111" si="143">100*FI72/(FI72+FK72)</f>
        <v>61.82390928164768</v>
      </c>
      <c r="FP72" s="256"/>
      <c r="FQ72" s="142">
        <f t="shared" ref="FQ72:FQ111" si="144">100*$DF72/($DF72+$DD72)</f>
        <v>17.422902960526315</v>
      </c>
      <c r="FR72" s="256"/>
      <c r="FS72" s="142">
        <f t="shared" ref="FS72:FS111" si="145">DF72/DD72</f>
        <v>0.21098953081624777</v>
      </c>
      <c r="FU72" s="142">
        <f t="shared" ref="FU72:FU111" si="146">($FI72/100)*$FF$8</f>
        <v>12.236051285064732</v>
      </c>
      <c r="FV72" s="256"/>
      <c r="FW72" s="256"/>
      <c r="FX72" s="256"/>
      <c r="FY72" s="256"/>
      <c r="FZ72" s="256"/>
      <c r="GA72" s="256"/>
      <c r="GB72" s="256"/>
      <c r="GC72" s="256"/>
      <c r="GD72" s="256"/>
      <c r="GE72" s="256"/>
      <c r="GF72" s="256"/>
      <c r="GG72" s="256"/>
      <c r="GH72" s="256"/>
      <c r="GI72" s="256"/>
      <c r="GJ72" s="256"/>
      <c r="GK72" s="344">
        <v>13.282227616492156</v>
      </c>
      <c r="GL72" s="373">
        <v>1.3515396457924465</v>
      </c>
      <c r="GM72" s="256"/>
      <c r="GN72" s="256"/>
      <c r="GO72" s="617"/>
      <c r="GP72" s="256"/>
      <c r="GQ72" s="256"/>
      <c r="GR72" s="256"/>
      <c r="GS72" s="256"/>
      <c r="GT72" s="256"/>
      <c r="GU72" s="256"/>
      <c r="GV72" s="256"/>
      <c r="GW72" s="256"/>
      <c r="GX72" s="256"/>
      <c r="GY72" s="256"/>
      <c r="GZ72" s="649"/>
      <c r="HA72" s="256"/>
      <c r="HB72" s="256"/>
      <c r="HC72" s="256"/>
      <c r="HD72" s="256"/>
      <c r="HE72" s="256"/>
      <c r="HF72" s="256"/>
      <c r="HG72" s="256"/>
      <c r="HH72" s="256"/>
      <c r="HI72" s="649"/>
      <c r="HJ72" s="256"/>
      <c r="HK72" s="256"/>
      <c r="HL72" s="256"/>
      <c r="HM72" s="256"/>
      <c r="HN72" s="256"/>
      <c r="HO72" s="256"/>
      <c r="HP72" s="256"/>
      <c r="HQ72" s="256"/>
      <c r="HR72" s="256"/>
      <c r="HS72" s="256"/>
      <c r="HT72" s="256"/>
      <c r="HU72" s="256"/>
      <c r="HV72" s="256"/>
      <c r="HW72" s="256"/>
    </row>
    <row r="73" spans="1:245" s="142" customFormat="1" ht="15.75" x14ac:dyDescent="0.2">
      <c r="A73" s="278">
        <v>67</v>
      </c>
      <c r="B73" s="272">
        <v>69</v>
      </c>
      <c r="C73" s="144">
        <v>110</v>
      </c>
      <c r="D73" s="393">
        <v>3223.7</v>
      </c>
      <c r="E73" s="320" t="s">
        <v>240</v>
      </c>
      <c r="F73" s="311" t="s">
        <v>168</v>
      </c>
      <c r="G73" s="239"/>
      <c r="H73" s="145">
        <v>86.942387629578988</v>
      </c>
      <c r="I73" s="145">
        <v>0.20347761648730761</v>
      </c>
      <c r="J73" s="145">
        <v>4.8634073000633995</v>
      </c>
      <c r="K73" s="145">
        <v>0.50965146437657982</v>
      </c>
      <c r="L73" s="145">
        <v>1.8644556240788462E-2</v>
      </c>
      <c r="M73" s="145">
        <v>0.23471984586376396</v>
      </c>
      <c r="N73" s="145">
        <v>0.37006924603337971</v>
      </c>
      <c r="O73" s="145">
        <v>1.2457587010399254</v>
      </c>
      <c r="P73" s="145">
        <v>2.7913420227087462</v>
      </c>
      <c r="Q73" s="145">
        <v>7.0345406789569451E-2</v>
      </c>
      <c r="R73" s="145">
        <v>0.43638339741953536</v>
      </c>
      <c r="S73" s="145">
        <v>0.23381281339799587</v>
      </c>
      <c r="T73" s="145">
        <v>0.12</v>
      </c>
      <c r="U73" s="145">
        <v>1.56</v>
      </c>
      <c r="V73" s="146">
        <v>99.6</v>
      </c>
      <c r="W73" s="146"/>
      <c r="X73" s="145">
        <v>1.2457587010399254</v>
      </c>
      <c r="Y73" s="145">
        <f t="shared" si="109"/>
        <v>0.92435295617162461</v>
      </c>
      <c r="Z73" s="145">
        <f t="shared" si="110"/>
        <v>6.5950078525934576E-3</v>
      </c>
      <c r="AA73" s="145">
        <f t="shared" si="111"/>
        <v>2.17011165721155</v>
      </c>
      <c r="AB73" s="145">
        <v>0.12</v>
      </c>
      <c r="AC73" s="146">
        <f t="shared" si="112"/>
        <v>0.67019621081753122</v>
      </c>
      <c r="AD73" s="146"/>
      <c r="AE73" s="146">
        <f t="shared" si="113"/>
        <v>0.76367094548418679</v>
      </c>
      <c r="AF73" s="444">
        <v>0.01</v>
      </c>
      <c r="AG73" s="146">
        <f>0.39/(0.7*2.5)</f>
        <v>0.22285714285714286</v>
      </c>
      <c r="AH73" s="146">
        <f t="shared" si="114"/>
        <v>0.21352625456239249</v>
      </c>
      <c r="AI73" s="249">
        <f t="shared" si="115"/>
        <v>14.600221900190197</v>
      </c>
      <c r="AJ73" s="249">
        <f t="shared" si="116"/>
        <v>0.99931507890302207</v>
      </c>
      <c r="AK73" s="249">
        <f t="shared" ref="AK73:AK111" si="147">AF73/AI73</f>
        <v>6.8492109697796647E-4</v>
      </c>
      <c r="AL73" s="249">
        <f t="shared" si="117"/>
        <v>0.74437131024034375</v>
      </c>
      <c r="AM73" s="249">
        <f t="shared" ref="AM73:AM111" si="148">AL73*AJ73</f>
        <v>0.74386147462597507</v>
      </c>
      <c r="AN73" s="249">
        <f t="shared" ref="AN73:AN111" si="149">AL73*AK73</f>
        <v>5.0983561436874244E-4</v>
      </c>
      <c r="AO73" s="249">
        <f t="shared" si="118"/>
        <v>1.5578645088203902</v>
      </c>
      <c r="AP73" s="249">
        <f t="shared" si="119"/>
        <v>2.13549117960993E-3</v>
      </c>
      <c r="AQ73" s="433">
        <f t="shared" ref="AQ73:AQ111" si="150">AN73+AF73+AP73</f>
        <v>1.2645326793978673E-2</v>
      </c>
      <c r="AR73" s="430">
        <f t="shared" si="120"/>
        <v>14.330266567019528</v>
      </c>
      <c r="AS73" s="430">
        <f t="shared" si="121"/>
        <v>79.777254346069228</v>
      </c>
      <c r="AT73" s="430">
        <f t="shared" si="122"/>
        <v>94.120166239882735</v>
      </c>
      <c r="AU73" s="430">
        <f t="shared" ref="AU73:AU111" si="151">100-AT73</f>
        <v>5.8798337601172648</v>
      </c>
      <c r="AV73" s="436">
        <f t="shared" si="23"/>
        <v>79.777254346069228</v>
      </c>
      <c r="AW73" s="436"/>
      <c r="AX73" s="464">
        <v>0.1</v>
      </c>
      <c r="AY73" s="465">
        <f t="shared" si="126"/>
        <v>1.2645326793978673E-2</v>
      </c>
      <c r="AZ73" s="436">
        <f t="shared" si="24"/>
        <v>14.330266567019528</v>
      </c>
      <c r="BA73" s="430"/>
      <c r="BB73" s="146">
        <f t="shared" si="127"/>
        <v>94.107520913088763</v>
      </c>
      <c r="BC73" s="146"/>
      <c r="BD73" s="147">
        <v>2463.3993412645777</v>
      </c>
      <c r="BE73" s="148">
        <v>1.448988368121358</v>
      </c>
      <c r="BF73" s="148">
        <v>0.60490886041956748</v>
      </c>
      <c r="BG73" s="148">
        <v>19.370066602609732</v>
      </c>
      <c r="BH73" s="148">
        <v>2.8822940802640367</v>
      </c>
      <c r="BI73" s="148">
        <v>5.9676936469045296</v>
      </c>
      <c r="BJ73" s="148">
        <v>2.1605002474516586</v>
      </c>
      <c r="BK73" s="148">
        <v>51.416573330223514</v>
      </c>
      <c r="BL73" s="148">
        <v>100.03652162938363</v>
      </c>
      <c r="BM73" s="148">
        <v>6.8048636156947779</v>
      </c>
      <c r="BN73" s="148">
        <v>51.966058022021137</v>
      </c>
      <c r="BO73" s="148">
        <v>1.4225592898378119</v>
      </c>
      <c r="BP73" s="148">
        <v>27.037967717816858</v>
      </c>
      <c r="BQ73" s="148">
        <v>2.8062882918655938</v>
      </c>
      <c r="BR73" s="472">
        <v>1</v>
      </c>
      <c r="BS73" s="148">
        <v>1039.4592297302142</v>
      </c>
      <c r="BT73" s="148">
        <v>1.0059518975580528</v>
      </c>
      <c r="BU73" s="148">
        <v>15.723805284880845</v>
      </c>
      <c r="BV73" s="148">
        <v>8.6948561202081525</v>
      </c>
      <c r="BW73" s="148">
        <v>7.8363985680704147</v>
      </c>
      <c r="BX73" s="148"/>
      <c r="BY73" s="148">
        <f t="shared" ref="BY73:BY110" si="152">BK73*BE73*BG73*BH73*BQ73*BR73*BU73/BS73</f>
        <v>176.57121854328497</v>
      </c>
      <c r="BZ73" s="148"/>
      <c r="CA73" s="148">
        <f t="shared" si="27"/>
        <v>24.566155750509314</v>
      </c>
      <c r="CB73" s="148"/>
      <c r="CC73" s="200"/>
      <c r="CD73" s="200"/>
      <c r="CE73" s="378"/>
      <c r="CF73" s="200" t="s">
        <v>171</v>
      </c>
      <c r="CG73" s="347"/>
      <c r="CH73" s="378"/>
      <c r="CI73" s="501">
        <f t="shared" si="128"/>
        <v>14.330266567019528</v>
      </c>
      <c r="CJ73" s="501">
        <f t="shared" si="129"/>
        <v>79.777254346069228</v>
      </c>
      <c r="CK73" s="161">
        <f t="shared" si="130"/>
        <v>6.9782372527630129E-2</v>
      </c>
      <c r="CL73" s="161">
        <f t="shared" si="130"/>
        <v>1.2534901184516284E-2</v>
      </c>
      <c r="CM73" s="142">
        <f t="shared" si="131"/>
        <v>5.5670460820089023</v>
      </c>
      <c r="CN73" s="142">
        <f t="shared" si="132"/>
        <v>15.227546563737427</v>
      </c>
      <c r="CO73" s="142">
        <f t="shared" si="133"/>
        <v>17.87684688231759</v>
      </c>
      <c r="CP73" s="142">
        <f t="shared" si="123"/>
        <v>94.702505104617202</v>
      </c>
      <c r="CQ73" s="142">
        <f t="shared" si="134"/>
        <v>5.2974948953827914</v>
      </c>
      <c r="CR73" s="142">
        <f t="shared" si="135"/>
        <v>5.4288760255984405</v>
      </c>
      <c r="CS73" s="146">
        <f t="shared" si="136"/>
        <v>86.942387629578988</v>
      </c>
      <c r="CT73" s="146">
        <f t="shared" si="137"/>
        <v>4.8634073000633995</v>
      </c>
      <c r="CU73" s="146">
        <f t="shared" si="138"/>
        <v>2.7913420227087462</v>
      </c>
      <c r="CV73" s="512">
        <f t="shared" si="139"/>
        <v>51.416573330223514</v>
      </c>
      <c r="DC73" s="516"/>
      <c r="DD73" s="145">
        <v>86.942387629578988</v>
      </c>
      <c r="DE73" s="145">
        <v>0.20347761648730761</v>
      </c>
      <c r="DF73" s="145">
        <v>4.8634073000633995</v>
      </c>
      <c r="DG73" s="145">
        <v>0.50965146437657982</v>
      </c>
      <c r="DH73" s="145">
        <v>1.8644556240788462E-2</v>
      </c>
      <c r="DI73" s="145">
        <v>0.23471984586376396</v>
      </c>
      <c r="DJ73" s="145">
        <v>0.37006924603337971</v>
      </c>
      <c r="DK73" s="145">
        <v>1.2457587010399254</v>
      </c>
      <c r="DL73" s="145">
        <v>2.7913420227087462</v>
      </c>
      <c r="DM73" s="145">
        <v>7.0345406789569451E-2</v>
      </c>
      <c r="DN73" s="145">
        <v>0.43638339741953536</v>
      </c>
      <c r="DO73" s="145">
        <v>0.23381281339799587</v>
      </c>
      <c r="DP73" s="145">
        <v>0.12</v>
      </c>
      <c r="DQ73" s="538">
        <v>1.56</v>
      </c>
      <c r="DR73" s="540">
        <f t="shared" si="140"/>
        <v>99.59999999999998</v>
      </c>
      <c r="DS73" s="554">
        <f t="shared" si="141"/>
        <v>1.0492049194905262</v>
      </c>
      <c r="DT73" s="256">
        <f t="shared" si="108"/>
        <v>91.220380813206546</v>
      </c>
      <c r="DU73" s="256">
        <f t="shared" si="108"/>
        <v>0.21348971622468974</v>
      </c>
      <c r="DV73" s="256">
        <f t="shared" si="108"/>
        <v>5.1027108647126562</v>
      </c>
      <c r="DW73" s="256">
        <f t="shared" si="107"/>
        <v>0.53472882364945817</v>
      </c>
      <c r="DX73" s="256">
        <f t="shared" si="107"/>
        <v>1.9561960129553045E-2</v>
      </c>
      <c r="DY73" s="256">
        <f t="shared" si="107"/>
        <v>0.24626921698231918</v>
      </c>
      <c r="DZ73" s="256">
        <f t="shared" si="107"/>
        <v>0.38827847349037187</v>
      </c>
      <c r="EA73" s="256">
        <f t="shared" si="107"/>
        <v>1.3070561576292175</v>
      </c>
      <c r="EB73" s="256">
        <f t="shared" si="107"/>
        <v>2.9286897822066527</v>
      </c>
      <c r="EC73" s="256">
        <f t="shared" si="107"/>
        <v>7.380674686717853E-2</v>
      </c>
      <c r="ED73" s="256">
        <f t="shared" si="107"/>
        <v>0.45785560735656589</v>
      </c>
      <c r="EE73" s="256">
        <f t="shared" si="107"/>
        <v>0.24531755405709768</v>
      </c>
      <c r="EF73" s="256">
        <f t="shared" si="85"/>
        <v>102.73814571651229</v>
      </c>
      <c r="EG73" s="256"/>
      <c r="EH73" s="256"/>
      <c r="EI73" s="147">
        <v>2463.3993412645777</v>
      </c>
      <c r="EJ73" s="148">
        <v>1.448988368121358</v>
      </c>
      <c r="EK73" s="148">
        <v>0.60490886041956748</v>
      </c>
      <c r="EL73" s="148">
        <v>19.370066602609732</v>
      </c>
      <c r="EM73" s="148">
        <v>2.8822940802640367</v>
      </c>
      <c r="EN73" s="148">
        <v>5.9676936469045296</v>
      </c>
      <c r="EO73" s="148">
        <v>2.1605002474516586</v>
      </c>
      <c r="EP73" s="148">
        <v>51.416573330223514</v>
      </c>
      <c r="EQ73" s="148">
        <v>100.03652162938363</v>
      </c>
      <c r="ER73" s="148">
        <v>6.8048636156947779</v>
      </c>
      <c r="ES73" s="148">
        <v>51.966058022021137</v>
      </c>
      <c r="ET73" s="148">
        <v>1.4225592898378119</v>
      </c>
      <c r="EU73" s="148">
        <v>27.037967717816858</v>
      </c>
      <c r="EV73" s="148">
        <v>2.8062882918655938</v>
      </c>
      <c r="EW73" s="472">
        <v>1</v>
      </c>
      <c r="EX73" s="148">
        <v>1039.4592297302142</v>
      </c>
      <c r="EY73" s="148">
        <v>1.0059518975580528</v>
      </c>
      <c r="EZ73" s="148">
        <v>15.723805284880845</v>
      </c>
      <c r="FA73" s="148">
        <v>8.6948561202081525</v>
      </c>
      <c r="FB73" s="148">
        <v>7.8363985680704147</v>
      </c>
      <c r="FC73" s="516"/>
      <c r="FD73" s="256"/>
      <c r="FE73" s="256"/>
      <c r="FF73" s="256"/>
      <c r="FG73" s="256"/>
      <c r="FH73" s="256"/>
      <c r="FI73" s="142">
        <f t="shared" si="124"/>
        <v>20.264197083597498</v>
      </c>
      <c r="FJ73" s="256"/>
      <c r="FK73" s="142">
        <f t="shared" si="125"/>
        <v>76.405005146108294</v>
      </c>
      <c r="FL73" s="256"/>
      <c r="FM73" s="142">
        <f t="shared" si="142"/>
        <v>5.2974948953827914</v>
      </c>
      <c r="FO73" s="142">
        <f t="shared" si="143"/>
        <v>20.962412656975925</v>
      </c>
      <c r="FP73" s="256"/>
      <c r="FQ73" s="142">
        <f t="shared" si="144"/>
        <v>5.2974948953827914</v>
      </c>
      <c r="FR73" s="256"/>
      <c r="FS73" s="142">
        <f t="shared" si="145"/>
        <v>5.5938276284568031E-2</v>
      </c>
      <c r="FU73" s="142">
        <f t="shared" si="146"/>
        <v>4.8634073000633995</v>
      </c>
      <c r="FV73" s="256"/>
      <c r="FW73" s="256"/>
      <c r="FX73" s="256"/>
      <c r="FY73" s="256"/>
      <c r="FZ73" s="256"/>
      <c r="GA73" s="256"/>
      <c r="GB73" s="256"/>
      <c r="GC73" s="256"/>
      <c r="GD73" s="256"/>
      <c r="GE73" s="256"/>
      <c r="GF73" s="256"/>
      <c r="GG73" s="256"/>
      <c r="GH73" s="256"/>
      <c r="GI73" s="256"/>
      <c r="GJ73" s="256"/>
      <c r="GK73" s="347"/>
      <c r="GL73" s="378"/>
      <c r="GM73" s="256"/>
      <c r="GN73" s="256"/>
      <c r="GO73" s="617"/>
      <c r="GP73" s="256"/>
      <c r="GQ73" s="256"/>
      <c r="GR73" s="256"/>
      <c r="GS73" s="256"/>
      <c r="GT73" s="256"/>
      <c r="GU73" s="256"/>
      <c r="GV73" s="256"/>
      <c r="GW73" s="256"/>
      <c r="GX73" s="256"/>
      <c r="GY73" s="256"/>
      <c r="GZ73" s="649"/>
      <c r="HA73" s="256"/>
      <c r="HB73" s="256"/>
      <c r="HC73" s="256"/>
      <c r="HD73" s="256"/>
      <c r="HE73" s="256"/>
      <c r="HF73" s="256"/>
      <c r="HG73" s="256"/>
      <c r="HH73" s="256"/>
      <c r="HI73" s="649"/>
      <c r="HJ73" s="256"/>
      <c r="HK73" s="256"/>
      <c r="HL73" s="256"/>
      <c r="HM73" s="256"/>
      <c r="HN73" s="256"/>
      <c r="HO73" s="256"/>
      <c r="HP73" s="256"/>
      <c r="HQ73" s="256"/>
      <c r="HR73" s="256"/>
      <c r="HS73" s="256"/>
      <c r="HT73" s="256"/>
      <c r="HU73" s="256"/>
      <c r="HV73" s="256"/>
      <c r="HW73" s="256"/>
    </row>
    <row r="74" spans="1:245" s="142" customFormat="1" ht="15.75" x14ac:dyDescent="0.25">
      <c r="A74" s="278">
        <v>68</v>
      </c>
      <c r="B74" s="272">
        <v>71</v>
      </c>
      <c r="C74" s="144">
        <v>110</v>
      </c>
      <c r="D74" s="393">
        <v>3223.8999999999996</v>
      </c>
      <c r="E74" s="320" t="s">
        <v>240</v>
      </c>
      <c r="F74" s="311" t="s">
        <v>163</v>
      </c>
      <c r="G74" s="239"/>
      <c r="H74" s="145">
        <v>54.71894453602777</v>
      </c>
      <c r="I74" s="145">
        <v>1.5661368776804434</v>
      </c>
      <c r="J74" s="145">
        <v>17.350926835315306</v>
      </c>
      <c r="K74" s="145">
        <v>2.3789330095778278</v>
      </c>
      <c r="L74" s="145">
        <v>5.9352876827920981E-2</v>
      </c>
      <c r="M74" s="145">
        <v>2.2884173096830884</v>
      </c>
      <c r="N74" s="145">
        <v>2.6276205383939524</v>
      </c>
      <c r="O74" s="145">
        <v>5.2231556701434503</v>
      </c>
      <c r="P74" s="145">
        <v>5.2456052038659289</v>
      </c>
      <c r="Q74" s="145">
        <v>0.19968808991500875</v>
      </c>
      <c r="R74" s="145">
        <v>2.0561312666916045</v>
      </c>
      <c r="S74" s="145">
        <v>0.55508778587770657</v>
      </c>
      <c r="T74" s="145">
        <v>0.52</v>
      </c>
      <c r="U74" s="145">
        <v>4.8099999999999996</v>
      </c>
      <c r="V74" s="146">
        <v>99.6</v>
      </c>
      <c r="W74" s="146"/>
      <c r="X74" s="145">
        <v>5.2231556701434503</v>
      </c>
      <c r="Y74" s="145">
        <f t="shared" si="109"/>
        <v>3.8755815072464399</v>
      </c>
      <c r="Z74" s="145">
        <f t="shared" si="110"/>
        <v>1.5657004650599569E-2</v>
      </c>
      <c r="AA74" s="145">
        <f t="shared" si="111"/>
        <v>9.0987371773898893</v>
      </c>
      <c r="AB74" s="145">
        <v>0.52</v>
      </c>
      <c r="AC74" s="146">
        <f t="shared" si="112"/>
        <v>2.6112190525693109</v>
      </c>
      <c r="AD74" s="146"/>
      <c r="AE74" s="146">
        <f t="shared" si="113"/>
        <v>3.5982297167103074</v>
      </c>
      <c r="AF74" s="444">
        <v>0.01</v>
      </c>
      <c r="AG74" s="146">
        <f>0.97/(0.7*2.5)</f>
        <v>0.55428571428571427</v>
      </c>
      <c r="AH74" s="146">
        <f t="shared" si="114"/>
        <v>1.5018455524058902</v>
      </c>
      <c r="AI74" s="249">
        <f t="shared" si="115"/>
        <v>52.062780505945916</v>
      </c>
      <c r="AJ74" s="249">
        <f t="shared" si="116"/>
        <v>0.99980792420414699</v>
      </c>
      <c r="AK74" s="249">
        <f t="shared" si="147"/>
        <v>1.9207579585300738E-4</v>
      </c>
      <c r="AL74" s="249">
        <f t="shared" si="117"/>
        <v>4.6673503192609163</v>
      </c>
      <c r="AM74" s="249">
        <f t="shared" si="148"/>
        <v>4.6664538342338195</v>
      </c>
      <c r="AN74" s="249">
        <f t="shared" si="149"/>
        <v>8.964850270968285E-4</v>
      </c>
      <c r="AO74" s="249">
        <f t="shared" si="118"/>
        <v>4.8081525856874689</v>
      </c>
      <c r="AP74" s="249">
        <f t="shared" si="119"/>
        <v>1.847414312531581E-3</v>
      </c>
      <c r="AQ74" s="433">
        <f t="shared" si="150"/>
        <v>1.274389933962841E-2</v>
      </c>
      <c r="AR74" s="430">
        <f t="shared" si="120"/>
        <v>53.651066510473193</v>
      </c>
      <c r="AS74" s="430">
        <f t="shared" si="121"/>
        <v>27.893411280791174</v>
      </c>
      <c r="AT74" s="430">
        <f t="shared" si="122"/>
        <v>81.557221690603996</v>
      </c>
      <c r="AU74" s="430">
        <f t="shared" si="151"/>
        <v>18.442778309396004</v>
      </c>
      <c r="AV74" s="436">
        <f t="shared" si="23"/>
        <v>27.893411280791174</v>
      </c>
      <c r="AW74" s="436"/>
      <c r="AX74" s="464">
        <v>0.1</v>
      </c>
      <c r="AY74" s="465">
        <f t="shared" si="126"/>
        <v>1.274389933962841E-2</v>
      </c>
      <c r="AZ74" s="436">
        <f t="shared" si="24"/>
        <v>53.651066510473193</v>
      </c>
      <c r="BA74" s="430"/>
      <c r="BB74" s="146">
        <f t="shared" si="127"/>
        <v>81.54447779126437</v>
      </c>
      <c r="BC74" s="146"/>
      <c r="BD74" s="147">
        <v>21120.013152082494</v>
      </c>
      <c r="BE74" s="148">
        <v>24.316571096216553</v>
      </c>
      <c r="BF74" s="148">
        <v>20.041093667063141</v>
      </c>
      <c r="BG74" s="148">
        <v>51.721319364792095</v>
      </c>
      <c r="BH74" s="148">
        <v>14.130571577695129</v>
      </c>
      <c r="BI74" s="148">
        <v>5.2545315258392078</v>
      </c>
      <c r="BJ74" s="148">
        <v>21.250640189008642</v>
      </c>
      <c r="BK74" s="148">
        <v>97.911781768982621</v>
      </c>
      <c r="BL74" s="148">
        <v>131.48922361734972</v>
      </c>
      <c r="BM74" s="148">
        <v>24.938874647010419</v>
      </c>
      <c r="BN74" s="148">
        <v>180.44878139775187</v>
      </c>
      <c r="BO74" s="148">
        <v>8.3313746152056183</v>
      </c>
      <c r="BP74" s="148">
        <v>10.41859048641269</v>
      </c>
      <c r="BQ74" s="148">
        <v>8.5471510498705197</v>
      </c>
      <c r="BR74" s="148">
        <v>2.2330726747034877</v>
      </c>
      <c r="BS74" s="148">
        <v>552.62194208151107</v>
      </c>
      <c r="BT74" s="148">
        <v>35.193636235324007</v>
      </c>
      <c r="BU74" s="148">
        <v>58.131823926484394</v>
      </c>
      <c r="BV74" s="148">
        <v>10.570864896128585</v>
      </c>
      <c r="BW74" s="148">
        <v>14.676780410125568</v>
      </c>
      <c r="BX74" s="148"/>
      <c r="BY74" s="148">
        <f t="shared" si="152"/>
        <v>3493628.1127301794</v>
      </c>
      <c r="BZ74" s="148"/>
      <c r="CA74" s="148">
        <f t="shared" si="27"/>
        <v>108.00224057193397</v>
      </c>
      <c r="CB74" s="148"/>
      <c r="CC74" s="158"/>
      <c r="CD74" s="158"/>
      <c r="CE74" s="375"/>
      <c r="CF74" s="192"/>
      <c r="CG74" s="342"/>
      <c r="CH74" s="375"/>
      <c r="CI74" s="501">
        <f t="shared" si="128"/>
        <v>53.651066510473193</v>
      </c>
      <c r="CJ74" s="501">
        <f t="shared" si="129"/>
        <v>27.893411280791174</v>
      </c>
      <c r="CK74" s="161">
        <f t="shared" si="130"/>
        <v>1.8638958459563718E-2</v>
      </c>
      <c r="CL74" s="161">
        <f t="shared" si="130"/>
        <v>3.5850760236294618E-2</v>
      </c>
      <c r="CM74" s="142">
        <f t="shared" si="131"/>
        <v>0.5199041341581927</v>
      </c>
      <c r="CN74" s="142">
        <f t="shared" si="132"/>
        <v>65.793623263868255</v>
      </c>
      <c r="CO74" s="142">
        <f t="shared" si="133"/>
        <v>3.153661187980763</v>
      </c>
      <c r="CP74" s="142">
        <f t="shared" si="123"/>
        <v>75.924853888091562</v>
      </c>
      <c r="CQ74" s="142">
        <f t="shared" si="134"/>
        <v>24.075146111908424</v>
      </c>
      <c r="CR74" s="142">
        <f t="shared" si="135"/>
        <v>5.3574811009390491</v>
      </c>
      <c r="CS74" s="146">
        <f t="shared" si="136"/>
        <v>54.71894453602777</v>
      </c>
      <c r="CT74" s="146">
        <f t="shared" si="137"/>
        <v>17.350926835315306</v>
      </c>
      <c r="CU74" s="146">
        <f t="shared" si="138"/>
        <v>5.2456052038659289</v>
      </c>
      <c r="CV74" s="512">
        <f t="shared" si="139"/>
        <v>97.911781768982621</v>
      </c>
      <c r="DC74" s="516"/>
      <c r="DD74" s="145">
        <v>54.71894453602777</v>
      </c>
      <c r="DE74" s="145">
        <v>1.5661368776804434</v>
      </c>
      <c r="DF74" s="145">
        <v>17.350926835315306</v>
      </c>
      <c r="DG74" s="145">
        <v>2.3789330095778278</v>
      </c>
      <c r="DH74" s="145">
        <v>5.9352876827920981E-2</v>
      </c>
      <c r="DI74" s="145">
        <v>2.2884173096830884</v>
      </c>
      <c r="DJ74" s="145">
        <v>2.6276205383939524</v>
      </c>
      <c r="DK74" s="145">
        <v>5.2231556701434503</v>
      </c>
      <c r="DL74" s="145">
        <v>5.2456052038659289</v>
      </c>
      <c r="DM74" s="145">
        <v>0.19968808991500875</v>
      </c>
      <c r="DN74" s="145">
        <v>2.0561312666916045</v>
      </c>
      <c r="DO74" s="145">
        <v>0.55508778587770657</v>
      </c>
      <c r="DP74" s="145">
        <v>0.52</v>
      </c>
      <c r="DQ74" s="538">
        <v>4.8099999999999996</v>
      </c>
      <c r="DR74" s="540">
        <f t="shared" si="140"/>
        <v>99.600000000000009</v>
      </c>
      <c r="DS74" s="554">
        <f t="shared" si="141"/>
        <v>1.2306094944388311</v>
      </c>
      <c r="DT74" s="256">
        <f t="shared" si="108"/>
        <v>67.337652671707573</v>
      </c>
      <c r="DU74" s="256">
        <f t="shared" si="108"/>
        <v>1.9273029112643398</v>
      </c>
      <c r="DV74" s="256">
        <f t="shared" si="108"/>
        <v>21.352215300852517</v>
      </c>
      <c r="DW74" s="256">
        <f t="shared" si="107"/>
        <v>2.9275375482204176</v>
      </c>
      <c r="DX74" s="256">
        <f t="shared" si="107"/>
        <v>7.3040213746698043E-2</v>
      </c>
      <c r="DY74" s="256">
        <f t="shared" si="107"/>
        <v>2.8161480685341753</v>
      </c>
      <c r="DZ74" s="256">
        <f t="shared" si="107"/>
        <v>3.2335747823300709</v>
      </c>
      <c r="EA74" s="256">
        <f t="shared" si="107"/>
        <v>6.4276649586105448</v>
      </c>
      <c r="EB74" s="256">
        <f t="shared" si="107"/>
        <v>6.4552915679551521</v>
      </c>
      <c r="EC74" s="256">
        <f t="shared" si="107"/>
        <v>0.24573805937576476</v>
      </c>
      <c r="ED74" s="256">
        <f t="shared" si="107"/>
        <v>2.5302946586032289</v>
      </c>
      <c r="EE74" s="256">
        <f t="shared" si="107"/>
        <v>0.68309629954813456</v>
      </c>
      <c r="EF74" s="256">
        <f t="shared" si="85"/>
        <v>116.00955704074862</v>
      </c>
      <c r="EG74" s="256"/>
      <c r="EH74" s="256"/>
      <c r="EI74" s="147">
        <v>21120.013152082494</v>
      </c>
      <c r="EJ74" s="148">
        <v>24.316571096216553</v>
      </c>
      <c r="EK74" s="148">
        <v>20.041093667063141</v>
      </c>
      <c r="EL74" s="148">
        <v>51.721319364792095</v>
      </c>
      <c r="EM74" s="148">
        <v>14.130571577695129</v>
      </c>
      <c r="EN74" s="148">
        <v>5.2545315258392078</v>
      </c>
      <c r="EO74" s="148">
        <v>21.250640189008642</v>
      </c>
      <c r="EP74" s="148">
        <v>97.911781768982621</v>
      </c>
      <c r="EQ74" s="148">
        <v>131.48922361734972</v>
      </c>
      <c r="ER74" s="148">
        <v>24.938874647010419</v>
      </c>
      <c r="ES74" s="148">
        <v>180.44878139775187</v>
      </c>
      <c r="ET74" s="148">
        <v>8.3313746152056183</v>
      </c>
      <c r="EU74" s="148">
        <v>10.41859048641269</v>
      </c>
      <c r="EV74" s="148">
        <v>8.5471510498705197</v>
      </c>
      <c r="EW74" s="148">
        <v>2.2330726747034877</v>
      </c>
      <c r="EX74" s="148">
        <v>552.62194208151107</v>
      </c>
      <c r="EY74" s="148">
        <v>35.193636235324007</v>
      </c>
      <c r="EZ74" s="148">
        <v>58.131823926484394</v>
      </c>
      <c r="FA74" s="148">
        <v>10.570864896128585</v>
      </c>
      <c r="FB74" s="148">
        <v>14.676780410125568</v>
      </c>
      <c r="FC74" s="516"/>
      <c r="FD74" s="256"/>
      <c r="FE74" s="256"/>
      <c r="FF74" s="256"/>
      <c r="FG74" s="256"/>
      <c r="FH74" s="256"/>
      <c r="FI74" s="142">
        <f t="shared" si="124"/>
        <v>72.295528480480442</v>
      </c>
      <c r="FJ74" s="256"/>
      <c r="FK74" s="142">
        <f t="shared" si="125"/>
        <v>17.12526972617794</v>
      </c>
      <c r="FL74" s="256"/>
      <c r="FM74" s="142">
        <f t="shared" si="142"/>
        <v>24.075146111908428</v>
      </c>
      <c r="FO74" s="142">
        <f t="shared" si="143"/>
        <v>80.848672714148535</v>
      </c>
      <c r="FP74" s="256"/>
      <c r="FQ74" s="142">
        <f t="shared" si="144"/>
        <v>24.075146111908424</v>
      </c>
      <c r="FR74" s="256"/>
      <c r="FS74" s="142">
        <f t="shared" si="145"/>
        <v>0.31709176743881085</v>
      </c>
      <c r="FU74" s="142">
        <f t="shared" si="146"/>
        <v>17.350926835315306</v>
      </c>
      <c r="FV74" s="256"/>
      <c r="FW74" s="256"/>
      <c r="FX74" s="256"/>
      <c r="FY74" s="256"/>
      <c r="FZ74" s="256"/>
      <c r="GA74" s="256"/>
      <c r="GB74" s="256"/>
      <c r="GC74" s="256"/>
      <c r="GD74" s="256"/>
      <c r="GE74" s="256"/>
      <c r="GF74" s="256"/>
      <c r="GG74" s="256"/>
      <c r="GH74" s="256"/>
      <c r="GI74" s="256"/>
      <c r="GJ74" s="256"/>
      <c r="GK74" s="342"/>
      <c r="GL74" s="375"/>
      <c r="GM74" s="256"/>
      <c r="GN74" s="256"/>
      <c r="GO74" s="617"/>
      <c r="GP74" s="256"/>
      <c r="GQ74" s="256"/>
      <c r="GR74" s="256"/>
      <c r="GS74" s="256"/>
      <c r="GT74" s="256"/>
      <c r="GU74" s="256"/>
      <c r="GV74" s="256"/>
      <c r="GW74" s="256"/>
      <c r="GX74" s="256"/>
      <c r="GY74" s="256"/>
      <c r="GZ74" s="649"/>
      <c r="HA74" s="256"/>
      <c r="HB74" s="256"/>
      <c r="HC74" s="256"/>
      <c r="HD74" s="256"/>
      <c r="HE74" s="256"/>
      <c r="HF74" s="256"/>
      <c r="HG74" s="256"/>
      <c r="HH74" s="256"/>
      <c r="HI74" s="649"/>
      <c r="HJ74" s="256"/>
      <c r="HK74" s="256"/>
      <c r="HL74" s="256"/>
      <c r="HM74" s="256"/>
      <c r="HN74" s="256"/>
      <c r="HO74" s="256"/>
      <c r="HP74" s="256"/>
      <c r="HQ74" s="256"/>
      <c r="HR74" s="256"/>
      <c r="HS74" s="256"/>
      <c r="HT74" s="256"/>
      <c r="HU74" s="256"/>
      <c r="HV74" s="256"/>
      <c r="HW74" s="256"/>
    </row>
    <row r="75" spans="1:245" s="142" customFormat="1" ht="15.75" x14ac:dyDescent="0.25">
      <c r="A75" s="278">
        <v>69</v>
      </c>
      <c r="B75" s="272">
        <v>74</v>
      </c>
      <c r="C75" s="176">
        <v>110</v>
      </c>
      <c r="D75" s="393">
        <v>3226.3999999999996</v>
      </c>
      <c r="E75" s="320" t="s">
        <v>240</v>
      </c>
      <c r="F75" s="417" t="s">
        <v>172</v>
      </c>
      <c r="G75" s="239"/>
      <c r="H75" s="145">
        <v>40.17</v>
      </c>
      <c r="I75" s="145">
        <v>0.19</v>
      </c>
      <c r="J75" s="145">
        <v>7.69</v>
      </c>
      <c r="K75" s="145">
        <v>3.85</v>
      </c>
      <c r="L75" s="145">
        <v>0.51</v>
      </c>
      <c r="M75" s="145">
        <v>9.6999999999999993</v>
      </c>
      <c r="N75" s="145">
        <v>12.11</v>
      </c>
      <c r="O75" s="145">
        <v>0.64</v>
      </c>
      <c r="P75" s="145">
        <v>2.02</v>
      </c>
      <c r="Q75" s="145">
        <v>0.2</v>
      </c>
      <c r="R75" s="145">
        <v>0.04</v>
      </c>
      <c r="S75" s="145">
        <v>0.1</v>
      </c>
      <c r="T75" s="145">
        <v>0.42</v>
      </c>
      <c r="U75" s="145">
        <v>21.96</v>
      </c>
      <c r="V75" s="146">
        <v>99.6</v>
      </c>
      <c r="W75" s="146"/>
      <c r="X75" s="145">
        <v>0.64</v>
      </c>
      <c r="Y75" s="145">
        <f t="shared" si="109"/>
        <v>0.47488000000000002</v>
      </c>
      <c r="Z75" s="145">
        <f t="shared" si="110"/>
        <v>2.8206357713028516E-3</v>
      </c>
      <c r="AA75" s="145">
        <f t="shared" si="111"/>
        <v>1.1148800000000001</v>
      </c>
      <c r="AB75" s="145">
        <v>0.42</v>
      </c>
      <c r="AC75" s="146">
        <f t="shared" si="112"/>
        <v>0.14000000000000001</v>
      </c>
      <c r="AD75" s="146"/>
      <c r="AE75" s="146">
        <f t="shared" si="113"/>
        <v>6.9999999999999993E-2</v>
      </c>
      <c r="AF75" s="443">
        <f>N75-R75*2.5*0.7</f>
        <v>12.04</v>
      </c>
      <c r="AG75" s="146">
        <v>0</v>
      </c>
      <c r="AH75" s="146">
        <f t="shared" si="114"/>
        <v>0.04</v>
      </c>
      <c r="AI75" s="249">
        <f t="shared" si="115"/>
        <v>35.11</v>
      </c>
      <c r="AJ75" s="249">
        <f t="shared" si="116"/>
        <v>0.65707775562517801</v>
      </c>
      <c r="AK75" s="249">
        <f t="shared" si="147"/>
        <v>0.34292224437482199</v>
      </c>
      <c r="AL75" s="249">
        <f t="shared" si="117"/>
        <v>13.549999999999999</v>
      </c>
      <c r="AM75" s="249">
        <f t="shared" si="148"/>
        <v>8.9034035887211616</v>
      </c>
      <c r="AN75" s="249">
        <f t="shared" si="149"/>
        <v>4.6465964112788374</v>
      </c>
      <c r="AO75" s="249">
        <f t="shared" si="118"/>
        <v>10.744797454931071</v>
      </c>
      <c r="AP75" s="249">
        <f t="shared" si="119"/>
        <v>11.21520254506893</v>
      </c>
      <c r="AQ75" s="433">
        <f t="shared" si="150"/>
        <v>27.901798956347765</v>
      </c>
      <c r="AR75" s="430">
        <f t="shared" si="120"/>
        <v>54.676402087304467</v>
      </c>
      <c r="AS75" s="430">
        <f t="shared" si="121"/>
        <v>12.831798956347768</v>
      </c>
      <c r="AT75" s="430">
        <f t="shared" si="122"/>
        <v>95.41</v>
      </c>
      <c r="AU75" s="430">
        <f t="shared" si="151"/>
        <v>4.5900000000000034</v>
      </c>
      <c r="AV75" s="436">
        <f t="shared" si="23"/>
        <v>12.831798956347768</v>
      </c>
      <c r="AW75" s="436"/>
      <c r="AX75" s="436">
        <f>AQ75</f>
        <v>27.901798956347765</v>
      </c>
      <c r="AY75" s="436"/>
      <c r="AZ75" s="436">
        <f t="shared" si="24"/>
        <v>54.676402087304467</v>
      </c>
      <c r="BA75" s="430"/>
      <c r="BB75" s="146">
        <f t="shared" si="127"/>
        <v>67.508201043652235</v>
      </c>
      <c r="BC75" s="146"/>
      <c r="BD75" s="147">
        <v>24938.163708095915</v>
      </c>
      <c r="BE75" s="472">
        <v>1</v>
      </c>
      <c r="BF75" s="148">
        <v>2.8971455691414403</v>
      </c>
      <c r="BG75" s="148">
        <v>35.598160459489371</v>
      </c>
      <c r="BH75" s="148">
        <v>8.9160619849054914</v>
      </c>
      <c r="BI75" s="148">
        <v>25.53283821483512</v>
      </c>
      <c r="BJ75" s="148">
        <v>13.863068121282089</v>
      </c>
      <c r="BK75" s="148">
        <v>52.521718486553141</v>
      </c>
      <c r="BL75" s="148">
        <v>108.37626999893369</v>
      </c>
      <c r="BM75" s="148">
        <v>44.521266751399857</v>
      </c>
      <c r="BN75" s="148">
        <v>112.67498705001977</v>
      </c>
      <c r="BO75" s="148">
        <v>2.9327766274009388</v>
      </c>
      <c r="BP75" s="148">
        <v>20.688844846741141</v>
      </c>
      <c r="BQ75" s="148">
        <v>7.2453232791961542</v>
      </c>
      <c r="BR75" s="148">
        <v>5.142422781010155</v>
      </c>
      <c r="BS75" s="148">
        <v>547.72320136328744</v>
      </c>
      <c r="BT75" s="148">
        <v>25.988933624258085</v>
      </c>
      <c r="BU75" s="148">
        <v>62.710937165512036</v>
      </c>
      <c r="BV75" s="148">
        <v>6.228470012264272</v>
      </c>
      <c r="BW75" s="148">
        <v>18.590155432196457</v>
      </c>
      <c r="BX75" s="148"/>
      <c r="BY75" s="148">
        <f t="shared" si="152"/>
        <v>71112.715542153455</v>
      </c>
      <c r="BZ75" s="148"/>
      <c r="CA75" s="148">
        <f t="shared" si="27"/>
        <v>107.29002622196657</v>
      </c>
      <c r="CB75" s="148"/>
      <c r="CC75" s="158"/>
      <c r="CD75" s="158"/>
      <c r="CE75" s="375"/>
      <c r="CF75" s="192"/>
      <c r="CG75" s="342"/>
      <c r="CH75" s="375"/>
      <c r="CI75" s="501">
        <f t="shared" si="128"/>
        <v>54.676402087304467</v>
      </c>
      <c r="CJ75" s="501">
        <f t="shared" si="129"/>
        <v>12.831798956347768</v>
      </c>
      <c r="CK75" s="161">
        <f t="shared" si="130"/>
        <v>1.8289425818532306E-2</v>
      </c>
      <c r="CL75" s="161">
        <f t="shared" si="130"/>
        <v>7.7931395543359067E-2</v>
      </c>
      <c r="CM75" s="142">
        <f t="shared" si="131"/>
        <v>0.23468623513044276</v>
      </c>
      <c r="CN75" s="142">
        <f t="shared" si="132"/>
        <v>80.992236857192424</v>
      </c>
      <c r="CO75" s="142">
        <f t="shared" si="133"/>
        <v>5.2236671001300392</v>
      </c>
      <c r="CP75" s="142">
        <f t="shared" si="123"/>
        <v>83.93230254910155</v>
      </c>
      <c r="CQ75" s="142">
        <f t="shared" si="134"/>
        <v>16.067697450898454</v>
      </c>
      <c r="CR75" s="142">
        <f t="shared" si="135"/>
        <v>3.8460280017630613</v>
      </c>
      <c r="CS75" s="146">
        <f t="shared" si="136"/>
        <v>40.17</v>
      </c>
      <c r="CT75" s="146">
        <f t="shared" si="137"/>
        <v>7.69</v>
      </c>
      <c r="CU75" s="146">
        <f t="shared" si="138"/>
        <v>2.02</v>
      </c>
      <c r="CV75" s="512">
        <f t="shared" si="139"/>
        <v>52.521718486553141</v>
      </c>
      <c r="DC75" s="516"/>
      <c r="DD75" s="145">
        <v>40.17</v>
      </c>
      <c r="DE75" s="145">
        <v>0.19</v>
      </c>
      <c r="DF75" s="145">
        <v>7.69</v>
      </c>
      <c r="DG75" s="145">
        <v>3.85</v>
      </c>
      <c r="DH75" s="145">
        <v>0.51</v>
      </c>
      <c r="DI75" s="145">
        <v>9.6999999999999993</v>
      </c>
      <c r="DJ75" s="145">
        <v>12.11</v>
      </c>
      <c r="DK75" s="145">
        <v>0.64</v>
      </c>
      <c r="DL75" s="145">
        <v>2.02</v>
      </c>
      <c r="DM75" s="145">
        <v>0.2</v>
      </c>
      <c r="DN75" s="145">
        <v>0.04</v>
      </c>
      <c r="DO75" s="145">
        <v>0.1</v>
      </c>
      <c r="DP75" s="145">
        <v>0.42</v>
      </c>
      <c r="DQ75" s="538">
        <v>21.96</v>
      </c>
      <c r="DR75" s="540">
        <f t="shared" si="140"/>
        <v>99.6</v>
      </c>
      <c r="DS75" s="554">
        <f t="shared" si="141"/>
        <v>1.8545994065281903</v>
      </c>
      <c r="DT75" s="256">
        <f t="shared" si="108"/>
        <v>74.499258160237403</v>
      </c>
      <c r="DU75" s="256">
        <f t="shared" si="108"/>
        <v>0.35237388724035618</v>
      </c>
      <c r="DV75" s="256">
        <f t="shared" si="108"/>
        <v>14.261869436201785</v>
      </c>
      <c r="DW75" s="256">
        <f t="shared" si="107"/>
        <v>7.140207715133533</v>
      </c>
      <c r="DX75" s="256">
        <f t="shared" si="107"/>
        <v>0.94584569732937707</v>
      </c>
      <c r="DY75" s="256">
        <f t="shared" si="107"/>
        <v>17.989614243323444</v>
      </c>
      <c r="DZ75" s="256">
        <f t="shared" si="107"/>
        <v>22.459198813056386</v>
      </c>
      <c r="EA75" s="256">
        <f t="shared" si="107"/>
        <v>1.1869436201780419</v>
      </c>
      <c r="EB75" s="256">
        <f t="shared" si="107"/>
        <v>3.7462908011869445</v>
      </c>
      <c r="EC75" s="256">
        <f t="shared" si="107"/>
        <v>0.37091988130563808</v>
      </c>
      <c r="ED75" s="256">
        <f t="shared" si="107"/>
        <v>7.4183976261127618E-2</v>
      </c>
      <c r="EE75" s="256">
        <f t="shared" si="107"/>
        <v>0.18545994065281904</v>
      </c>
      <c r="EF75" s="256">
        <f t="shared" si="85"/>
        <v>143.21216617210686</v>
      </c>
      <c r="EG75" s="256"/>
      <c r="EH75" s="256"/>
      <c r="EI75" s="147">
        <v>24938.163708095915</v>
      </c>
      <c r="EJ75" s="472">
        <v>1</v>
      </c>
      <c r="EK75" s="148">
        <v>2.8971455691414403</v>
      </c>
      <c r="EL75" s="148">
        <v>35.598160459489371</v>
      </c>
      <c r="EM75" s="148">
        <v>8.9160619849054914</v>
      </c>
      <c r="EN75" s="148">
        <v>25.53283821483512</v>
      </c>
      <c r="EO75" s="148">
        <v>13.863068121282089</v>
      </c>
      <c r="EP75" s="148">
        <v>52.521718486553141</v>
      </c>
      <c r="EQ75" s="148">
        <v>108.37626999893369</v>
      </c>
      <c r="ER75" s="148">
        <v>44.521266751399857</v>
      </c>
      <c r="ES75" s="148">
        <v>112.67498705001977</v>
      </c>
      <c r="ET75" s="148">
        <v>2.9327766274009388</v>
      </c>
      <c r="EU75" s="148">
        <v>20.688844846741141</v>
      </c>
      <c r="EV75" s="148">
        <v>7.2453232791961542</v>
      </c>
      <c r="EW75" s="148">
        <v>5.142422781010155</v>
      </c>
      <c r="EX75" s="148">
        <v>547.72320136328744</v>
      </c>
      <c r="EY75" s="148">
        <v>25.988933624258085</v>
      </c>
      <c r="EZ75" s="148">
        <v>62.710937165512036</v>
      </c>
      <c r="FA75" s="148">
        <v>6.228470012264272</v>
      </c>
      <c r="FB75" s="148">
        <v>18.590155432196457</v>
      </c>
      <c r="FC75" s="516"/>
      <c r="FD75" s="256"/>
      <c r="FE75" s="256"/>
      <c r="FF75" s="256"/>
      <c r="FG75" s="256"/>
      <c r="FH75" s="256"/>
      <c r="FI75" s="142">
        <f t="shared" si="124"/>
        <v>32.041666666666664</v>
      </c>
      <c r="FJ75" s="256"/>
      <c r="FK75" s="142">
        <f t="shared" si="125"/>
        <v>23.508333333333336</v>
      </c>
      <c r="FL75" s="256"/>
      <c r="FM75" s="142">
        <f t="shared" si="142"/>
        <v>16.067697450898454</v>
      </c>
      <c r="FO75" s="142">
        <f t="shared" si="143"/>
        <v>57.680768076807681</v>
      </c>
      <c r="FP75" s="256"/>
      <c r="FQ75" s="142">
        <f t="shared" si="144"/>
        <v>16.067697450898454</v>
      </c>
      <c r="FR75" s="256"/>
      <c r="FS75" s="142">
        <f t="shared" si="145"/>
        <v>0.19143639531989046</v>
      </c>
      <c r="FU75" s="142">
        <f t="shared" si="146"/>
        <v>7.6899999999999995</v>
      </c>
      <c r="FV75" s="256"/>
      <c r="FW75" s="256"/>
      <c r="FX75" s="256"/>
      <c r="FY75" s="256"/>
      <c r="FZ75" s="256"/>
      <c r="GA75" s="256"/>
      <c r="GB75" s="256"/>
      <c r="GC75" s="256"/>
      <c r="GD75" s="256"/>
      <c r="GE75" s="256"/>
      <c r="GF75" s="256"/>
      <c r="GG75" s="256"/>
      <c r="GH75" s="256"/>
      <c r="GI75" s="256"/>
      <c r="GJ75" s="256"/>
      <c r="GK75" s="342"/>
      <c r="GL75" s="375"/>
      <c r="GM75" s="256"/>
      <c r="GN75" s="256"/>
      <c r="GO75" s="617"/>
      <c r="GP75" s="256"/>
      <c r="GQ75" s="256"/>
      <c r="GR75" s="256"/>
      <c r="GS75" s="256"/>
      <c r="GT75" s="256"/>
      <c r="GU75" s="256"/>
      <c r="GV75" s="256"/>
      <c r="GW75" s="256"/>
      <c r="GX75" s="256"/>
      <c r="GY75" s="256"/>
      <c r="GZ75" s="649"/>
      <c r="HA75" s="256"/>
      <c r="HB75" s="256"/>
      <c r="HC75" s="256"/>
      <c r="HD75" s="256"/>
      <c r="HE75" s="256"/>
      <c r="HF75" s="256"/>
      <c r="HG75" s="256"/>
      <c r="HH75" s="256"/>
      <c r="HI75" s="649"/>
      <c r="HJ75" s="256"/>
      <c r="HK75" s="256"/>
      <c r="HL75" s="256"/>
      <c r="HM75" s="256"/>
      <c r="HN75" s="256"/>
      <c r="HO75" s="256"/>
      <c r="HP75" s="256"/>
      <c r="HQ75" s="256"/>
      <c r="HR75" s="256"/>
      <c r="HS75" s="256"/>
      <c r="HT75" s="256"/>
      <c r="HU75" s="256"/>
      <c r="HV75" s="256"/>
      <c r="HW75" s="256"/>
    </row>
    <row r="76" spans="1:245" s="142" customFormat="1" ht="15.75" x14ac:dyDescent="0.2">
      <c r="A76" s="278">
        <v>70</v>
      </c>
      <c r="B76" s="272">
        <v>78</v>
      </c>
      <c r="C76" s="144">
        <v>110</v>
      </c>
      <c r="D76" s="393">
        <v>3227.6</v>
      </c>
      <c r="E76" s="320" t="s">
        <v>240</v>
      </c>
      <c r="F76" s="416" t="s">
        <v>173</v>
      </c>
      <c r="G76" s="239"/>
      <c r="H76" s="145">
        <v>61.749554502307127</v>
      </c>
      <c r="I76" s="145">
        <v>0.6501510718836544</v>
      </c>
      <c r="J76" s="145">
        <v>17.104881773415258</v>
      </c>
      <c r="K76" s="145">
        <v>4.605176397120827</v>
      </c>
      <c r="L76" s="145">
        <v>5.9189306560154434E-2</v>
      </c>
      <c r="M76" s="145">
        <v>2.719603767506956</v>
      </c>
      <c r="N76" s="145">
        <v>1.0186355485632173</v>
      </c>
      <c r="O76" s="145">
        <v>1.598525188358856</v>
      </c>
      <c r="P76" s="145">
        <v>3.9575087926452905</v>
      </c>
      <c r="Q76" s="145">
        <v>0.1008908634548087</v>
      </c>
      <c r="R76" s="145">
        <v>8.5679625580083685E-2</v>
      </c>
      <c r="S76" s="145">
        <v>0.47020316260374434</v>
      </c>
      <c r="T76" s="145">
        <v>0.92</v>
      </c>
      <c r="U76" s="145">
        <v>4.5599999999999996</v>
      </c>
      <c r="V76" s="146">
        <v>99.6</v>
      </c>
      <c r="W76" s="146"/>
      <c r="X76" s="145">
        <v>1.598525188358856</v>
      </c>
      <c r="Y76" s="145">
        <f t="shared" si="109"/>
        <v>1.1861056897622713</v>
      </c>
      <c r="Z76" s="145">
        <f t="shared" si="110"/>
        <v>1.3262718602198525E-2</v>
      </c>
      <c r="AA76" s="145">
        <f t="shared" si="111"/>
        <v>2.7846308781211273</v>
      </c>
      <c r="AB76" s="145">
        <v>0.92</v>
      </c>
      <c r="AC76" s="146">
        <f t="shared" si="112"/>
        <v>0.55588278818382797</v>
      </c>
      <c r="AD76" s="146"/>
      <c r="AE76" s="146">
        <f t="shared" si="113"/>
        <v>0.14993934476514645</v>
      </c>
      <c r="AF76" s="443">
        <f>N76-R76*2.5*0.7</f>
        <v>0.86869620379807078</v>
      </c>
      <c r="AG76" s="146">
        <v>0</v>
      </c>
      <c r="AH76" s="146">
        <f t="shared" si="114"/>
        <v>8.5679625580083685E-2</v>
      </c>
      <c r="AI76" s="249">
        <f t="shared" si="115"/>
        <v>52.183341524043847</v>
      </c>
      <c r="AJ76" s="249">
        <f t="shared" si="116"/>
        <v>0.98335299774933316</v>
      </c>
      <c r="AK76" s="249">
        <f t="shared" si="147"/>
        <v>1.6647002250666773E-2</v>
      </c>
      <c r="AL76" s="249">
        <f t="shared" si="117"/>
        <v>7.324780164627783</v>
      </c>
      <c r="AM76" s="249">
        <f t="shared" si="148"/>
        <v>7.2028445327415849</v>
      </c>
      <c r="AN76" s="249">
        <f t="shared" si="149"/>
        <v>0.12193563188619803</v>
      </c>
      <c r="AO76" s="249">
        <f t="shared" si="118"/>
        <v>4.4106653143224959</v>
      </c>
      <c r="AP76" s="249">
        <f t="shared" si="119"/>
        <v>0.14933468567750491</v>
      </c>
      <c r="AQ76" s="433">
        <f t="shared" si="150"/>
        <v>1.1399665213617738</v>
      </c>
      <c r="AR76" s="430">
        <f t="shared" si="120"/>
        <v>57.436783240958682</v>
      </c>
      <c r="AS76" s="430">
        <f t="shared" si="121"/>
        <v>33.031162881827782</v>
      </c>
      <c r="AT76" s="430">
        <f t="shared" si="122"/>
        <v>91.607912644148229</v>
      </c>
      <c r="AU76" s="430">
        <f t="shared" si="151"/>
        <v>8.3920873558517712</v>
      </c>
      <c r="AV76" s="436">
        <f t="shared" si="23"/>
        <v>33.031162881827782</v>
      </c>
      <c r="AW76" s="436"/>
      <c r="AX76" s="436">
        <f>AQ76</f>
        <v>1.1399665213617738</v>
      </c>
      <c r="AY76" s="436"/>
      <c r="AZ76" s="436">
        <f t="shared" si="24"/>
        <v>57.436783240958682</v>
      </c>
      <c r="BA76" s="430"/>
      <c r="BB76" s="146">
        <f t="shared" si="127"/>
        <v>90.467946122786458</v>
      </c>
      <c r="BC76" s="146"/>
      <c r="BD76" s="147">
        <v>33789.610092852083</v>
      </c>
      <c r="BE76" s="148">
        <v>39.280331239937972</v>
      </c>
      <c r="BF76" s="148">
        <v>357.2872371455216</v>
      </c>
      <c r="BG76" s="148">
        <v>64.359598860327665</v>
      </c>
      <c r="BH76" s="148">
        <v>12.660548269664972</v>
      </c>
      <c r="BI76" s="148">
        <v>3.5514319023534782</v>
      </c>
      <c r="BJ76" s="148">
        <v>22.255874540232004</v>
      </c>
      <c r="BK76" s="148">
        <v>132.31623566701981</v>
      </c>
      <c r="BL76" s="148">
        <v>128.56831094610621</v>
      </c>
      <c r="BM76" s="148">
        <v>20.180641581795548</v>
      </c>
      <c r="BN76" s="148">
        <v>157.97718729844294</v>
      </c>
      <c r="BO76" s="148">
        <v>11.857201079213018</v>
      </c>
      <c r="BP76" s="148">
        <v>11.437730365385434</v>
      </c>
      <c r="BQ76" s="148">
        <v>9.1508797635922985</v>
      </c>
      <c r="BR76" s="148">
        <v>2.0085622635239582</v>
      </c>
      <c r="BS76" s="148">
        <v>519.22390673174357</v>
      </c>
      <c r="BT76" s="148">
        <v>33.165772058831799</v>
      </c>
      <c r="BU76" s="148">
        <v>56.810658352401681</v>
      </c>
      <c r="BV76" s="148">
        <v>12.972684917987833</v>
      </c>
      <c r="BW76" s="148">
        <v>17.256963206586587</v>
      </c>
      <c r="BX76" s="148"/>
      <c r="BY76" s="148">
        <f t="shared" si="152"/>
        <v>8516818.847169973</v>
      </c>
      <c r="BZ76" s="148"/>
      <c r="CA76" s="148">
        <f t="shared" si="27"/>
        <v>107.23339361782007</v>
      </c>
      <c r="CB76" s="148"/>
      <c r="CC76" s="198">
        <v>14.347560680785406</v>
      </c>
      <c r="CD76" s="198">
        <v>10.752688172042998</v>
      </c>
      <c r="CE76" s="373">
        <v>0.1130668550176769</v>
      </c>
      <c r="CF76" s="200"/>
      <c r="CG76" s="344">
        <v>14.347560680785406</v>
      </c>
      <c r="CH76" s="373">
        <v>0.1130668550176769</v>
      </c>
      <c r="CI76" s="501">
        <f t="shared" si="128"/>
        <v>57.436783240958682</v>
      </c>
      <c r="CJ76" s="501">
        <f t="shared" si="129"/>
        <v>33.031162881827782</v>
      </c>
      <c r="CK76" s="161">
        <f t="shared" si="130"/>
        <v>1.7410445773134647E-2</v>
      </c>
      <c r="CL76" s="161">
        <f t="shared" si="130"/>
        <v>3.0274441247424375E-2</v>
      </c>
      <c r="CM76" s="142">
        <f t="shared" si="131"/>
        <v>0.5750872701776405</v>
      </c>
      <c r="CN76" s="142">
        <f t="shared" si="132"/>
        <v>63.488545614822897</v>
      </c>
      <c r="CO76" s="142">
        <f t="shared" si="133"/>
        <v>3.6100544464609801</v>
      </c>
      <c r="CP76" s="142">
        <f t="shared" si="123"/>
        <v>78.308282220665006</v>
      </c>
      <c r="CQ76" s="142">
        <f t="shared" si="134"/>
        <v>21.691717779335001</v>
      </c>
      <c r="CR76" s="142">
        <f t="shared" si="135"/>
        <v>2.990947235382778</v>
      </c>
      <c r="CS76" s="146">
        <f t="shared" si="136"/>
        <v>61.749554502307127</v>
      </c>
      <c r="CT76" s="146">
        <f t="shared" si="137"/>
        <v>17.104881773415258</v>
      </c>
      <c r="CU76" s="146">
        <f t="shared" si="138"/>
        <v>3.9575087926452905</v>
      </c>
      <c r="CV76" s="512">
        <f t="shared" si="139"/>
        <v>132.31623566701981</v>
      </c>
      <c r="DC76" s="516"/>
      <c r="DD76" s="145">
        <v>61.749554502307127</v>
      </c>
      <c r="DE76" s="145">
        <v>0.6501510718836544</v>
      </c>
      <c r="DF76" s="145">
        <v>17.104881773415258</v>
      </c>
      <c r="DG76" s="145">
        <v>4.605176397120827</v>
      </c>
      <c r="DH76" s="145">
        <v>5.9189306560154434E-2</v>
      </c>
      <c r="DI76" s="145">
        <v>2.719603767506956</v>
      </c>
      <c r="DJ76" s="145">
        <v>1.0186355485632173</v>
      </c>
      <c r="DK76" s="145">
        <v>1.598525188358856</v>
      </c>
      <c r="DL76" s="145">
        <v>3.9575087926452905</v>
      </c>
      <c r="DM76" s="145">
        <v>0.1008908634548087</v>
      </c>
      <c r="DN76" s="145">
        <v>8.5679625580083685E-2</v>
      </c>
      <c r="DO76" s="145">
        <v>0.47020316260374434</v>
      </c>
      <c r="DP76" s="145">
        <v>0.92</v>
      </c>
      <c r="DQ76" s="538">
        <v>4.5599999999999996</v>
      </c>
      <c r="DR76" s="540">
        <f t="shared" si="140"/>
        <v>99.599999999999966</v>
      </c>
      <c r="DS76" s="554">
        <f t="shared" si="141"/>
        <v>1.1354955946610483</v>
      </c>
      <c r="DT76" s="256">
        <f t="shared" si="108"/>
        <v>70.11634710965204</v>
      </c>
      <c r="DU76" s="256">
        <f t="shared" si="108"/>
        <v>0.73824367798804813</v>
      </c>
      <c r="DV76" s="256">
        <f t="shared" si="108"/>
        <v>19.422517900911085</v>
      </c>
      <c r="DW76" s="256">
        <f t="shared" si="107"/>
        <v>5.2291575115677373</v>
      </c>
      <c r="DX76" s="256">
        <f t="shared" si="107"/>
        <v>6.7209196850097644E-2</v>
      </c>
      <c r="DY76" s="256">
        <f t="shared" si="107"/>
        <v>3.0880980972277383</v>
      </c>
      <c r="DZ76" s="256">
        <f t="shared" si="107"/>
        <v>1.1566561779586735</v>
      </c>
      <c r="EA76" s="256">
        <f t="shared" si="107"/>
        <v>1.8151183093362036</v>
      </c>
      <c r="EB76" s="256">
        <f t="shared" si="107"/>
        <v>4.4937337998810918</v>
      </c>
      <c r="EC76" s="256">
        <f t="shared" si="107"/>
        <v>0.11456113099448463</v>
      </c>
      <c r="ED76" s="256">
        <f t="shared" si="107"/>
        <v>9.7288837398393085E-2</v>
      </c>
      <c r="EE76" s="256">
        <f t="shared" si="107"/>
        <v>0.53391361973224427</v>
      </c>
      <c r="EF76" s="256">
        <f t="shared" si="85"/>
        <v>106.87284536949787</v>
      </c>
      <c r="EG76" s="256"/>
      <c r="EH76" s="256"/>
      <c r="EI76" s="147">
        <v>33789.610092852083</v>
      </c>
      <c r="EJ76" s="148">
        <v>39.280331239937972</v>
      </c>
      <c r="EK76" s="148">
        <v>357.2872371455216</v>
      </c>
      <c r="EL76" s="148">
        <v>64.359598860327665</v>
      </c>
      <c r="EM76" s="148">
        <v>12.660548269664972</v>
      </c>
      <c r="EN76" s="148">
        <v>3.5514319023534782</v>
      </c>
      <c r="EO76" s="148">
        <v>22.255874540232004</v>
      </c>
      <c r="EP76" s="148">
        <v>132.31623566701981</v>
      </c>
      <c r="EQ76" s="148">
        <v>128.56831094610621</v>
      </c>
      <c r="ER76" s="148">
        <v>20.180641581795548</v>
      </c>
      <c r="ES76" s="148">
        <v>157.97718729844294</v>
      </c>
      <c r="ET76" s="148">
        <v>11.857201079213018</v>
      </c>
      <c r="EU76" s="148">
        <v>11.437730365385434</v>
      </c>
      <c r="EV76" s="148">
        <v>9.1508797635922985</v>
      </c>
      <c r="EW76" s="148">
        <v>2.0085622635239582</v>
      </c>
      <c r="EX76" s="148">
        <v>519.22390673174357</v>
      </c>
      <c r="EY76" s="148">
        <v>33.165772058831799</v>
      </c>
      <c r="EZ76" s="148">
        <v>56.810658352401681</v>
      </c>
      <c r="FA76" s="148">
        <v>12.972684917987833</v>
      </c>
      <c r="FB76" s="148">
        <v>17.256963206586587</v>
      </c>
      <c r="FC76" s="516"/>
      <c r="FD76" s="256"/>
      <c r="FE76" s="256"/>
      <c r="FF76" s="256"/>
      <c r="FG76" s="256"/>
      <c r="FH76" s="256"/>
      <c r="FI76" s="142">
        <f t="shared" si="124"/>
        <v>71.270340722563574</v>
      </c>
      <c r="FJ76" s="256"/>
      <c r="FK76" s="142">
        <f t="shared" si="125"/>
        <v>24.688977326574069</v>
      </c>
      <c r="FL76" s="256"/>
      <c r="FM76" s="142">
        <f t="shared" si="142"/>
        <v>21.691717779335001</v>
      </c>
      <c r="FO76" s="142">
        <f t="shared" si="143"/>
        <v>74.271412272926284</v>
      </c>
      <c r="FP76" s="256"/>
      <c r="FQ76" s="142">
        <f t="shared" si="144"/>
        <v>21.691717779335001</v>
      </c>
      <c r="FR76" s="256"/>
      <c r="FS76" s="142">
        <f t="shared" si="145"/>
        <v>0.27700413243914457</v>
      </c>
      <c r="FU76" s="142">
        <f t="shared" si="146"/>
        <v>17.104881773415258</v>
      </c>
      <c r="FV76" s="256"/>
      <c r="FW76" s="256"/>
      <c r="FX76" s="256"/>
      <c r="FY76" s="256"/>
      <c r="FZ76" s="256"/>
      <c r="GA76" s="256"/>
      <c r="GB76" s="256"/>
      <c r="GC76" s="256"/>
      <c r="GD76" s="256"/>
      <c r="GE76" s="256"/>
      <c r="GF76" s="256"/>
      <c r="GG76" s="256"/>
      <c r="GH76" s="256"/>
      <c r="GI76" s="256"/>
      <c r="GJ76" s="256"/>
      <c r="GK76" s="344">
        <v>14.347560680785406</v>
      </c>
      <c r="GL76" s="373">
        <v>0.1130668550176769</v>
      </c>
      <c r="GM76" s="256"/>
      <c r="GN76" s="256"/>
      <c r="GO76" s="617"/>
      <c r="GP76" s="256"/>
      <c r="GQ76" s="256"/>
      <c r="GR76" s="256"/>
      <c r="GS76" s="256"/>
      <c r="GT76" s="256"/>
      <c r="GU76" s="256"/>
      <c r="GV76" s="256"/>
      <c r="GW76" s="256"/>
      <c r="GX76" s="256"/>
      <c r="GY76" s="256"/>
      <c r="GZ76" s="649"/>
      <c r="HA76" s="256"/>
      <c r="HB76" s="256"/>
      <c r="HC76" s="256"/>
      <c r="HD76" s="256"/>
      <c r="HE76" s="256"/>
      <c r="HF76" s="256"/>
      <c r="HG76" s="256"/>
      <c r="HH76" s="256"/>
      <c r="HI76" s="649"/>
      <c r="HJ76" s="256"/>
      <c r="HK76" s="256"/>
      <c r="HL76" s="256"/>
      <c r="HM76" s="256"/>
      <c r="HN76" s="256"/>
      <c r="HO76" s="256"/>
      <c r="HP76" s="256"/>
      <c r="HQ76" s="256"/>
      <c r="HR76" s="256"/>
      <c r="HS76" s="256"/>
      <c r="HT76" s="256"/>
      <c r="HU76" s="256"/>
      <c r="HV76" s="256"/>
      <c r="HW76" s="256"/>
    </row>
    <row r="77" spans="1:245" s="142" customFormat="1" ht="15.75" x14ac:dyDescent="0.2">
      <c r="A77" s="278">
        <v>71</v>
      </c>
      <c r="B77" s="272">
        <v>82</v>
      </c>
      <c r="C77" s="144">
        <v>110</v>
      </c>
      <c r="D77" s="393">
        <v>3228.25</v>
      </c>
      <c r="E77" s="320" t="s">
        <v>240</v>
      </c>
      <c r="F77" s="310" t="s">
        <v>174</v>
      </c>
      <c r="G77" s="239"/>
      <c r="H77" s="145">
        <v>62.130409555416811</v>
      </c>
      <c r="I77" s="145">
        <v>0.74789366805770052</v>
      </c>
      <c r="J77" s="145">
        <v>16.183886241908453</v>
      </c>
      <c r="K77" s="145">
        <v>4.2873799493970361</v>
      </c>
      <c r="L77" s="145">
        <v>6.4836723293792906E-2</v>
      </c>
      <c r="M77" s="145">
        <v>2.6962991489501529</v>
      </c>
      <c r="N77" s="145">
        <v>1.4264079124634441</v>
      </c>
      <c r="O77" s="145">
        <v>2.089642164755364</v>
      </c>
      <c r="P77" s="145">
        <v>3.7197488910064731</v>
      </c>
      <c r="Q77" s="145">
        <v>0.12306588243025662</v>
      </c>
      <c r="R77" s="145">
        <v>0.2538750041073834</v>
      </c>
      <c r="S77" s="145">
        <v>0.53655485821312388</v>
      </c>
      <c r="T77" s="145">
        <v>0.71</v>
      </c>
      <c r="U77" s="145">
        <v>4.63</v>
      </c>
      <c r="V77" s="146">
        <v>99.6</v>
      </c>
      <c r="W77" s="146"/>
      <c r="X77" s="145">
        <v>2.089642164755364</v>
      </c>
      <c r="Y77" s="145">
        <f t="shared" si="109"/>
        <v>1.5505144862484801</v>
      </c>
      <c r="Z77" s="145">
        <f t="shared" si="110"/>
        <v>1.5134258263422667E-2</v>
      </c>
      <c r="AA77" s="145">
        <f t="shared" si="111"/>
        <v>3.6401566510038439</v>
      </c>
      <c r="AB77" s="145">
        <v>0.71</v>
      </c>
      <c r="AC77" s="146">
        <f t="shared" si="112"/>
        <v>0.79042986232050727</v>
      </c>
      <c r="AD77" s="146"/>
      <c r="AE77" s="146">
        <f t="shared" si="113"/>
        <v>0.44428125718792089</v>
      </c>
      <c r="AF77" s="443">
        <f>N77-R77*2.5*0.7</f>
        <v>0.98212665527552323</v>
      </c>
      <c r="AG77" s="146">
        <v>0</v>
      </c>
      <c r="AH77" s="146">
        <f t="shared" si="114"/>
        <v>0.2538750041073834</v>
      </c>
      <c r="AI77" s="249">
        <f t="shared" si="115"/>
        <v>49.533785381000882</v>
      </c>
      <c r="AJ77" s="249">
        <f t="shared" si="116"/>
        <v>0.98017259032958493</v>
      </c>
      <c r="AK77" s="249">
        <f t="shared" si="147"/>
        <v>1.9827409670415106E-2</v>
      </c>
      <c r="AL77" s="249">
        <f t="shared" si="117"/>
        <v>6.9836790983471886</v>
      </c>
      <c r="AM77" s="249">
        <f t="shared" si="148"/>
        <v>6.8452108318575435</v>
      </c>
      <c r="AN77" s="249">
        <f t="shared" si="149"/>
        <v>0.13846826648964489</v>
      </c>
      <c r="AO77" s="249">
        <f t="shared" si="118"/>
        <v>4.4499677594394322</v>
      </c>
      <c r="AP77" s="249">
        <f t="shared" si="119"/>
        <v>0.18003224056056677</v>
      </c>
      <c r="AQ77" s="433">
        <f t="shared" si="150"/>
        <v>1.3006271623257348</v>
      </c>
      <c r="AR77" s="430">
        <f t="shared" si="120"/>
        <v>54.958129666410855</v>
      </c>
      <c r="AS77" s="430">
        <f t="shared" si="121"/>
        <v>34.651344722211384</v>
      </c>
      <c r="AT77" s="430">
        <f t="shared" si="122"/>
        <v>90.910101550947971</v>
      </c>
      <c r="AU77" s="430">
        <f t="shared" si="151"/>
        <v>9.0898984490520292</v>
      </c>
      <c r="AV77" s="436">
        <f t="shared" si="23"/>
        <v>34.651344722211384</v>
      </c>
      <c r="AW77" s="436"/>
      <c r="AX77" s="436">
        <f>AQ77</f>
        <v>1.3006271623257348</v>
      </c>
      <c r="AY77" s="436"/>
      <c r="AZ77" s="436">
        <f t="shared" si="24"/>
        <v>54.958129666410855</v>
      </c>
      <c r="BA77" s="430"/>
      <c r="BB77" s="146">
        <f t="shared" si="127"/>
        <v>89.609474388622232</v>
      </c>
      <c r="BC77" s="146"/>
      <c r="BD77" s="147">
        <v>29685.028272676795</v>
      </c>
      <c r="BE77" s="148">
        <v>10.079271484770791</v>
      </c>
      <c r="BF77" s="148">
        <v>22.635678421316324</v>
      </c>
      <c r="BG77" s="148">
        <v>54.466622775991887</v>
      </c>
      <c r="BH77" s="148">
        <v>14.388934072995236</v>
      </c>
      <c r="BI77" s="148">
        <v>1.0271693692555071</v>
      </c>
      <c r="BJ77" s="148">
        <v>22.510748318805653</v>
      </c>
      <c r="BK77" s="148">
        <v>111.56645784928044</v>
      </c>
      <c r="BL77" s="148">
        <v>127.80262189190877</v>
      </c>
      <c r="BM77" s="148">
        <v>25.387249595607887</v>
      </c>
      <c r="BN77" s="148">
        <v>251.16543713885505</v>
      </c>
      <c r="BO77" s="148">
        <v>11.2478022185035</v>
      </c>
      <c r="BP77" s="148">
        <v>11.925745084692394</v>
      </c>
      <c r="BQ77" s="148">
        <v>10.082951319746527</v>
      </c>
      <c r="BR77" s="148">
        <v>3.7323359918529619</v>
      </c>
      <c r="BS77" s="148">
        <v>540.97846176027326</v>
      </c>
      <c r="BT77" s="148">
        <v>29.982319080178641</v>
      </c>
      <c r="BU77" s="148">
        <v>58.764714667998426</v>
      </c>
      <c r="BV77" s="148">
        <v>11.982420018229009</v>
      </c>
      <c r="BW77" s="148">
        <v>14.351141157871572</v>
      </c>
      <c r="BX77" s="148"/>
      <c r="BY77" s="148">
        <f t="shared" si="152"/>
        <v>3602690.2023917846</v>
      </c>
      <c r="BZ77" s="148"/>
      <c r="CA77" s="148">
        <f t="shared" si="27"/>
        <v>103.09817490604864</v>
      </c>
      <c r="CB77" s="148"/>
      <c r="CC77" s="198">
        <v>13.134754459060094</v>
      </c>
      <c r="CD77" s="198">
        <v>10.267205086347627</v>
      </c>
      <c r="CE77" s="373">
        <v>8.8357984970118875E-2</v>
      </c>
      <c r="CF77" s="200"/>
      <c r="CG77" s="344">
        <v>13.134754459060094</v>
      </c>
      <c r="CH77" s="373">
        <v>8.8357984970118875E-2</v>
      </c>
      <c r="CI77" s="501">
        <f t="shared" si="128"/>
        <v>54.958129666410855</v>
      </c>
      <c r="CJ77" s="501">
        <f t="shared" si="129"/>
        <v>34.651344722211384</v>
      </c>
      <c r="CK77" s="161">
        <f t="shared" si="130"/>
        <v>1.8195670159626576E-2</v>
      </c>
      <c r="CL77" s="161">
        <f t="shared" si="130"/>
        <v>2.8858908882661738E-2</v>
      </c>
      <c r="CM77" s="142">
        <f t="shared" si="131"/>
        <v>0.63050443915287546</v>
      </c>
      <c r="CN77" s="142">
        <f t="shared" si="132"/>
        <v>61.330713120876119</v>
      </c>
      <c r="CO77" s="142">
        <f t="shared" si="133"/>
        <v>3.8390290580842716</v>
      </c>
      <c r="CP77" s="142">
        <f t="shared" si="123"/>
        <v>79.334697353607325</v>
      </c>
      <c r="CQ77" s="142">
        <f t="shared" si="134"/>
        <v>20.665302646392686</v>
      </c>
      <c r="CR77" s="142">
        <f t="shared" si="135"/>
        <v>3.3341104151855658</v>
      </c>
      <c r="CS77" s="146">
        <f t="shared" si="136"/>
        <v>62.130409555416811</v>
      </c>
      <c r="CT77" s="146">
        <f t="shared" si="137"/>
        <v>16.183886241908453</v>
      </c>
      <c r="CU77" s="146">
        <f t="shared" si="138"/>
        <v>3.7197488910064731</v>
      </c>
      <c r="CV77" s="512">
        <f t="shared" si="139"/>
        <v>111.56645784928044</v>
      </c>
      <c r="DC77" s="516"/>
      <c r="DD77" s="145">
        <v>62.130409555416811</v>
      </c>
      <c r="DE77" s="145">
        <v>0.74789366805770052</v>
      </c>
      <c r="DF77" s="145">
        <v>16.183886241908453</v>
      </c>
      <c r="DG77" s="145">
        <v>4.2873799493970361</v>
      </c>
      <c r="DH77" s="145">
        <v>6.4836723293792906E-2</v>
      </c>
      <c r="DI77" s="145">
        <v>2.6962991489501529</v>
      </c>
      <c r="DJ77" s="145">
        <v>1.4264079124634441</v>
      </c>
      <c r="DK77" s="145">
        <v>2.089642164755364</v>
      </c>
      <c r="DL77" s="145">
        <v>3.7197488910064731</v>
      </c>
      <c r="DM77" s="145">
        <v>0.12306588243025662</v>
      </c>
      <c r="DN77" s="145">
        <v>0.2538750041073834</v>
      </c>
      <c r="DO77" s="145">
        <v>0.53655485821312388</v>
      </c>
      <c r="DP77" s="145">
        <v>0.71</v>
      </c>
      <c r="DQ77" s="538">
        <v>4.63</v>
      </c>
      <c r="DR77" s="540">
        <f t="shared" si="140"/>
        <v>99.59999999999998</v>
      </c>
      <c r="DS77" s="554">
        <f t="shared" si="141"/>
        <v>1.1485101979184116</v>
      </c>
      <c r="DT77" s="256">
        <f t="shared" si="108"/>
        <v>71.357408975243729</v>
      </c>
      <c r="DU77" s="256">
        <f t="shared" si="108"/>
        <v>0.85896350472287641</v>
      </c>
      <c r="DV77" s="256">
        <f t="shared" si="108"/>
        <v>18.587358390783336</v>
      </c>
      <c r="DW77" s="256">
        <f t="shared" si="107"/>
        <v>4.9240995942334198</v>
      </c>
      <c r="DX77" s="256">
        <f t="shared" si="107"/>
        <v>7.4465637902535381E-2</v>
      </c>
      <c r="DY77" s="256">
        <f t="shared" si="107"/>
        <v>3.0967270692079847</v>
      </c>
      <c r="DZ77" s="256">
        <f t="shared" si="107"/>
        <v>1.6382440338557784</v>
      </c>
      <c r="EA77" s="256">
        <f t="shared" si="107"/>
        <v>2.399975336221841</v>
      </c>
      <c r="EB77" s="256">
        <f t="shared" si="107"/>
        <v>4.2721695350166362</v>
      </c>
      <c r="EC77" s="256">
        <f t="shared" si="107"/>
        <v>0.141342420986978</v>
      </c>
      <c r="ED77" s="256">
        <f t="shared" si="107"/>
        <v>0.29157803121390846</v>
      </c>
      <c r="EE77" s="256">
        <f t="shared" si="107"/>
        <v>0.6162387264004402</v>
      </c>
      <c r="EF77" s="256">
        <f t="shared" si="85"/>
        <v>108.25857125578946</v>
      </c>
      <c r="EG77" s="256"/>
      <c r="EH77" s="256"/>
      <c r="EI77" s="147">
        <v>29685.028272676795</v>
      </c>
      <c r="EJ77" s="148">
        <v>10.079271484770791</v>
      </c>
      <c r="EK77" s="148">
        <v>22.635678421316324</v>
      </c>
      <c r="EL77" s="148">
        <v>54.466622775991887</v>
      </c>
      <c r="EM77" s="148">
        <v>14.388934072995236</v>
      </c>
      <c r="EN77" s="148">
        <v>1.0271693692555071</v>
      </c>
      <c r="EO77" s="148">
        <v>22.510748318805653</v>
      </c>
      <c r="EP77" s="148">
        <v>111.56645784928044</v>
      </c>
      <c r="EQ77" s="148">
        <v>127.80262189190877</v>
      </c>
      <c r="ER77" s="148">
        <v>25.387249595607887</v>
      </c>
      <c r="ES77" s="148">
        <v>251.16543713885505</v>
      </c>
      <c r="ET77" s="148">
        <v>11.2478022185035</v>
      </c>
      <c r="EU77" s="148">
        <v>11.925745084692394</v>
      </c>
      <c r="EV77" s="148">
        <v>10.082951319746527</v>
      </c>
      <c r="EW77" s="148">
        <v>3.7323359918529619</v>
      </c>
      <c r="EX77" s="148">
        <v>540.97846176027326</v>
      </c>
      <c r="EY77" s="148">
        <v>29.982319080178641</v>
      </c>
      <c r="EZ77" s="148">
        <v>58.764714667998426</v>
      </c>
      <c r="FA77" s="148">
        <v>11.982420018229009</v>
      </c>
      <c r="FB77" s="148">
        <v>14.351141157871572</v>
      </c>
      <c r="FC77" s="516"/>
      <c r="FD77" s="256"/>
      <c r="FE77" s="256"/>
      <c r="FF77" s="256"/>
      <c r="FG77" s="256"/>
      <c r="FH77" s="256"/>
      <c r="FI77" s="142">
        <f t="shared" si="124"/>
        <v>67.432859341285223</v>
      </c>
      <c r="FJ77" s="256"/>
      <c r="FK77" s="142">
        <f t="shared" si="125"/>
        <v>27.065322697948496</v>
      </c>
      <c r="FL77" s="256"/>
      <c r="FM77" s="142">
        <f t="shared" si="142"/>
        <v>20.665302646392686</v>
      </c>
      <c r="FO77" s="142">
        <f t="shared" si="143"/>
        <v>71.358895892080213</v>
      </c>
      <c r="FP77" s="256"/>
      <c r="FQ77" s="142">
        <f t="shared" si="144"/>
        <v>20.665302646392686</v>
      </c>
      <c r="FR77" s="256"/>
      <c r="FS77" s="142">
        <f t="shared" si="145"/>
        <v>0.2604825295328746</v>
      </c>
      <c r="FU77" s="142">
        <f t="shared" si="146"/>
        <v>16.183886241908453</v>
      </c>
      <c r="FV77" s="256"/>
      <c r="FW77" s="256"/>
      <c r="FX77" s="256"/>
      <c r="FY77" s="256"/>
      <c r="FZ77" s="256"/>
      <c r="GA77" s="256"/>
      <c r="GB77" s="256"/>
      <c r="GC77" s="256"/>
      <c r="GD77" s="256"/>
      <c r="GE77" s="256"/>
      <c r="GF77" s="256"/>
      <c r="GG77" s="256"/>
      <c r="GH77" s="256"/>
      <c r="GI77" s="256"/>
      <c r="GJ77" s="256"/>
      <c r="GK77" s="344">
        <v>13.134754459060094</v>
      </c>
      <c r="GL77" s="373">
        <v>8.8357984970118875E-2</v>
      </c>
      <c r="GM77" s="256"/>
      <c r="GN77" s="256"/>
      <c r="GO77" s="617"/>
      <c r="GP77" s="256"/>
      <c r="GQ77" s="256"/>
      <c r="GR77" s="256"/>
      <c r="GS77" s="256"/>
      <c r="GT77" s="256"/>
      <c r="GU77" s="256"/>
      <c r="GV77" s="256"/>
      <c r="GW77" s="256"/>
      <c r="GX77" s="256"/>
      <c r="GY77" s="256"/>
      <c r="GZ77" s="649"/>
      <c r="HA77" s="256"/>
      <c r="HB77" s="256"/>
      <c r="HC77" s="256"/>
      <c r="HD77" s="256"/>
      <c r="HE77" s="256"/>
      <c r="HF77" s="256"/>
      <c r="HG77" s="256"/>
      <c r="HH77" s="256"/>
      <c r="HI77" s="649"/>
      <c r="HJ77" s="256"/>
      <c r="HK77" s="256"/>
      <c r="HL77" s="256"/>
      <c r="HM77" s="256"/>
      <c r="HN77" s="256"/>
      <c r="HO77" s="256"/>
      <c r="HP77" s="256"/>
      <c r="HQ77" s="256"/>
      <c r="HR77" s="256"/>
      <c r="HS77" s="256"/>
      <c r="HT77" s="256"/>
      <c r="HU77" s="256"/>
      <c r="HV77" s="256"/>
      <c r="HW77" s="256"/>
    </row>
    <row r="78" spans="1:245" s="142" customFormat="1" ht="15.75" x14ac:dyDescent="0.2">
      <c r="A78" s="278">
        <v>72</v>
      </c>
      <c r="B78" s="272">
        <v>86</v>
      </c>
      <c r="C78" s="144">
        <v>110</v>
      </c>
      <c r="D78" s="393">
        <v>3229.7</v>
      </c>
      <c r="E78" s="320" t="s">
        <v>240</v>
      </c>
      <c r="F78" s="310" t="s">
        <v>175</v>
      </c>
      <c r="G78" s="239"/>
      <c r="H78" s="145">
        <v>49.978820233571845</v>
      </c>
      <c r="I78" s="145">
        <v>1.5591788586850375</v>
      </c>
      <c r="J78" s="145">
        <v>17.663817226256636</v>
      </c>
      <c r="K78" s="145">
        <v>3.9498303807638355</v>
      </c>
      <c r="L78" s="145">
        <v>5.5287104277267803E-2</v>
      </c>
      <c r="M78" s="145">
        <v>2.5842595346318422</v>
      </c>
      <c r="N78" s="145">
        <v>2.3375305170362739</v>
      </c>
      <c r="O78" s="145">
        <v>6.245586126844338</v>
      </c>
      <c r="P78" s="145">
        <v>5.4880702801796835</v>
      </c>
      <c r="Q78" s="145">
        <v>0.19721817794428367</v>
      </c>
      <c r="R78" s="145">
        <v>2.4354175729301679</v>
      </c>
      <c r="S78" s="145">
        <v>0.45498398687878411</v>
      </c>
      <c r="T78" s="145">
        <v>1.01</v>
      </c>
      <c r="U78" s="145">
        <v>5.64</v>
      </c>
      <c r="V78" s="146">
        <v>99.6</v>
      </c>
      <c r="W78" s="146"/>
      <c r="X78" s="145">
        <v>6.245586126844338</v>
      </c>
      <c r="Y78" s="145">
        <f t="shared" si="109"/>
        <v>4.634224906118499</v>
      </c>
      <c r="Z78" s="145">
        <f t="shared" si="110"/>
        <v>1.2833441087602857E-2</v>
      </c>
      <c r="AA78" s="145">
        <f t="shared" si="111"/>
        <v>10.879811032962838</v>
      </c>
      <c r="AB78" s="145">
        <v>1.01</v>
      </c>
      <c r="AC78" s="146">
        <f t="shared" si="112"/>
        <v>2.8904015598089519</v>
      </c>
      <c r="AD78" s="146"/>
      <c r="AE78" s="146">
        <f t="shared" si="113"/>
        <v>4.2619807526277933</v>
      </c>
      <c r="AF78" s="444">
        <v>0.01</v>
      </c>
      <c r="AG78" s="146">
        <f>1.92/(0.7*2.5)</f>
        <v>1.0971428571428572</v>
      </c>
      <c r="AH78" s="146">
        <f t="shared" si="114"/>
        <v>1.3382747157873107</v>
      </c>
      <c r="AI78" s="249">
        <f t="shared" si="115"/>
        <v>53.001451678769904</v>
      </c>
      <c r="AJ78" s="249">
        <f t="shared" si="116"/>
        <v>0.99981132592253119</v>
      </c>
      <c r="AK78" s="249">
        <f t="shared" si="147"/>
        <v>1.8867407746881712E-4</v>
      </c>
      <c r="AL78" s="249">
        <f t="shared" si="117"/>
        <v>6.5340899153956773</v>
      </c>
      <c r="AM78" s="249">
        <f t="shared" si="148"/>
        <v>6.5328571020087915</v>
      </c>
      <c r="AN78" s="249">
        <f t="shared" si="149"/>
        <v>1.2328133868855808E-3</v>
      </c>
      <c r="AO78" s="249">
        <f t="shared" si="118"/>
        <v>5.6378721578748019</v>
      </c>
      <c r="AP78" s="249">
        <f t="shared" si="119"/>
        <v>2.1278421251982862E-3</v>
      </c>
      <c r="AQ78" s="433">
        <f t="shared" si="150"/>
        <v>1.3360655512083867E-2</v>
      </c>
      <c r="AR78" s="430">
        <f t="shared" si="120"/>
        <v>59.66909297228046</v>
      </c>
      <c r="AS78" s="430">
        <f t="shared" si="121"/>
        <v>20.144273747431615</v>
      </c>
      <c r="AT78" s="430">
        <f t="shared" si="122"/>
        <v>79.826727375224152</v>
      </c>
      <c r="AU78" s="430">
        <f t="shared" si="151"/>
        <v>20.173272624775848</v>
      </c>
      <c r="AV78" s="436">
        <f t="shared" si="23"/>
        <v>20.144273747431615</v>
      </c>
      <c r="AW78" s="436"/>
      <c r="AX78" s="464">
        <v>0.1</v>
      </c>
      <c r="AY78" s="465">
        <f>AQ78</f>
        <v>1.3360655512083867E-2</v>
      </c>
      <c r="AZ78" s="436">
        <f t="shared" si="24"/>
        <v>59.66909297228046</v>
      </c>
      <c r="BA78" s="430"/>
      <c r="BB78" s="146">
        <f t="shared" si="127"/>
        <v>79.813366719712079</v>
      </c>
      <c r="BC78" s="146"/>
      <c r="BD78" s="147">
        <v>36427.774340187221</v>
      </c>
      <c r="BE78" s="148">
        <v>54.968111248095418</v>
      </c>
      <c r="BF78" s="148">
        <v>7.2280842981210256</v>
      </c>
      <c r="BG78" s="148">
        <v>78.718062431463423</v>
      </c>
      <c r="BH78" s="148">
        <v>17.728867916141382</v>
      </c>
      <c r="BI78" s="148">
        <v>0.74670813700356231</v>
      </c>
      <c r="BJ78" s="148">
        <v>21.416539877272267</v>
      </c>
      <c r="BK78" s="148">
        <v>146.14586039428426</v>
      </c>
      <c r="BL78" s="148">
        <v>116.80962087474579</v>
      </c>
      <c r="BM78" s="148">
        <v>33.021850195890586</v>
      </c>
      <c r="BN78" s="148">
        <v>206.46305067879985</v>
      </c>
      <c r="BO78" s="148">
        <v>13.646322317340781</v>
      </c>
      <c r="BP78" s="148">
        <v>14.120024910145913</v>
      </c>
      <c r="BQ78" s="148">
        <v>12.405055680111515</v>
      </c>
      <c r="BR78" s="148">
        <v>5.9745657528951304</v>
      </c>
      <c r="BS78" s="148">
        <v>787.25386446085849</v>
      </c>
      <c r="BT78" s="148">
        <v>28.808710657849019</v>
      </c>
      <c r="BU78" s="148">
        <v>55.580970896416119</v>
      </c>
      <c r="BV78" s="148">
        <v>11.465230104270347</v>
      </c>
      <c r="BW78" s="148">
        <v>19.416504966282375</v>
      </c>
      <c r="BX78" s="148"/>
      <c r="BY78" s="148">
        <f t="shared" si="152"/>
        <v>58663655.802159056</v>
      </c>
      <c r="BZ78" s="148"/>
      <c r="CA78" s="148">
        <f t="shared" si="27"/>
        <v>103.80618652054751</v>
      </c>
      <c r="CB78" s="148"/>
      <c r="CC78" s="193">
        <v>13.4</v>
      </c>
      <c r="CD78" s="193">
        <v>11.2</v>
      </c>
      <c r="CE78" s="373"/>
      <c r="CF78" s="200"/>
      <c r="CG78" s="345">
        <v>13.4</v>
      </c>
      <c r="CH78" s="373"/>
      <c r="CI78" s="501">
        <f t="shared" si="128"/>
        <v>59.66909297228046</v>
      </c>
      <c r="CJ78" s="501">
        <f t="shared" si="129"/>
        <v>20.144273747431615</v>
      </c>
      <c r="CK78" s="161">
        <f t="shared" si="130"/>
        <v>1.6759095038775842E-2</v>
      </c>
      <c r="CL78" s="161">
        <f t="shared" si="130"/>
        <v>4.9641898861084506E-2</v>
      </c>
      <c r="CM78" s="142">
        <f t="shared" si="131"/>
        <v>0.33759979822032365</v>
      </c>
      <c r="CN78" s="142">
        <f t="shared" si="132"/>
        <v>74.760776828054233</v>
      </c>
      <c r="CO78" s="142">
        <f t="shared" si="133"/>
        <v>2.8294461833130895</v>
      </c>
      <c r="CP78" s="142">
        <f t="shared" si="123"/>
        <v>73.886563431612487</v>
      </c>
      <c r="CQ78" s="142">
        <f t="shared" si="134"/>
        <v>26.113436568387506</v>
      </c>
      <c r="CR78" s="142">
        <f t="shared" si="135"/>
        <v>3.75520063679773</v>
      </c>
      <c r="CS78" s="146">
        <f t="shared" si="136"/>
        <v>49.978820233571845</v>
      </c>
      <c r="CT78" s="146">
        <f t="shared" si="137"/>
        <v>17.663817226256636</v>
      </c>
      <c r="CU78" s="146">
        <f t="shared" si="138"/>
        <v>5.4880702801796835</v>
      </c>
      <c r="CV78" s="512">
        <f t="shared" si="139"/>
        <v>146.14586039428426</v>
      </c>
      <c r="DC78" s="516"/>
      <c r="DD78" s="145">
        <v>49.978820233571845</v>
      </c>
      <c r="DE78" s="145">
        <v>1.5591788586850375</v>
      </c>
      <c r="DF78" s="145">
        <v>17.663817226256636</v>
      </c>
      <c r="DG78" s="145">
        <v>3.9498303807638355</v>
      </c>
      <c r="DH78" s="145">
        <v>5.5287104277267803E-2</v>
      </c>
      <c r="DI78" s="145">
        <v>2.5842595346318422</v>
      </c>
      <c r="DJ78" s="145">
        <v>2.3375305170362739</v>
      </c>
      <c r="DK78" s="145">
        <v>6.245586126844338</v>
      </c>
      <c r="DL78" s="145">
        <v>5.4880702801796835</v>
      </c>
      <c r="DM78" s="145">
        <v>0.19721817794428367</v>
      </c>
      <c r="DN78" s="145">
        <v>2.4354175729301679</v>
      </c>
      <c r="DO78" s="145">
        <v>0.45498398687878411</v>
      </c>
      <c r="DP78" s="145">
        <v>1.01</v>
      </c>
      <c r="DQ78" s="145">
        <v>5.64</v>
      </c>
      <c r="DR78" s="540">
        <f t="shared" si="140"/>
        <v>99.600000000000009</v>
      </c>
      <c r="DS78" s="554">
        <f t="shared" si="141"/>
        <v>1.2716220739467166</v>
      </c>
      <c r="DT78" s="256">
        <f t="shared" si="108"/>
        <v>63.554171038824748</v>
      </c>
      <c r="DU78" s="256">
        <f t="shared" si="108"/>
        <v>1.9826862539349419</v>
      </c>
      <c r="DV78" s="256">
        <f t="shared" si="108"/>
        <v>22.461699895068204</v>
      </c>
      <c r="DW78" s="256">
        <f t="shared" si="107"/>
        <v>5.0226915005246573</v>
      </c>
      <c r="DX78" s="256">
        <f t="shared" si="107"/>
        <v>7.0304302203567662E-2</v>
      </c>
      <c r="DY78" s="256">
        <f t="shared" si="107"/>
        <v>3.2862014690451198</v>
      </c>
      <c r="DZ78" s="256">
        <f t="shared" si="107"/>
        <v>2.9724554039874072</v>
      </c>
      <c r="EA78" s="256">
        <f t="shared" si="107"/>
        <v>7.9420251836306379</v>
      </c>
      <c r="EB78" s="256">
        <f t="shared" si="107"/>
        <v>6.9787513116474269</v>
      </c>
      <c r="EC78" s="256">
        <f t="shared" si="107"/>
        <v>0.25078698845750258</v>
      </c>
      <c r="ED78" s="256">
        <f t="shared" si="107"/>
        <v>3.0969307450157388</v>
      </c>
      <c r="EE78" s="256">
        <f t="shared" si="107"/>
        <v>0.57856768100734512</v>
      </c>
      <c r="EF78" s="256">
        <f t="shared" si="85"/>
        <v>118.19727177334731</v>
      </c>
      <c r="EG78" s="256"/>
      <c r="EH78" s="256"/>
      <c r="EI78" s="147">
        <v>36427.774340187221</v>
      </c>
      <c r="EJ78" s="148">
        <v>54.968111248095418</v>
      </c>
      <c r="EK78" s="148">
        <v>7.2280842981210256</v>
      </c>
      <c r="EL78" s="148">
        <v>78.718062431463423</v>
      </c>
      <c r="EM78" s="148">
        <v>17.728867916141382</v>
      </c>
      <c r="EN78" s="148">
        <v>0.74670813700356231</v>
      </c>
      <c r="EO78" s="148">
        <v>21.416539877272267</v>
      </c>
      <c r="EP78" s="148">
        <v>146.14586039428426</v>
      </c>
      <c r="EQ78" s="148">
        <v>116.80962087474579</v>
      </c>
      <c r="ER78" s="148">
        <v>33.021850195890586</v>
      </c>
      <c r="ES78" s="148">
        <v>206.46305067879985</v>
      </c>
      <c r="ET78" s="148">
        <v>13.646322317340781</v>
      </c>
      <c r="EU78" s="148">
        <v>14.120024910145913</v>
      </c>
      <c r="EV78" s="148">
        <v>12.405055680111515</v>
      </c>
      <c r="EW78" s="148">
        <v>5.9745657528951304</v>
      </c>
      <c r="EX78" s="148">
        <v>787.25386446085849</v>
      </c>
      <c r="EY78" s="148">
        <v>28.808710657849019</v>
      </c>
      <c r="EZ78" s="148">
        <v>55.580970896416119</v>
      </c>
      <c r="FA78" s="148">
        <v>11.465230104270347</v>
      </c>
      <c r="FB78" s="148">
        <v>19.416504966282375</v>
      </c>
      <c r="FC78" s="516"/>
      <c r="FD78" s="256"/>
      <c r="FE78" s="256"/>
      <c r="FF78" s="256"/>
      <c r="FG78" s="256"/>
      <c r="FH78" s="256"/>
      <c r="FI78" s="142">
        <f t="shared" si="124"/>
        <v>73.599238442735981</v>
      </c>
      <c r="FJ78" s="256"/>
      <c r="FK78" s="142">
        <f t="shared" si="125"/>
        <v>11.707216243349137</v>
      </c>
      <c r="FL78" s="256"/>
      <c r="FM78" s="142">
        <f t="shared" si="142"/>
        <v>26.113436568387502</v>
      </c>
      <c r="FO78" s="142">
        <f t="shared" si="143"/>
        <v>86.276283211592926</v>
      </c>
      <c r="FP78" s="256"/>
      <c r="FQ78" s="142">
        <f t="shared" si="144"/>
        <v>26.113436568387506</v>
      </c>
      <c r="FR78" s="256"/>
      <c r="FS78" s="142">
        <f t="shared" si="145"/>
        <v>0.35342605415066342</v>
      </c>
      <c r="FU78" s="142">
        <f t="shared" si="146"/>
        <v>17.663817226256636</v>
      </c>
      <c r="FV78" s="256"/>
      <c r="FW78" s="256"/>
      <c r="FX78" s="256"/>
      <c r="FY78" s="256"/>
      <c r="FZ78" s="256"/>
      <c r="GA78" s="256"/>
      <c r="GB78" s="256"/>
      <c r="GC78" s="256"/>
      <c r="GD78" s="256"/>
      <c r="GE78" s="256"/>
      <c r="GF78" s="256"/>
      <c r="GG78" s="256"/>
      <c r="GH78" s="256"/>
      <c r="GI78" s="256"/>
      <c r="GJ78" s="256"/>
      <c r="GK78" s="345">
        <v>13.4</v>
      </c>
      <c r="GL78" s="373"/>
      <c r="GM78" s="256"/>
      <c r="GN78" s="256"/>
      <c r="GO78" s="617"/>
      <c r="GP78" s="256"/>
      <c r="GQ78" s="256"/>
      <c r="GR78" s="256"/>
      <c r="GS78" s="256"/>
      <c r="GT78" s="256"/>
      <c r="GU78" s="256"/>
      <c r="GV78" s="256"/>
      <c r="GW78" s="256"/>
      <c r="GX78" s="256"/>
      <c r="GY78" s="256"/>
      <c r="GZ78" s="649"/>
      <c r="HA78" s="256"/>
      <c r="HB78" s="256"/>
      <c r="HC78" s="256"/>
      <c r="HD78" s="256"/>
      <c r="HE78" s="256"/>
      <c r="HF78" s="256"/>
      <c r="HG78" s="256"/>
      <c r="HH78" s="256"/>
      <c r="HI78" s="649"/>
      <c r="HJ78" s="256"/>
      <c r="HK78" s="256"/>
      <c r="HL78" s="256"/>
      <c r="HM78" s="256"/>
      <c r="HN78" s="256"/>
      <c r="HO78" s="256"/>
      <c r="HP78" s="256"/>
      <c r="HQ78" s="256"/>
      <c r="HR78" s="256"/>
      <c r="HS78" s="256"/>
      <c r="HT78" s="256"/>
      <c r="HU78" s="256"/>
      <c r="HV78" s="256"/>
      <c r="HW78" s="256"/>
    </row>
    <row r="79" spans="1:245" x14ac:dyDescent="0.2">
      <c r="A79" s="278">
        <v>73</v>
      </c>
      <c r="B79"/>
      <c r="C79"/>
      <c r="D79"/>
      <c r="E79"/>
      <c r="F79"/>
      <c r="G79"/>
      <c r="AF79"/>
      <c r="AI79" s="249"/>
      <c r="AJ79" s="249"/>
      <c r="AK79" s="249"/>
      <c r="AL79" s="249"/>
      <c r="AM79" s="249"/>
      <c r="AN79" s="249"/>
      <c r="AO79" s="249"/>
      <c r="AP79" s="249"/>
      <c r="AQ79" s="433"/>
      <c r="AU79" s="430"/>
      <c r="BB79" s="146"/>
      <c r="BD79"/>
      <c r="BY79" s="148"/>
      <c r="CE79"/>
      <c r="CF79"/>
      <c r="CH79" s="424"/>
      <c r="CI79" s="501"/>
      <c r="CJ79" s="501"/>
      <c r="CK79" s="161"/>
      <c r="CL79" s="161"/>
      <c r="CM79" s="142"/>
      <c r="CN79" s="142"/>
      <c r="CO79" s="142"/>
      <c r="CP79" s="142"/>
      <c r="CQ79" s="142"/>
      <c r="CR79" s="142"/>
      <c r="CS79" s="146"/>
      <c r="CT79" s="146"/>
      <c r="CU79" s="146"/>
      <c r="CV79" s="512"/>
      <c r="CW79" s="142"/>
      <c r="CX79" s="142"/>
      <c r="CY79" s="142"/>
      <c r="CZ79" s="142"/>
      <c r="DA79" s="142"/>
      <c r="DB79" s="142"/>
      <c r="DC79" s="516"/>
      <c r="DD79" s="547"/>
      <c r="DE79" s="547"/>
      <c r="DF79" s="547"/>
      <c r="DG79" s="547"/>
      <c r="DH79" s="547"/>
      <c r="DI79" s="547"/>
      <c r="DJ79" s="547"/>
      <c r="DK79" s="547"/>
      <c r="DL79" s="547"/>
      <c r="DM79" s="547"/>
      <c r="DN79" s="547"/>
      <c r="DO79" s="547"/>
      <c r="DP79" s="547"/>
      <c r="DQ79" s="547"/>
      <c r="DR79" s="548"/>
      <c r="DS79" s="554" t="e">
        <f t="shared" si="141"/>
        <v>#DIV/0!</v>
      </c>
      <c r="DT79" s="256"/>
      <c r="DU79" s="256"/>
      <c r="DV79" s="256"/>
      <c r="DW79" s="256"/>
      <c r="DX79" s="256"/>
      <c r="DY79" s="256"/>
      <c r="DZ79" s="256"/>
      <c r="EA79" s="256"/>
      <c r="EB79" s="256"/>
      <c r="EC79" s="256"/>
      <c r="ED79" s="256"/>
      <c r="EE79" s="256"/>
      <c r="EF79" s="256"/>
      <c r="EG79" s="255"/>
      <c r="EH79" s="255"/>
      <c r="EI79"/>
      <c r="FC79" s="513"/>
      <c r="FD79" s="255"/>
      <c r="FE79" s="255"/>
      <c r="FF79" s="255"/>
      <c r="FG79" s="255"/>
      <c r="FH79" s="255"/>
      <c r="FI79" s="142"/>
      <c r="FJ79" s="255"/>
      <c r="FK79" s="142"/>
      <c r="FL79" s="255"/>
      <c r="FM79" s="142"/>
      <c r="FN79" s="142"/>
      <c r="FO79" s="142"/>
      <c r="FP79" s="255"/>
      <c r="FQ79" s="142"/>
      <c r="FR79" s="255"/>
      <c r="FS79" s="142"/>
      <c r="FT79" s="142"/>
      <c r="FU79" s="142"/>
      <c r="FV79" s="255"/>
      <c r="FW79" s="255"/>
      <c r="FX79" s="255"/>
      <c r="FY79" s="255"/>
      <c r="FZ79" s="255"/>
      <c r="GA79" s="255"/>
      <c r="GB79" s="255"/>
      <c r="GC79" s="255"/>
      <c r="GD79" s="255"/>
      <c r="GE79" s="255"/>
      <c r="GF79" s="255"/>
      <c r="GG79" s="255"/>
      <c r="GH79" s="255"/>
      <c r="GI79" s="255"/>
      <c r="GJ79" s="255"/>
      <c r="GL79" s="424"/>
      <c r="GM79" s="255"/>
      <c r="GN79" s="255"/>
      <c r="GO79" s="615"/>
      <c r="GP79" s="255"/>
      <c r="GQ79" s="255"/>
      <c r="GR79" s="255"/>
      <c r="GS79" s="255"/>
      <c r="GT79" s="255"/>
      <c r="GU79" s="255"/>
      <c r="GV79" s="255"/>
      <c r="GW79" s="255"/>
      <c r="GX79" s="255"/>
      <c r="GY79" s="255"/>
      <c r="GZ79" s="650"/>
      <c r="HA79" s="255"/>
      <c r="HB79" s="255"/>
      <c r="HC79" s="255"/>
      <c r="HD79" s="255"/>
      <c r="HE79" s="255"/>
      <c r="HF79" s="255"/>
      <c r="HG79" s="255"/>
      <c r="HH79" s="255"/>
      <c r="HI79" s="650"/>
      <c r="HJ79" s="255"/>
      <c r="HK79" s="255"/>
      <c r="HL79" s="255"/>
      <c r="HM79" s="255"/>
      <c r="HN79" s="255"/>
      <c r="HO79" s="255"/>
      <c r="HP79" s="255"/>
      <c r="HQ79" s="255"/>
      <c r="HR79" s="255"/>
      <c r="HS79" s="255"/>
      <c r="HT79" s="255"/>
      <c r="HU79" s="255"/>
      <c r="HV79" s="255"/>
      <c r="HW79" s="255"/>
    </row>
    <row r="80" spans="1:245" x14ac:dyDescent="0.2">
      <c r="A80" s="278">
        <v>74</v>
      </c>
      <c r="B80"/>
      <c r="C80"/>
      <c r="D80"/>
      <c r="E80"/>
      <c r="F80"/>
      <c r="G80"/>
      <c r="R80" s="4"/>
      <c r="AF80"/>
      <c r="AG80" s="4"/>
      <c r="AH80" s="4"/>
      <c r="AI80" s="249"/>
      <c r="AJ80" s="249"/>
      <c r="AK80" s="249"/>
      <c r="AL80" s="249"/>
      <c r="AM80" s="249"/>
      <c r="AN80" s="249"/>
      <c r="AO80" s="249"/>
      <c r="AP80" s="249"/>
      <c r="AQ80" s="433"/>
      <c r="AU80" s="430"/>
      <c r="BB80" s="146"/>
      <c r="BD80"/>
      <c r="BY80" s="148"/>
      <c r="CE80"/>
      <c r="CF80"/>
      <c r="CH80" s="424"/>
      <c r="CI80" s="501"/>
      <c r="CJ80" s="501"/>
      <c r="CK80" s="161"/>
      <c r="CL80" s="161"/>
      <c r="CM80" s="142"/>
      <c r="CN80" s="142"/>
      <c r="CO80" s="142"/>
      <c r="CP80" s="142"/>
      <c r="CQ80" s="142"/>
      <c r="CR80" s="142"/>
      <c r="CS80" s="146"/>
      <c r="CT80" s="146"/>
      <c r="CU80" s="146"/>
      <c r="CV80" s="512"/>
      <c r="CW80" s="142"/>
      <c r="CX80" s="142"/>
      <c r="CY80" s="142"/>
      <c r="CZ80" s="142"/>
      <c r="DA80" s="142"/>
      <c r="DB80" s="142"/>
      <c r="DC80" s="516"/>
      <c r="DD80" s="547"/>
      <c r="DE80" s="547"/>
      <c r="DF80" s="547"/>
      <c r="DG80" s="547"/>
      <c r="DH80" s="547"/>
      <c r="DI80" s="547"/>
      <c r="DJ80" s="547"/>
      <c r="DK80" s="547"/>
      <c r="DL80" s="547"/>
      <c r="DM80" s="547"/>
      <c r="DN80" s="549"/>
      <c r="DO80" s="547"/>
      <c r="DP80" s="547"/>
      <c r="DQ80" s="547"/>
      <c r="DR80" s="548"/>
      <c r="DS80" s="554" t="e">
        <f t="shared" si="141"/>
        <v>#DIV/0!</v>
      </c>
      <c r="DT80" s="256"/>
      <c r="DU80" s="256"/>
      <c r="DV80" s="256"/>
      <c r="DW80" s="256"/>
      <c r="DX80" s="256"/>
      <c r="DY80" s="256"/>
      <c r="DZ80" s="256"/>
      <c r="EA80" s="256"/>
      <c r="EB80" s="256"/>
      <c r="EC80" s="256"/>
      <c r="ED80" s="256"/>
      <c r="EE80" s="256"/>
      <c r="EF80" s="256"/>
      <c r="EG80" s="255"/>
      <c r="EH80" s="255"/>
      <c r="EI80"/>
      <c r="FC80" s="513"/>
      <c r="FD80" s="255"/>
      <c r="FE80" s="255"/>
      <c r="FF80" s="255"/>
      <c r="FG80" s="255"/>
      <c r="FH80" s="255"/>
      <c r="FI80" s="142"/>
      <c r="FJ80" s="255"/>
      <c r="FK80" s="142"/>
      <c r="FL80" s="255"/>
      <c r="FM80" s="142"/>
      <c r="FN80" s="142"/>
      <c r="FO80" s="142"/>
      <c r="FP80" s="255"/>
      <c r="FQ80" s="142"/>
      <c r="FR80" s="255"/>
      <c r="FS80" s="142"/>
      <c r="FT80" s="142"/>
      <c r="FU80" s="142"/>
      <c r="FV80" s="255"/>
      <c r="FW80" s="255"/>
      <c r="FX80" s="255"/>
      <c r="FY80" s="255"/>
      <c r="FZ80" s="255"/>
      <c r="GA80" s="255"/>
      <c r="GB80" s="255"/>
      <c r="GC80" s="255"/>
      <c r="GD80" s="255"/>
      <c r="GE80" s="255"/>
      <c r="GF80" s="255"/>
      <c r="GG80" s="255"/>
      <c r="GH80" s="255"/>
      <c r="GI80" s="255"/>
      <c r="GJ80" s="255"/>
      <c r="GL80" s="424"/>
      <c r="GM80" s="255"/>
      <c r="GN80" s="255"/>
      <c r="GO80" s="615"/>
      <c r="GP80" s="255"/>
      <c r="GQ80" s="255"/>
      <c r="GR80" s="255"/>
      <c r="GS80" s="255"/>
      <c r="GT80" s="255"/>
      <c r="GU80" s="255"/>
      <c r="GV80" s="255"/>
      <c r="GW80" s="255"/>
      <c r="GX80" s="255"/>
      <c r="GY80" s="255"/>
      <c r="GZ80" s="650"/>
      <c r="HA80" s="255"/>
      <c r="HB80" s="255"/>
      <c r="HC80" s="255"/>
      <c r="HD80" s="255"/>
      <c r="HE80" s="255"/>
      <c r="HF80" s="255"/>
      <c r="HG80" s="255"/>
      <c r="HH80" s="255"/>
      <c r="HI80" s="650"/>
      <c r="HJ80" s="255"/>
      <c r="HK80" s="255"/>
      <c r="HL80" s="255"/>
      <c r="HM80" s="255"/>
      <c r="HN80" s="255"/>
      <c r="HO80" s="255"/>
      <c r="HP80" s="255"/>
      <c r="HQ80" s="255"/>
      <c r="HR80" s="255"/>
      <c r="HS80" s="255"/>
      <c r="HT80" s="255"/>
      <c r="HU80" s="255"/>
      <c r="HV80" s="255"/>
      <c r="HW80" s="255"/>
    </row>
    <row r="81" spans="1:231" x14ac:dyDescent="0.2">
      <c r="A81" s="278">
        <v>75</v>
      </c>
      <c r="B81"/>
      <c r="C81"/>
      <c r="D81"/>
      <c r="E81"/>
      <c r="F81"/>
      <c r="G81"/>
      <c r="AF81"/>
      <c r="AI81" s="249"/>
      <c r="AJ81" s="249"/>
      <c r="AK81" s="249"/>
      <c r="AL81" s="249"/>
      <c r="AM81" s="249"/>
      <c r="AN81" s="249"/>
      <c r="AO81" s="249"/>
      <c r="AP81" s="249"/>
      <c r="AQ81" s="433"/>
      <c r="AU81" s="430"/>
      <c r="BB81" s="146"/>
      <c r="BD81"/>
      <c r="BY81" s="148"/>
      <c r="CE81"/>
      <c r="CF81"/>
      <c r="CH81" s="424"/>
      <c r="CI81" s="501"/>
      <c r="CJ81" s="501"/>
      <c r="CK81" s="161"/>
      <c r="CL81" s="161"/>
      <c r="CM81" s="142"/>
      <c r="CN81" s="142"/>
      <c r="CO81" s="142"/>
      <c r="CP81" s="142"/>
      <c r="CQ81" s="142"/>
      <c r="CR81" s="142"/>
      <c r="CS81" s="146"/>
      <c r="CT81" s="146"/>
      <c r="CU81" s="146"/>
      <c r="CV81" s="512"/>
      <c r="CW81" s="142"/>
      <c r="CX81" s="142"/>
      <c r="CY81" s="142"/>
      <c r="CZ81" s="142"/>
      <c r="DA81" s="142"/>
      <c r="DB81" s="142"/>
      <c r="DC81" s="516"/>
      <c r="DD81" s="547"/>
      <c r="DE81" s="547"/>
      <c r="DF81" s="547"/>
      <c r="DG81" s="547"/>
      <c r="DH81" s="547"/>
      <c r="DI81" s="547"/>
      <c r="DJ81" s="547"/>
      <c r="DK81" s="547"/>
      <c r="DL81" s="547"/>
      <c r="DM81" s="547"/>
      <c r="DN81" s="547"/>
      <c r="DO81" s="547"/>
      <c r="DP81" s="547"/>
      <c r="DQ81" s="547"/>
      <c r="DR81" s="548"/>
      <c r="DS81" s="554" t="e">
        <f t="shared" si="141"/>
        <v>#DIV/0!</v>
      </c>
      <c r="DT81" s="256"/>
      <c r="DU81" s="256"/>
      <c r="DV81" s="256"/>
      <c r="DW81" s="256"/>
      <c r="DX81" s="256"/>
      <c r="DY81" s="256"/>
      <c r="DZ81" s="256"/>
      <c r="EA81" s="256"/>
      <c r="EB81" s="256"/>
      <c r="EC81" s="256"/>
      <c r="ED81" s="256"/>
      <c r="EE81" s="256"/>
      <c r="EF81" s="256"/>
      <c r="EG81" s="255"/>
      <c r="EH81" s="255"/>
      <c r="EI81"/>
      <c r="FC81" s="513"/>
      <c r="FD81" s="255"/>
      <c r="FE81" s="255"/>
      <c r="FF81" s="255"/>
      <c r="FG81" s="255"/>
      <c r="FH81" s="255"/>
      <c r="FI81" s="142"/>
      <c r="FJ81" s="255"/>
      <c r="FK81" s="142"/>
      <c r="FL81" s="255"/>
      <c r="FM81" s="142"/>
      <c r="FN81" s="142"/>
      <c r="FO81" s="142"/>
      <c r="FP81" s="255"/>
      <c r="FQ81" s="142"/>
      <c r="FR81" s="255"/>
      <c r="FS81" s="142"/>
      <c r="FT81" s="142"/>
      <c r="FU81" s="142"/>
      <c r="FV81" s="255"/>
      <c r="FW81" s="255"/>
      <c r="FX81" s="255"/>
      <c r="FY81" s="255"/>
      <c r="FZ81" s="255"/>
      <c r="GA81" s="255"/>
      <c r="GB81" s="255"/>
      <c r="GC81" s="255"/>
      <c r="GD81" s="255"/>
      <c r="GE81" s="255"/>
      <c r="GF81" s="255"/>
      <c r="GG81" s="255"/>
      <c r="GH81" s="255"/>
      <c r="GI81" s="255"/>
      <c r="GJ81" s="255"/>
      <c r="GL81" s="424"/>
      <c r="GM81" s="255"/>
      <c r="GN81" s="255"/>
      <c r="GO81" s="615"/>
      <c r="GP81" s="255"/>
      <c r="GQ81" s="255"/>
      <c r="GR81" s="255"/>
      <c r="GS81" s="255"/>
      <c r="GT81" s="255"/>
      <c r="GU81" s="255"/>
      <c r="GV81" s="255"/>
      <c r="GW81" s="255"/>
      <c r="GX81" s="255"/>
      <c r="GY81" s="255"/>
      <c r="GZ81" s="650"/>
      <c r="HA81" s="255"/>
      <c r="HB81" s="255"/>
      <c r="HC81" s="255"/>
      <c r="HD81" s="255"/>
      <c r="HE81" s="255"/>
      <c r="HF81" s="255"/>
      <c r="HG81" s="255"/>
      <c r="HH81" s="255"/>
      <c r="HI81" s="650"/>
      <c r="HJ81" s="255"/>
      <c r="HK81" s="255"/>
      <c r="HL81" s="255"/>
      <c r="HM81" s="255"/>
      <c r="HN81" s="255"/>
      <c r="HO81" s="255"/>
      <c r="HP81" s="255"/>
      <c r="HQ81" s="255"/>
      <c r="HR81" s="255"/>
      <c r="HS81" s="255"/>
      <c r="HT81" s="255"/>
      <c r="HU81" s="255"/>
      <c r="HV81" s="255"/>
      <c r="HW81" s="255"/>
    </row>
    <row r="82" spans="1:231" s="142" customFormat="1" ht="15" x14ac:dyDescent="0.2">
      <c r="A82" s="278">
        <v>76</v>
      </c>
      <c r="B82" s="272"/>
      <c r="C82" s="144"/>
      <c r="D82" s="327"/>
      <c r="E82" s="327"/>
      <c r="F82" s="338"/>
      <c r="G82" s="239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6"/>
      <c r="W82" s="146"/>
      <c r="X82" s="145"/>
      <c r="Y82" s="145"/>
      <c r="Z82" s="145"/>
      <c r="AA82" s="145"/>
      <c r="AB82" s="145"/>
      <c r="AC82" s="146"/>
      <c r="AD82" s="146"/>
      <c r="AE82" s="146"/>
      <c r="AF82" s="443"/>
      <c r="AG82" s="146"/>
      <c r="AH82" s="146"/>
      <c r="AI82" s="249"/>
      <c r="AJ82" s="249"/>
      <c r="AK82" s="249"/>
      <c r="AL82" s="249"/>
      <c r="AM82" s="249"/>
      <c r="AN82" s="249"/>
      <c r="AO82" s="249"/>
      <c r="AP82" s="249"/>
      <c r="AQ82" s="433"/>
      <c r="AR82" s="430"/>
      <c r="AS82" s="430"/>
      <c r="AT82" s="430"/>
      <c r="AU82" s="430"/>
      <c r="AV82" s="436"/>
      <c r="AW82" s="436"/>
      <c r="AX82" s="436"/>
      <c r="AY82" s="436"/>
      <c r="AZ82" s="436"/>
      <c r="BA82" s="430"/>
      <c r="BB82" s="146"/>
      <c r="BC82" s="146"/>
      <c r="BD82" s="147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93"/>
      <c r="CD82" s="193"/>
      <c r="CE82" s="373"/>
      <c r="CF82" s="200"/>
      <c r="CG82" s="345"/>
      <c r="CH82" s="373"/>
      <c r="CI82" s="501"/>
      <c r="CJ82" s="501"/>
      <c r="CK82" s="161"/>
      <c r="CL82" s="161"/>
      <c r="CS82" s="146"/>
      <c r="CT82" s="146"/>
      <c r="CU82" s="146"/>
      <c r="CV82" s="512"/>
      <c r="DC82" s="516"/>
      <c r="DD82" s="425"/>
      <c r="DE82" s="425"/>
      <c r="DF82" s="425"/>
      <c r="DG82" s="425"/>
      <c r="DH82" s="425"/>
      <c r="DI82" s="425"/>
      <c r="DJ82" s="425"/>
      <c r="DK82" s="425"/>
      <c r="DL82" s="425"/>
      <c r="DM82" s="425"/>
      <c r="DN82" s="425"/>
      <c r="DO82" s="425"/>
      <c r="DP82" s="425"/>
      <c r="DQ82" s="425"/>
      <c r="DR82" s="548"/>
      <c r="DS82" s="554" t="e">
        <f t="shared" si="141"/>
        <v>#DIV/0!</v>
      </c>
      <c r="DT82" s="256"/>
      <c r="DU82" s="256"/>
      <c r="DV82" s="256"/>
      <c r="DW82" s="256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147"/>
      <c r="EJ82" s="148"/>
      <c r="EK82" s="148"/>
      <c r="EL82" s="148"/>
      <c r="EM82" s="148"/>
      <c r="EN82" s="148"/>
      <c r="EO82" s="148"/>
      <c r="EP82" s="148"/>
      <c r="EQ82" s="148"/>
      <c r="ER82" s="148"/>
      <c r="ES82" s="148"/>
      <c r="ET82" s="148"/>
      <c r="EU82" s="148"/>
      <c r="EV82" s="148"/>
      <c r="EW82" s="148"/>
      <c r="EX82" s="148"/>
      <c r="EY82" s="148"/>
      <c r="EZ82" s="148"/>
      <c r="FA82" s="148"/>
      <c r="FB82" s="148"/>
      <c r="FC82" s="516"/>
      <c r="FD82" s="256"/>
      <c r="FE82" s="256"/>
      <c r="FF82" s="256"/>
      <c r="FG82" s="256"/>
      <c r="FH82" s="256"/>
      <c r="FJ82" s="256"/>
      <c r="FL82" s="256"/>
      <c r="FP82" s="256"/>
      <c r="FR82" s="256"/>
      <c r="FV82" s="256"/>
      <c r="FW82" s="256"/>
      <c r="FX82" s="256"/>
      <c r="FY82" s="256"/>
      <c r="FZ82" s="256"/>
      <c r="GA82" s="256"/>
      <c r="GB82" s="256"/>
      <c r="GC82" s="256"/>
      <c r="GD82" s="256"/>
      <c r="GE82" s="256"/>
      <c r="GF82" s="256"/>
      <c r="GG82" s="256"/>
      <c r="GH82" s="256"/>
      <c r="GI82" s="256"/>
      <c r="GJ82" s="256"/>
      <c r="GK82" s="345"/>
      <c r="GL82" s="373"/>
      <c r="GM82" s="256"/>
      <c r="GN82" s="256"/>
      <c r="GO82" s="617"/>
      <c r="GP82" s="256"/>
      <c r="GQ82" s="256"/>
      <c r="GR82" s="256"/>
      <c r="GS82" s="256"/>
      <c r="GT82" s="256"/>
      <c r="GU82" s="256"/>
      <c r="GV82" s="256"/>
      <c r="GW82" s="256"/>
      <c r="GX82" s="256"/>
      <c r="GY82" s="256"/>
      <c r="GZ82" s="649"/>
      <c r="HA82" s="256"/>
      <c r="HB82" s="256"/>
      <c r="HC82" s="256"/>
      <c r="HD82" s="256"/>
      <c r="HE82" s="256"/>
      <c r="HF82" s="256"/>
      <c r="HG82" s="256"/>
      <c r="HH82" s="256"/>
      <c r="HI82" s="649"/>
      <c r="HJ82" s="256"/>
      <c r="HK82" s="256"/>
      <c r="HL82" s="256"/>
      <c r="HM82" s="256"/>
      <c r="HN82" s="256"/>
      <c r="HO82" s="256"/>
      <c r="HP82" s="256"/>
      <c r="HQ82" s="256"/>
      <c r="HR82" s="256"/>
      <c r="HS82" s="256"/>
      <c r="HT82" s="256"/>
      <c r="HU82" s="256"/>
      <c r="HV82" s="256"/>
      <c r="HW82" s="256"/>
    </row>
    <row r="83" spans="1:231" s="142" customFormat="1" ht="15.75" x14ac:dyDescent="0.2">
      <c r="A83" s="278">
        <v>77</v>
      </c>
      <c r="B83" s="272">
        <v>68</v>
      </c>
      <c r="C83" s="144">
        <v>110</v>
      </c>
      <c r="D83" s="393">
        <v>3261</v>
      </c>
      <c r="E83" s="322" t="s">
        <v>241</v>
      </c>
      <c r="F83" s="311" t="s">
        <v>161</v>
      </c>
      <c r="G83" s="239"/>
      <c r="H83" s="145">
        <v>77.099780637782473</v>
      </c>
      <c r="I83" s="145">
        <v>0.25071752134830017</v>
      </c>
      <c r="J83" s="145">
        <v>9.5112059781665828</v>
      </c>
      <c r="K83" s="145">
        <v>1.1374862657662579</v>
      </c>
      <c r="L83" s="145">
        <v>5.2271176421453028E-2</v>
      </c>
      <c r="M83" s="145">
        <v>1.1199943456721904</v>
      </c>
      <c r="N83" s="145">
        <v>1.1071055624449828</v>
      </c>
      <c r="O83" s="145">
        <v>1.5862409643199062</v>
      </c>
      <c r="P83" s="145">
        <v>3.0370474128237581</v>
      </c>
      <c r="Q83" s="145">
        <v>7.2013518983763083E-2</v>
      </c>
      <c r="R83" s="145">
        <v>0.21716576818541053</v>
      </c>
      <c r="S83" s="145">
        <v>0.32897084808491772</v>
      </c>
      <c r="T83" s="145">
        <v>0.22</v>
      </c>
      <c r="U83" s="145">
        <v>3.86</v>
      </c>
      <c r="V83" s="146">
        <v>99.6</v>
      </c>
      <c r="W83" s="146"/>
      <c r="X83" s="145">
        <v>1.5862409643199062</v>
      </c>
      <c r="Y83" s="145">
        <f t="shared" ref="Y83:Y111" si="153">O83*0.742</f>
        <v>1.1769907955253704</v>
      </c>
      <c r="Z83" s="145">
        <f t="shared" ref="Z83:Z111" si="154">S83/35.453</f>
        <v>9.2790694182415499E-3</v>
      </c>
      <c r="AA83" s="145">
        <f t="shared" ref="AA83:AA111" si="155">X83+Y83</f>
        <v>2.7632317598452767</v>
      </c>
      <c r="AB83" s="145">
        <v>0.22</v>
      </c>
      <c r="AC83" s="146">
        <f t="shared" ref="AC83:AC111" si="156">R83+S83</f>
        <v>0.54613661627032828</v>
      </c>
      <c r="AD83" s="146"/>
      <c r="AE83" s="146">
        <f t="shared" ref="AE83:AE111" si="157">R83*2.5*0.7</f>
        <v>0.38004009432446839</v>
      </c>
      <c r="AF83" s="443">
        <f>N83-R83*2.5*0.7</f>
        <v>0.72706546812051442</v>
      </c>
      <c r="AG83" s="146">
        <v>0</v>
      </c>
      <c r="AH83" s="146">
        <f t="shared" ref="AH83:AH111" si="158">R83-AG83</f>
        <v>0.21716576818541053</v>
      </c>
      <c r="AI83" s="249">
        <f t="shared" ref="AI83:AI111" si="159">AF83+3*J83</f>
        <v>29.260683402620263</v>
      </c>
      <c r="AJ83" s="249">
        <f t="shared" ref="AJ83:AJ111" si="160">3*J83/AI83</f>
        <v>0.97515213646529508</v>
      </c>
      <c r="AK83" s="249">
        <f t="shared" si="147"/>
        <v>2.4847863534704952E-2</v>
      </c>
      <c r="AL83" s="249">
        <f t="shared" ref="AL83:AL111" si="161">K83+M83</f>
        <v>2.2574806114384485</v>
      </c>
      <c r="AM83" s="249">
        <f t="shared" si="148"/>
        <v>2.2013870412731835</v>
      </c>
      <c r="AN83" s="249">
        <f t="shared" si="149"/>
        <v>5.609357016526486E-2</v>
      </c>
      <c r="AO83" s="249">
        <f t="shared" ref="AO83:AO111" si="162">U83*AJ83/(2*AK83+AJ83)</f>
        <v>3.6728253828560322</v>
      </c>
      <c r="AP83" s="249">
        <f t="shared" ref="AP83:AP111" si="163">U83*2*AN83/(2*AN83+AM83)</f>
        <v>0.18717461714396824</v>
      </c>
      <c r="AQ83" s="433">
        <f t="shared" si="150"/>
        <v>0.97033365542974748</v>
      </c>
      <c r="AR83" s="430">
        <f t="shared" ref="AR83:AR111" si="164">(J83+AM83+AO83)*2</f>
        <v>30.770836804591596</v>
      </c>
      <c r="AS83" s="430">
        <f t="shared" ref="AS83:AS111" si="165">H83-0.5*AR83</f>
        <v>61.714362235486675</v>
      </c>
      <c r="AT83" s="430">
        <f t="shared" ref="AT83:AT111" si="166">SUM(AQ83:AS83)</f>
        <v>93.455532695508026</v>
      </c>
      <c r="AU83" s="430">
        <f t="shared" si="151"/>
        <v>6.5444673044919739</v>
      </c>
      <c r="AV83" s="436">
        <f t="shared" si="23"/>
        <v>61.714362235486675</v>
      </c>
      <c r="AW83" s="436"/>
      <c r="AX83" s="436">
        <f>AQ83</f>
        <v>0.97033365542974748</v>
      </c>
      <c r="AY83" s="436"/>
      <c r="AZ83" s="436">
        <f t="shared" si="24"/>
        <v>30.770836804591596</v>
      </c>
      <c r="BA83" s="430"/>
      <c r="BB83" s="146">
        <f t="shared" si="127"/>
        <v>92.485199040078271</v>
      </c>
      <c r="BC83" s="146"/>
      <c r="BD83" s="147">
        <v>8203.2703671808122</v>
      </c>
      <c r="BE83" s="148">
        <v>11.43236253848888</v>
      </c>
      <c r="BF83" s="148">
        <v>0.40153436355863414</v>
      </c>
      <c r="BG83" s="148">
        <v>32.186890311828563</v>
      </c>
      <c r="BH83" s="148">
        <v>9.3771640591367742</v>
      </c>
      <c r="BI83" s="148">
        <v>8.9475554319272366</v>
      </c>
      <c r="BJ83" s="148">
        <v>3.097801834511829</v>
      </c>
      <c r="BK83" s="148">
        <v>75.288644877058587</v>
      </c>
      <c r="BL83" s="148">
        <v>124.7592039940143</v>
      </c>
      <c r="BM83" s="148">
        <v>10.726388940326899</v>
      </c>
      <c r="BN83" s="196">
        <v>117.15941828080611</v>
      </c>
      <c r="BO83" s="148">
        <v>3.234493665117558</v>
      </c>
      <c r="BP83" s="148">
        <v>28.073829102520349</v>
      </c>
      <c r="BQ83" s="148">
        <v>5.2894702977687515</v>
      </c>
      <c r="BR83" s="148">
        <v>0.73394586369263637</v>
      </c>
      <c r="BS83" s="148">
        <v>629.43893943665319</v>
      </c>
      <c r="BT83" s="148">
        <v>17.403459635717045</v>
      </c>
      <c r="BU83" s="148">
        <v>35.159780761510937</v>
      </c>
      <c r="BV83" s="148">
        <v>8.0570888387329695</v>
      </c>
      <c r="BW83" s="148">
        <v>10.915316249734397</v>
      </c>
      <c r="BX83" s="148"/>
      <c r="BY83" s="148">
        <f t="shared" si="152"/>
        <v>56335.838761260122</v>
      </c>
      <c r="BZ83" s="148"/>
      <c r="CA83" s="148">
        <f t="shared" si="27"/>
        <v>63.478556646962382</v>
      </c>
      <c r="CB83" s="148"/>
      <c r="CC83" s="198">
        <v>17.10417886211992</v>
      </c>
      <c r="CD83" s="198">
        <v>15.256817876494575</v>
      </c>
      <c r="CE83" s="373">
        <v>26.690304982183743</v>
      </c>
      <c r="CF83" s="200" t="s">
        <v>164</v>
      </c>
      <c r="CG83" s="344">
        <v>17.10417886211992</v>
      </c>
      <c r="CH83" s="373">
        <v>26.690304982183743</v>
      </c>
      <c r="CI83" s="501">
        <f t="shared" si="128"/>
        <v>30.770836804591596</v>
      </c>
      <c r="CJ83" s="501">
        <f t="shared" si="129"/>
        <v>61.714362235486675</v>
      </c>
      <c r="CK83" s="161">
        <f t="shared" si="130"/>
        <v>3.2498303713689738E-2</v>
      </c>
      <c r="CL83" s="161">
        <f t="shared" si="130"/>
        <v>1.6203683612321041E-2</v>
      </c>
      <c r="CM83" s="142">
        <f t="shared" si="131"/>
        <v>2.0056120874255106</v>
      </c>
      <c r="CN83" s="142">
        <f t="shared" si="132"/>
        <v>33.271093238667426</v>
      </c>
      <c r="CO83" s="142">
        <f t="shared" si="133"/>
        <v>8.1062044933911235</v>
      </c>
      <c r="CP83" s="142">
        <f t="shared" ref="CP83:CP111" si="167">100*H83/(H83+J83)</f>
        <v>89.018476350649095</v>
      </c>
      <c r="CQ83" s="142">
        <f t="shared" si="134"/>
        <v>10.981523649350892</v>
      </c>
      <c r="CR83" s="142">
        <f t="shared" si="135"/>
        <v>4.0338717980421315</v>
      </c>
      <c r="CS83" s="146">
        <f t="shared" si="136"/>
        <v>77.099780637782473</v>
      </c>
      <c r="CT83" s="146">
        <f t="shared" si="137"/>
        <v>9.5112059781665828</v>
      </c>
      <c r="CU83" s="146">
        <f t="shared" si="138"/>
        <v>3.0370474128237581</v>
      </c>
      <c r="CV83" s="512">
        <f t="shared" si="139"/>
        <v>75.288644877058587</v>
      </c>
      <c r="DC83" s="516"/>
      <c r="DD83" s="145">
        <v>77.099780637782473</v>
      </c>
      <c r="DE83" s="145">
        <v>0.25071752134830017</v>
      </c>
      <c r="DF83" s="145">
        <v>9.5112059781665828</v>
      </c>
      <c r="DG83" s="145">
        <v>1.1374862657662579</v>
      </c>
      <c r="DH83" s="145">
        <v>5.2271176421453028E-2</v>
      </c>
      <c r="DI83" s="145">
        <v>1.1199943456721904</v>
      </c>
      <c r="DJ83" s="145">
        <v>1.1071055624449828</v>
      </c>
      <c r="DK83" s="145">
        <v>1.5862409643199062</v>
      </c>
      <c r="DL83" s="145">
        <v>3.0370474128237581</v>
      </c>
      <c r="DM83" s="145">
        <v>7.2013518983763083E-2</v>
      </c>
      <c r="DN83" s="145">
        <v>0.21716576818541053</v>
      </c>
      <c r="DO83" s="145">
        <v>0.32897084808491772</v>
      </c>
      <c r="DP83" s="145">
        <v>0.22</v>
      </c>
      <c r="DQ83" s="145">
        <v>3.86</v>
      </c>
      <c r="DR83" s="540">
        <f t="shared" si="140"/>
        <v>99.600000000000023</v>
      </c>
      <c r="DS83" s="554">
        <f t="shared" si="141"/>
        <v>1.0984636711618183</v>
      </c>
      <c r="DT83" s="256">
        <f t="shared" ref="DT83:EE104" si="168">DD83*$DS83</f>
        <v>84.691308085149416</v>
      </c>
      <c r="DU83" s="256">
        <f t="shared" si="168"/>
        <v>0.27540408892484536</v>
      </c>
      <c r="DV83" s="256">
        <f t="shared" si="168"/>
        <v>10.447714235953098</v>
      </c>
      <c r="DW83" s="256">
        <f t="shared" si="168"/>
        <v>1.2494873393897514</v>
      </c>
      <c r="DX83" s="256">
        <f t="shared" si="168"/>
        <v>5.7417988347856372E-2</v>
      </c>
      <c r="DY83" s="256">
        <f t="shared" si="168"/>
        <v>1.2302731006275527</v>
      </c>
      <c r="DZ83" s="256">
        <f t="shared" si="168"/>
        <v>1.2161152404869855</v>
      </c>
      <c r="EA83" s="256">
        <f t="shared" si="168"/>
        <v>1.7424280730141071</v>
      </c>
      <c r="EB83" s="256">
        <f t="shared" si="168"/>
        <v>3.3360862505828877</v>
      </c>
      <c r="EC83" s="256">
        <f t="shared" si="168"/>
        <v>7.9104234436185694E-2</v>
      </c>
      <c r="ED83" s="256">
        <f t="shared" si="168"/>
        <v>0.23854870697162245</v>
      </c>
      <c r="EE83" s="256">
        <f t="shared" si="168"/>
        <v>0.36136252549257553</v>
      </c>
      <c r="EF83" s="256">
        <f t="shared" ref="EF83:EF111" si="169">SUM(DT83:EE83)</f>
        <v>104.92524986937688</v>
      </c>
      <c r="EG83" s="256"/>
      <c r="EH83" s="256"/>
      <c r="EI83" s="147">
        <v>8203.2703671808122</v>
      </c>
      <c r="EJ83" s="148">
        <v>11.43236253848888</v>
      </c>
      <c r="EK83" s="148">
        <v>0.40153436355863414</v>
      </c>
      <c r="EL83" s="148">
        <v>32.186890311828563</v>
      </c>
      <c r="EM83" s="148">
        <v>9.3771640591367742</v>
      </c>
      <c r="EN83" s="148">
        <v>8.9475554319272366</v>
      </c>
      <c r="EO83" s="148">
        <v>3.097801834511829</v>
      </c>
      <c r="EP83" s="148">
        <v>75.288644877058587</v>
      </c>
      <c r="EQ83" s="148">
        <v>124.7592039940143</v>
      </c>
      <c r="ER83" s="148">
        <v>10.726388940326899</v>
      </c>
      <c r="ES83" s="196">
        <v>117.15941828080611</v>
      </c>
      <c r="ET83" s="148">
        <v>3.234493665117558</v>
      </c>
      <c r="EU83" s="148">
        <v>28.073829102520349</v>
      </c>
      <c r="EV83" s="148">
        <v>5.2894702977687515</v>
      </c>
      <c r="EW83" s="148">
        <v>0.73394586369263637</v>
      </c>
      <c r="EX83" s="148">
        <v>629.43893943665319</v>
      </c>
      <c r="EY83" s="148">
        <v>17.403459635717045</v>
      </c>
      <c r="EZ83" s="148">
        <v>35.159780761510937</v>
      </c>
      <c r="FA83" s="148">
        <v>8.0570888387329695</v>
      </c>
      <c r="FB83" s="148">
        <v>10.915316249734397</v>
      </c>
      <c r="FC83" s="516"/>
      <c r="FD83" s="256"/>
      <c r="FE83" s="256"/>
      <c r="FF83" s="256"/>
      <c r="FG83" s="256"/>
      <c r="FH83" s="256"/>
      <c r="FI83" s="142">
        <f t="shared" ref="FI83:FI111" si="170">100*$DF83/$FF$8</f>
        <v>39.630024909027426</v>
      </c>
      <c r="FJ83" s="256"/>
      <c r="FK83" s="142">
        <f t="shared" ref="FK83:FK111" si="171">$DD83-$FF$11*FI83/100</f>
        <v>56.492167685088212</v>
      </c>
      <c r="FL83" s="256"/>
      <c r="FM83" s="142">
        <f t="shared" si="142"/>
        <v>10.981523649350892</v>
      </c>
      <c r="FO83" s="142">
        <f t="shared" si="143"/>
        <v>41.22879830297741</v>
      </c>
      <c r="FP83" s="256"/>
      <c r="FQ83" s="142">
        <f t="shared" si="144"/>
        <v>10.981523649350892</v>
      </c>
      <c r="FR83" s="256"/>
      <c r="FS83" s="142">
        <f t="shared" si="145"/>
        <v>0.12336229622818992</v>
      </c>
      <c r="FU83" s="142">
        <f t="shared" si="146"/>
        <v>9.5112059781665828</v>
      </c>
      <c r="FV83" s="256"/>
      <c r="FW83" s="256"/>
      <c r="FX83" s="256"/>
      <c r="FY83" s="256"/>
      <c r="FZ83" s="256"/>
      <c r="GA83" s="256"/>
      <c r="GB83" s="256"/>
      <c r="GC83" s="256"/>
      <c r="GD83" s="256"/>
      <c r="GE83" s="256"/>
      <c r="GF83" s="256"/>
      <c r="GG83" s="256"/>
      <c r="GH83" s="256"/>
      <c r="GI83" s="256"/>
      <c r="GJ83" s="256"/>
      <c r="GK83" s="344">
        <v>17.10417886211992</v>
      </c>
      <c r="GL83" s="373">
        <v>26.690304982183743</v>
      </c>
      <c r="GM83" s="256"/>
      <c r="GN83" s="256"/>
      <c r="GO83" s="617"/>
      <c r="GP83" s="256"/>
      <c r="GQ83" s="256"/>
      <c r="GR83" s="256"/>
      <c r="GS83" s="256"/>
      <c r="GT83" s="256"/>
      <c r="GU83" s="256"/>
      <c r="GV83" s="256"/>
      <c r="GW83" s="256"/>
      <c r="GX83" s="256"/>
      <c r="GY83" s="256"/>
      <c r="GZ83" s="649"/>
      <c r="HA83" s="256"/>
      <c r="HB83" s="256"/>
      <c r="HC83" s="256"/>
      <c r="HD83" s="256"/>
      <c r="HE83" s="256"/>
      <c r="HF83" s="256"/>
      <c r="HG83" s="256"/>
      <c r="HH83" s="256"/>
      <c r="HI83" s="649"/>
      <c r="HJ83" s="256"/>
      <c r="HK83" s="256"/>
      <c r="HL83" s="256"/>
      <c r="HM83" s="256"/>
      <c r="HN83" s="256"/>
      <c r="HO83" s="256"/>
      <c r="HP83" s="256"/>
      <c r="HQ83" s="256"/>
      <c r="HR83" s="256"/>
      <c r="HS83" s="256"/>
      <c r="HT83" s="256"/>
      <c r="HU83" s="256"/>
      <c r="HV83" s="256"/>
      <c r="HW83" s="256"/>
    </row>
    <row r="84" spans="1:231" s="142" customFormat="1" ht="15.75" x14ac:dyDescent="0.2">
      <c r="A84" s="278">
        <v>78</v>
      </c>
      <c r="B84" s="272">
        <v>51</v>
      </c>
      <c r="C84" s="144">
        <v>110</v>
      </c>
      <c r="D84" s="393">
        <v>3261.5</v>
      </c>
      <c r="E84" s="322" t="s">
        <v>241</v>
      </c>
      <c r="F84" s="311" t="s">
        <v>162</v>
      </c>
      <c r="G84" s="239"/>
      <c r="H84" s="145">
        <v>74.601301994968708</v>
      </c>
      <c r="I84" s="145">
        <v>0.45485648229402986</v>
      </c>
      <c r="J84" s="145">
        <v>9.2662851914688922</v>
      </c>
      <c r="K84" s="145">
        <v>1.7947166589745425</v>
      </c>
      <c r="L84" s="145">
        <v>5.3639707395923393E-2</v>
      </c>
      <c r="M84" s="145">
        <v>1.5686268366301128</v>
      </c>
      <c r="N84" s="145">
        <v>1.3612748775218793</v>
      </c>
      <c r="O84" s="145">
        <v>2.1827551564318077</v>
      </c>
      <c r="P84" s="145">
        <v>2.9732458922972582</v>
      </c>
      <c r="Q84" s="145">
        <v>8.6379490413012905E-2</v>
      </c>
      <c r="R84" s="145">
        <v>0.12962071326577265</v>
      </c>
      <c r="S84" s="145">
        <v>0.55729699833806778</v>
      </c>
      <c r="T84" s="145">
        <v>0.64</v>
      </c>
      <c r="U84" s="145">
        <v>3.93</v>
      </c>
      <c r="V84" s="146">
        <v>99.6</v>
      </c>
      <c r="W84" s="146"/>
      <c r="X84" s="145">
        <v>2.1827551564318077</v>
      </c>
      <c r="Y84" s="145">
        <f t="shared" si="153"/>
        <v>1.6196043260724013</v>
      </c>
      <c r="Z84" s="145">
        <f t="shared" si="154"/>
        <v>1.5719318487520596E-2</v>
      </c>
      <c r="AA84" s="145">
        <f t="shared" si="155"/>
        <v>3.8023594825042091</v>
      </c>
      <c r="AB84" s="145">
        <v>0.64</v>
      </c>
      <c r="AC84" s="146">
        <f t="shared" si="156"/>
        <v>0.68691771160384041</v>
      </c>
      <c r="AD84" s="146"/>
      <c r="AE84" s="146">
        <f t="shared" si="157"/>
        <v>0.22683624821510212</v>
      </c>
      <c r="AF84" s="443">
        <f>N84-R84*2.5*0.7</f>
        <v>1.1344386293067772</v>
      </c>
      <c r="AG84" s="146">
        <v>0</v>
      </c>
      <c r="AH84" s="146">
        <f t="shared" si="158"/>
        <v>0.12962071326577265</v>
      </c>
      <c r="AI84" s="249">
        <f t="shared" si="159"/>
        <v>28.933294203713455</v>
      </c>
      <c r="AJ84" s="249">
        <f t="shared" si="160"/>
        <v>0.96079123858764837</v>
      </c>
      <c r="AK84" s="249">
        <f t="shared" si="147"/>
        <v>3.9208761412351627E-2</v>
      </c>
      <c r="AL84" s="249">
        <f t="shared" si="161"/>
        <v>3.3633434956046555</v>
      </c>
      <c r="AM84" s="249">
        <f t="shared" si="148"/>
        <v>3.2314709629377076</v>
      </c>
      <c r="AN84" s="249">
        <f t="shared" si="149"/>
        <v>0.13187253266694765</v>
      </c>
      <c r="AO84" s="249">
        <f t="shared" si="162"/>
        <v>3.6334466257941802</v>
      </c>
      <c r="AP84" s="249">
        <f t="shared" si="163"/>
        <v>0.29655337420582001</v>
      </c>
      <c r="AQ84" s="433">
        <f t="shared" si="150"/>
        <v>1.5628645361795448</v>
      </c>
      <c r="AR84" s="430">
        <f t="shared" si="164"/>
        <v>32.262405560401561</v>
      </c>
      <c r="AS84" s="430">
        <f t="shared" si="165"/>
        <v>58.470099214767927</v>
      </c>
      <c r="AT84" s="430">
        <f t="shared" si="166"/>
        <v>92.295369311349035</v>
      </c>
      <c r="AU84" s="430">
        <f t="shared" si="151"/>
        <v>7.7046306886509655</v>
      </c>
      <c r="AV84" s="436">
        <f t="shared" si="23"/>
        <v>58.470099214767927</v>
      </c>
      <c r="AW84" s="436"/>
      <c r="AX84" s="436">
        <f>AQ84</f>
        <v>1.5628645361795448</v>
      </c>
      <c r="AY84" s="436"/>
      <c r="AZ84" s="436">
        <f t="shared" si="24"/>
        <v>32.262405560401561</v>
      </c>
      <c r="BA84" s="430"/>
      <c r="BB84" s="146">
        <f t="shared" si="127"/>
        <v>90.732504775169488</v>
      </c>
      <c r="BC84" s="146"/>
      <c r="BD84" s="147">
        <v>10313.380092830526</v>
      </c>
      <c r="BE84" s="472">
        <v>1</v>
      </c>
      <c r="BF84" s="148">
        <v>0</v>
      </c>
      <c r="BG84" s="148">
        <v>34.632224134333271</v>
      </c>
      <c r="BH84" s="148">
        <v>10.524502630019215</v>
      </c>
      <c r="BI84" s="148">
        <v>7.6623574377861567</v>
      </c>
      <c r="BJ84" s="148">
        <v>22.49372816930288</v>
      </c>
      <c r="BK84" s="148">
        <v>77.499790455042827</v>
      </c>
      <c r="BL84" s="148">
        <v>122.28317940035744</v>
      </c>
      <c r="BM84" s="148">
        <v>14.673032161269214</v>
      </c>
      <c r="BN84" s="196">
        <v>144.56759288601032</v>
      </c>
      <c r="BO84" s="148">
        <v>5.8448344275039839</v>
      </c>
      <c r="BP84" s="148">
        <v>30.398117152251569</v>
      </c>
      <c r="BQ84" s="148">
        <v>6.9027422398182869</v>
      </c>
      <c r="BR84" s="148">
        <v>1.216526232193557</v>
      </c>
      <c r="BS84" s="148">
        <v>544.84394075987723</v>
      </c>
      <c r="BT84" s="148">
        <v>23.685865679092529</v>
      </c>
      <c r="BU84" s="148">
        <v>46.488920083055781</v>
      </c>
      <c r="BV84" s="148">
        <v>10.902800461139831</v>
      </c>
      <c r="BW84" s="148">
        <v>11.816332069220813</v>
      </c>
      <c r="BX84" s="148"/>
      <c r="BY84" s="148">
        <f t="shared" si="152"/>
        <v>20239.648209966665</v>
      </c>
      <c r="BZ84" s="148"/>
      <c r="CA84" s="148">
        <f t="shared" si="27"/>
        <v>81.99111783136911</v>
      </c>
      <c r="CB84" s="148"/>
      <c r="CC84" s="198">
        <v>16.260331648685909</v>
      </c>
      <c r="CD84" s="198">
        <v>14.289652637382833</v>
      </c>
      <c r="CE84" s="373">
        <v>7.9575542886081889</v>
      </c>
      <c r="CF84" s="200"/>
      <c r="CG84" s="344">
        <v>16.260331648685909</v>
      </c>
      <c r="CH84" s="373">
        <v>7.9575542886081889</v>
      </c>
      <c r="CI84" s="501">
        <f t="shared" si="128"/>
        <v>32.262405560401561</v>
      </c>
      <c r="CJ84" s="501">
        <f t="shared" si="129"/>
        <v>58.470099214767927</v>
      </c>
      <c r="CK84" s="161">
        <f t="shared" si="130"/>
        <v>3.0995828817779986E-2</v>
      </c>
      <c r="CL84" s="161">
        <f t="shared" si="130"/>
        <v>1.7102758733602896E-2</v>
      </c>
      <c r="CM84" s="142">
        <f t="shared" si="131"/>
        <v>1.8123291862195587</v>
      </c>
      <c r="CN84" s="142">
        <f t="shared" si="132"/>
        <v>35.557715110308216</v>
      </c>
      <c r="CO84" s="142">
        <f t="shared" si="133"/>
        <v>8.05083163894537</v>
      </c>
      <c r="CP84" s="142">
        <f t="shared" si="167"/>
        <v>88.95129155096599</v>
      </c>
      <c r="CQ84" s="142">
        <f t="shared" si="134"/>
        <v>11.048708449034004</v>
      </c>
      <c r="CR84" s="142">
        <f t="shared" si="135"/>
        <v>3.8364566856758411</v>
      </c>
      <c r="CS84" s="146">
        <f t="shared" si="136"/>
        <v>74.601301994968708</v>
      </c>
      <c r="CT84" s="146">
        <f t="shared" si="137"/>
        <v>9.2662851914688922</v>
      </c>
      <c r="CU84" s="146">
        <f t="shared" si="138"/>
        <v>2.9732458922972582</v>
      </c>
      <c r="CV84" s="512">
        <f t="shared" si="139"/>
        <v>77.499790455042827</v>
      </c>
      <c r="DC84" s="516"/>
      <c r="DD84" s="145">
        <v>74.601301994968708</v>
      </c>
      <c r="DE84" s="145">
        <v>0.45485648229402986</v>
      </c>
      <c r="DF84" s="145">
        <v>9.2662851914688922</v>
      </c>
      <c r="DG84" s="145">
        <v>1.7947166589745425</v>
      </c>
      <c r="DH84" s="145">
        <v>5.3639707395923393E-2</v>
      </c>
      <c r="DI84" s="145">
        <v>1.5686268366301128</v>
      </c>
      <c r="DJ84" s="145">
        <v>1.3612748775218793</v>
      </c>
      <c r="DK84" s="145">
        <v>2.1827551564318077</v>
      </c>
      <c r="DL84" s="145">
        <v>2.9732458922972582</v>
      </c>
      <c r="DM84" s="145">
        <v>8.6379490413012905E-2</v>
      </c>
      <c r="DN84" s="145">
        <v>0.12962071326577265</v>
      </c>
      <c r="DO84" s="145">
        <v>0.55729699833806778</v>
      </c>
      <c r="DP84" s="145">
        <v>0.64</v>
      </c>
      <c r="DQ84" s="538">
        <v>3.93</v>
      </c>
      <c r="DR84" s="540">
        <f t="shared" si="140"/>
        <v>99.600000000000009</v>
      </c>
      <c r="DS84" s="554">
        <f t="shared" si="141"/>
        <v>1.1224553152564596</v>
      </c>
      <c r="DT84" s="256">
        <f t="shared" si="168"/>
        <v>83.736627949304946</v>
      </c>
      <c r="DU84" s="256">
        <f t="shared" si="168"/>
        <v>0.51055607622978949</v>
      </c>
      <c r="DV84" s="256">
        <f t="shared" si="168"/>
        <v>10.400991065846478</v>
      </c>
      <c r="DW84" s="256">
        <f t="shared" si="168"/>
        <v>2.0144892532452898</v>
      </c>
      <c r="DX84" s="256">
        <f t="shared" si="168"/>
        <v>6.0208174675355441E-2</v>
      </c>
      <c r="DY84" s="256">
        <f t="shared" si="168"/>
        <v>1.7607135304293962</v>
      </c>
      <c r="DZ84" s="256">
        <f t="shared" si="168"/>
        <v>1.5279702217995195</v>
      </c>
      <c r="EA84" s="256">
        <f t="shared" si="168"/>
        <v>2.4500451272403274</v>
      </c>
      <c r="EB84" s="256">
        <f t="shared" si="168"/>
        <v>3.3373356553734923</v>
      </c>
      <c r="EC84" s="256">
        <f t="shared" si="168"/>
        <v>9.6957118143230728E-2</v>
      </c>
      <c r="ED84" s="256">
        <f t="shared" si="168"/>
        <v>0.14549345857249998</v>
      </c>
      <c r="EE84" s="256">
        <f t="shared" si="168"/>
        <v>0.62554097796103447</v>
      </c>
      <c r="EF84" s="256">
        <f t="shared" si="169"/>
        <v>106.66692860882138</v>
      </c>
      <c r="EG84" s="256"/>
      <c r="EH84" s="256"/>
      <c r="EI84" s="147">
        <v>10313.380092830526</v>
      </c>
      <c r="EJ84" s="472">
        <v>1</v>
      </c>
      <c r="EK84" s="148">
        <v>0</v>
      </c>
      <c r="EL84" s="148">
        <v>34.632224134333271</v>
      </c>
      <c r="EM84" s="148">
        <v>10.524502630019215</v>
      </c>
      <c r="EN84" s="148">
        <v>7.6623574377861567</v>
      </c>
      <c r="EO84" s="148">
        <v>22.49372816930288</v>
      </c>
      <c r="EP84" s="148">
        <v>77.499790455042827</v>
      </c>
      <c r="EQ84" s="148">
        <v>122.28317940035744</v>
      </c>
      <c r="ER84" s="148">
        <v>14.673032161269214</v>
      </c>
      <c r="ES84" s="196">
        <v>144.56759288601032</v>
      </c>
      <c r="ET84" s="148">
        <v>5.8448344275039839</v>
      </c>
      <c r="EU84" s="148">
        <v>30.398117152251569</v>
      </c>
      <c r="EV84" s="148">
        <v>6.9027422398182869</v>
      </c>
      <c r="EW84" s="148">
        <v>1.216526232193557</v>
      </c>
      <c r="EX84" s="148">
        <v>544.84394075987723</v>
      </c>
      <c r="EY84" s="148">
        <v>23.685865679092529</v>
      </c>
      <c r="EZ84" s="148">
        <v>46.488920083055781</v>
      </c>
      <c r="FA84" s="148">
        <v>10.902800461139831</v>
      </c>
      <c r="FB84" s="148">
        <v>11.816332069220813</v>
      </c>
      <c r="FC84" s="516"/>
      <c r="FD84" s="256"/>
      <c r="FE84" s="256"/>
      <c r="FF84" s="256"/>
      <c r="FG84" s="256"/>
      <c r="FH84" s="256"/>
      <c r="FI84" s="142">
        <f t="shared" si="170"/>
        <v>38.60952163112038</v>
      </c>
      <c r="FJ84" s="256"/>
      <c r="FK84" s="142">
        <f t="shared" si="171"/>
        <v>54.524350746786112</v>
      </c>
      <c r="FL84" s="256"/>
      <c r="FM84" s="142">
        <f t="shared" si="142"/>
        <v>11.048708449034006</v>
      </c>
      <c r="FO84" s="142">
        <f t="shared" si="143"/>
        <v>41.455939332636881</v>
      </c>
      <c r="FP84" s="256"/>
      <c r="FQ84" s="142">
        <f t="shared" si="144"/>
        <v>11.048708449034004</v>
      </c>
      <c r="FR84" s="256"/>
      <c r="FS84" s="142">
        <f t="shared" si="145"/>
        <v>0.12421077037092239</v>
      </c>
      <c r="FU84" s="142">
        <f t="shared" si="146"/>
        <v>9.2662851914688922</v>
      </c>
      <c r="FV84" s="256"/>
      <c r="FW84" s="256"/>
      <c r="FX84" s="256"/>
      <c r="FY84" s="256"/>
      <c r="FZ84" s="256"/>
      <c r="GA84" s="256"/>
      <c r="GB84" s="256"/>
      <c r="GC84" s="256"/>
      <c r="GD84" s="256"/>
      <c r="GE84" s="256"/>
      <c r="GF84" s="256"/>
      <c r="GG84" s="256"/>
      <c r="GH84" s="256"/>
      <c r="GI84" s="256"/>
      <c r="GJ84" s="256"/>
      <c r="GK84" s="344">
        <v>16.260331648685909</v>
      </c>
      <c r="GL84" s="373">
        <v>7.9575542886081889</v>
      </c>
      <c r="GM84" s="256"/>
      <c r="GN84" s="256"/>
      <c r="GO84" s="617"/>
      <c r="GP84" s="256"/>
      <c r="GQ84" s="256"/>
      <c r="GR84" s="256"/>
      <c r="GS84" s="256"/>
      <c r="GT84" s="256"/>
      <c r="GU84" s="256"/>
      <c r="GV84" s="256"/>
      <c r="GW84" s="256"/>
      <c r="GX84" s="256"/>
      <c r="GY84" s="256"/>
      <c r="GZ84" s="649"/>
      <c r="HA84" s="256"/>
      <c r="HB84" s="256"/>
      <c r="HC84" s="256"/>
      <c r="HD84" s="256"/>
      <c r="HE84" s="256"/>
      <c r="HF84" s="256"/>
      <c r="HG84" s="256"/>
      <c r="HH84" s="256"/>
      <c r="HI84" s="649"/>
      <c r="HJ84" s="256"/>
      <c r="HK84" s="256"/>
      <c r="HL84" s="256"/>
      <c r="HM84" s="256"/>
      <c r="HN84" s="256"/>
      <c r="HO84" s="256"/>
      <c r="HP84" s="256"/>
      <c r="HQ84" s="256"/>
      <c r="HR84" s="256"/>
      <c r="HS84" s="256"/>
      <c r="HT84" s="256"/>
      <c r="HU84" s="256"/>
      <c r="HV84" s="256"/>
      <c r="HW84" s="256"/>
    </row>
    <row r="85" spans="1:231" s="142" customFormat="1" ht="15.75" x14ac:dyDescent="0.25">
      <c r="A85" s="278">
        <v>79</v>
      </c>
      <c r="B85" s="272">
        <v>53</v>
      </c>
      <c r="C85" s="144">
        <v>110</v>
      </c>
      <c r="D85" s="393">
        <v>3262.2</v>
      </c>
      <c r="E85" s="322" t="s">
        <v>242</v>
      </c>
      <c r="F85" s="311" t="s">
        <v>161</v>
      </c>
      <c r="G85" s="239"/>
      <c r="H85" s="145">
        <v>75.028520466775475</v>
      </c>
      <c r="I85" s="145">
        <v>0.35182307383649658</v>
      </c>
      <c r="J85" s="145">
        <v>6.8034989473915637</v>
      </c>
      <c r="K85" s="145">
        <v>1.853458986747577</v>
      </c>
      <c r="L85" s="145">
        <v>8.7102331129176744E-2</v>
      </c>
      <c r="M85" s="145">
        <v>1.3852580951909808</v>
      </c>
      <c r="N85" s="145">
        <v>2.4070036112989128</v>
      </c>
      <c r="O85" s="145">
        <v>1.9003204546828705</v>
      </c>
      <c r="P85" s="145">
        <v>2.6332420889467865</v>
      </c>
      <c r="Q85" s="145">
        <v>7.8723128253329583E-2</v>
      </c>
      <c r="R85" s="145">
        <v>0.99422862765144626</v>
      </c>
      <c r="S85" s="145">
        <v>0.57682018809535573</v>
      </c>
      <c r="T85" s="145">
        <v>0.35</v>
      </c>
      <c r="U85" s="145">
        <v>5.15</v>
      </c>
      <c r="V85" s="146">
        <v>99.6</v>
      </c>
      <c r="W85" s="146"/>
      <c r="X85" s="145">
        <v>1.9003204546828705</v>
      </c>
      <c r="Y85" s="145">
        <f t="shared" si="153"/>
        <v>1.4100377773746899</v>
      </c>
      <c r="Z85" s="145">
        <f t="shared" si="154"/>
        <v>1.6269996561513997E-2</v>
      </c>
      <c r="AA85" s="145">
        <f t="shared" si="155"/>
        <v>3.3103582320575606</v>
      </c>
      <c r="AB85" s="145">
        <v>0.35</v>
      </c>
      <c r="AC85" s="146">
        <f t="shared" si="156"/>
        <v>1.5710488157468019</v>
      </c>
      <c r="AD85" s="146"/>
      <c r="AE85" s="146">
        <f t="shared" si="157"/>
        <v>1.7399000983900308</v>
      </c>
      <c r="AF85" s="443">
        <f>N85-R85*2.5*0.7</f>
        <v>0.66710351290888203</v>
      </c>
      <c r="AG85" s="146">
        <v>0</v>
      </c>
      <c r="AH85" s="146">
        <f t="shared" si="158"/>
        <v>0.99422862765144626</v>
      </c>
      <c r="AI85" s="249">
        <f t="shared" si="159"/>
        <v>21.077600355083572</v>
      </c>
      <c r="AJ85" s="249">
        <f t="shared" si="160"/>
        <v>0.96835012042782254</v>
      </c>
      <c r="AK85" s="249">
        <f t="shared" si="147"/>
        <v>3.1649879572177561E-2</v>
      </c>
      <c r="AL85" s="249">
        <f t="shared" si="161"/>
        <v>3.2387170819385576</v>
      </c>
      <c r="AM85" s="249">
        <f t="shared" si="148"/>
        <v>3.1362120763268484</v>
      </c>
      <c r="AN85" s="249">
        <f t="shared" si="149"/>
        <v>0.10250500561170968</v>
      </c>
      <c r="AO85" s="249">
        <f t="shared" si="162"/>
        <v>4.8340073691196306</v>
      </c>
      <c r="AP85" s="249">
        <f t="shared" si="163"/>
        <v>0.31599263088036961</v>
      </c>
      <c r="AQ85" s="433">
        <f t="shared" si="150"/>
        <v>1.0856011494009614</v>
      </c>
      <c r="AR85" s="430">
        <f t="shared" si="164"/>
        <v>29.547436785676087</v>
      </c>
      <c r="AS85" s="430">
        <f t="shared" si="165"/>
        <v>60.254802073937434</v>
      </c>
      <c r="AT85" s="430">
        <f t="shared" si="166"/>
        <v>90.887840009014482</v>
      </c>
      <c r="AU85" s="430">
        <f t="shared" si="151"/>
        <v>9.1121599909855178</v>
      </c>
      <c r="AV85" s="436">
        <f t="shared" si="23"/>
        <v>60.254802073937434</v>
      </c>
      <c r="AW85" s="436"/>
      <c r="AX85" s="436">
        <f>AQ85</f>
        <v>1.0856011494009614</v>
      </c>
      <c r="AY85" s="436"/>
      <c r="AZ85" s="436">
        <f t="shared" si="24"/>
        <v>29.547436785676087</v>
      </c>
      <c r="BA85" s="430"/>
      <c r="BB85" s="146">
        <f t="shared" si="127"/>
        <v>89.802238859613524</v>
      </c>
      <c r="BC85" s="146"/>
      <c r="BD85" s="147">
        <v>11411.40388440057</v>
      </c>
      <c r="BE85" s="148">
        <v>0.96237981384631632</v>
      </c>
      <c r="BF85" s="148">
        <v>2.4900770602395603</v>
      </c>
      <c r="BG85" s="148">
        <v>31.177378015666168</v>
      </c>
      <c r="BH85" s="148">
        <v>11.88639406851604</v>
      </c>
      <c r="BI85" s="148">
        <v>36.195608383688473</v>
      </c>
      <c r="BJ85" s="148">
        <v>25.505717560457963</v>
      </c>
      <c r="BK85" s="148">
        <v>64.651480552220747</v>
      </c>
      <c r="BL85" s="148">
        <v>132.25005253669244</v>
      </c>
      <c r="BM85" s="148">
        <v>17.481331347893811</v>
      </c>
      <c r="BN85" s="196">
        <v>120.95873319034455</v>
      </c>
      <c r="BO85" s="148">
        <v>3.7178359277190176</v>
      </c>
      <c r="BP85" s="148">
        <v>115.03882503325143</v>
      </c>
      <c r="BQ85" s="148">
        <v>5.6361284755807546</v>
      </c>
      <c r="BR85" s="472">
        <v>1</v>
      </c>
      <c r="BS85" s="148">
        <v>544.4794154665866</v>
      </c>
      <c r="BT85" s="148">
        <v>21.414130145039746</v>
      </c>
      <c r="BU85" s="148">
        <v>45.466172732069644</v>
      </c>
      <c r="BV85" s="148">
        <v>7.3466665263414415</v>
      </c>
      <c r="BW85" s="148">
        <v>9.6001127492607612</v>
      </c>
      <c r="BX85" s="148"/>
      <c r="BY85" s="148">
        <f t="shared" si="152"/>
        <v>10851.818193945628</v>
      </c>
      <c r="BZ85" s="148"/>
      <c r="CA85" s="148">
        <f t="shared" si="27"/>
        <v>76.480415626370146</v>
      </c>
      <c r="CB85" s="148"/>
      <c r="CC85" s="158"/>
      <c r="CD85" s="158"/>
      <c r="CE85" s="375"/>
      <c r="CF85" s="192"/>
      <c r="CG85" s="342"/>
      <c r="CH85" s="375"/>
      <c r="CI85" s="501">
        <f t="shared" si="128"/>
        <v>29.547436785676087</v>
      </c>
      <c r="CJ85" s="501">
        <f t="shared" si="129"/>
        <v>60.254802073937434</v>
      </c>
      <c r="CK85" s="161">
        <f t="shared" si="130"/>
        <v>3.3843883219162242E-2</v>
      </c>
      <c r="CL85" s="161">
        <f t="shared" si="130"/>
        <v>1.6596187616265346E-2</v>
      </c>
      <c r="CM85" s="142">
        <f t="shared" si="131"/>
        <v>2.0392564847840733</v>
      </c>
      <c r="CN85" s="142">
        <f t="shared" si="132"/>
        <v>32.902784118631104</v>
      </c>
      <c r="CO85" s="142">
        <f t="shared" si="133"/>
        <v>11.027931516847097</v>
      </c>
      <c r="CP85" s="142">
        <f t="shared" si="167"/>
        <v>91.686018509505686</v>
      </c>
      <c r="CQ85" s="142">
        <f t="shared" si="134"/>
        <v>8.3139814904943172</v>
      </c>
      <c r="CR85" s="142">
        <f t="shared" si="135"/>
        <v>4.0729803346419047</v>
      </c>
      <c r="CS85" s="146">
        <f t="shared" si="136"/>
        <v>75.028520466775475</v>
      </c>
      <c r="CT85" s="146">
        <f t="shared" si="137"/>
        <v>6.8034989473915637</v>
      </c>
      <c r="CU85" s="146">
        <f t="shared" si="138"/>
        <v>2.6332420889467865</v>
      </c>
      <c r="CV85" s="512">
        <f t="shared" si="139"/>
        <v>64.651480552220747</v>
      </c>
      <c r="DC85" s="516"/>
      <c r="DD85" s="145">
        <v>75.028520466775475</v>
      </c>
      <c r="DE85" s="145">
        <v>0.35182307383649658</v>
      </c>
      <c r="DF85" s="145">
        <v>6.8034989473915637</v>
      </c>
      <c r="DG85" s="145">
        <v>1.853458986747577</v>
      </c>
      <c r="DH85" s="145">
        <v>8.7102331129176744E-2</v>
      </c>
      <c r="DI85" s="145">
        <v>1.3852580951909808</v>
      </c>
      <c r="DJ85" s="145">
        <v>2.4070036112989128</v>
      </c>
      <c r="DK85" s="145">
        <v>1.9003204546828705</v>
      </c>
      <c r="DL85" s="145">
        <v>2.6332420889467865</v>
      </c>
      <c r="DM85" s="145">
        <v>7.8723128253329583E-2</v>
      </c>
      <c r="DN85" s="145">
        <v>0.99422862765144626</v>
      </c>
      <c r="DO85" s="145">
        <v>0.57682018809535573</v>
      </c>
      <c r="DP85" s="145">
        <v>0.35</v>
      </c>
      <c r="DQ85" s="538">
        <v>5.15</v>
      </c>
      <c r="DR85" s="540">
        <f t="shared" si="140"/>
        <v>99.59999999999998</v>
      </c>
      <c r="DS85" s="554">
        <f t="shared" si="141"/>
        <v>1.153794540661969</v>
      </c>
      <c r="DT85" s="256">
        <f t="shared" si="168"/>
        <v>86.56749730851034</v>
      </c>
      <c r="DU85" s="256">
        <f t="shared" si="168"/>
        <v>0.40593154187146258</v>
      </c>
      <c r="DV85" s="256">
        <f t="shared" si="168"/>
        <v>7.8498399428998384</v>
      </c>
      <c r="DW85" s="256">
        <f t="shared" si="168"/>
        <v>2.1385108602502192</v>
      </c>
      <c r="DX85" s="256">
        <f t="shared" si="168"/>
        <v>0.1004981941357752</v>
      </c>
      <c r="DY85" s="256">
        <f t="shared" si="168"/>
        <v>1.5983032276391518</v>
      </c>
      <c r="DZ85" s="256">
        <f t="shared" si="168"/>
        <v>2.7771876260703294</v>
      </c>
      <c r="EA85" s="256">
        <f t="shared" si="168"/>
        <v>2.1925793661213664</v>
      </c>
      <c r="EB85" s="256">
        <f t="shared" si="168"/>
        <v>3.0382203464681212</v>
      </c>
      <c r="EC85" s="256">
        <f t="shared" si="168"/>
        <v>9.0830315602523679E-2</v>
      </c>
      <c r="ED85" s="256">
        <f t="shared" si="168"/>
        <v>1.1471355627540802</v>
      </c>
      <c r="EE85" s="256">
        <f t="shared" si="168"/>
        <v>0.66553198396803148</v>
      </c>
      <c r="EF85" s="256">
        <f t="shared" si="169"/>
        <v>108.57206627629125</v>
      </c>
      <c r="EG85" s="256"/>
      <c r="EH85" s="256"/>
      <c r="EI85" s="147">
        <v>11411.40388440057</v>
      </c>
      <c r="EJ85" s="148">
        <v>0.96237981384631632</v>
      </c>
      <c r="EK85" s="148">
        <v>2.4900770602395603</v>
      </c>
      <c r="EL85" s="148">
        <v>31.177378015666168</v>
      </c>
      <c r="EM85" s="148">
        <v>11.88639406851604</v>
      </c>
      <c r="EN85" s="148">
        <v>36.195608383688473</v>
      </c>
      <c r="EO85" s="148">
        <v>25.505717560457963</v>
      </c>
      <c r="EP85" s="148">
        <v>64.651480552220747</v>
      </c>
      <c r="EQ85" s="148">
        <v>132.25005253669244</v>
      </c>
      <c r="ER85" s="148">
        <v>17.481331347893811</v>
      </c>
      <c r="ES85" s="196">
        <v>120.95873319034455</v>
      </c>
      <c r="ET85" s="148">
        <v>3.7178359277190176</v>
      </c>
      <c r="EU85" s="148">
        <v>115.03882503325143</v>
      </c>
      <c r="EV85" s="148">
        <v>5.6361284755807546</v>
      </c>
      <c r="EW85" s="472">
        <v>1</v>
      </c>
      <c r="EX85" s="148">
        <v>544.4794154665866</v>
      </c>
      <c r="EY85" s="148">
        <v>21.414130145039746</v>
      </c>
      <c r="EZ85" s="148">
        <v>45.466172732069644</v>
      </c>
      <c r="FA85" s="148">
        <v>7.3466665263414415</v>
      </c>
      <c r="FB85" s="148">
        <v>9.6001127492607612</v>
      </c>
      <c r="FC85" s="516"/>
      <c r="FD85" s="256"/>
      <c r="FE85" s="256"/>
      <c r="FF85" s="256"/>
      <c r="FG85" s="256"/>
      <c r="FH85" s="256"/>
      <c r="FI85" s="142">
        <f t="shared" si="170"/>
        <v>28.347912280798184</v>
      </c>
      <c r="FJ85" s="256"/>
      <c r="FK85" s="142">
        <f t="shared" si="171"/>
        <v>60.287606080760419</v>
      </c>
      <c r="FL85" s="256"/>
      <c r="FM85" s="142">
        <f t="shared" si="142"/>
        <v>8.3139814904943172</v>
      </c>
      <c r="FO85" s="142">
        <f t="shared" si="143"/>
        <v>31.982565008716332</v>
      </c>
      <c r="FP85" s="256"/>
      <c r="FQ85" s="142">
        <f t="shared" si="144"/>
        <v>8.3139814904943172</v>
      </c>
      <c r="FR85" s="256"/>
      <c r="FS85" s="142">
        <f t="shared" si="145"/>
        <v>9.0678836595269457E-2</v>
      </c>
      <c r="FU85" s="142">
        <f t="shared" si="146"/>
        <v>6.8034989473915637</v>
      </c>
      <c r="FV85" s="256"/>
      <c r="FW85" s="256"/>
      <c r="FX85" s="256"/>
      <c r="FY85" s="256"/>
      <c r="FZ85" s="256"/>
      <c r="GA85" s="256"/>
      <c r="GB85" s="256"/>
      <c r="GC85" s="256"/>
      <c r="GD85" s="256"/>
      <c r="GE85" s="256"/>
      <c r="GF85" s="256"/>
      <c r="GG85" s="256"/>
      <c r="GH85" s="256"/>
      <c r="GI85" s="256"/>
      <c r="GJ85" s="256"/>
      <c r="GK85" s="342"/>
      <c r="GL85" s="375"/>
      <c r="GM85" s="256"/>
      <c r="GN85" s="256"/>
      <c r="GO85" s="617"/>
      <c r="GP85" s="256"/>
      <c r="GQ85" s="256"/>
      <c r="GR85" s="256"/>
      <c r="GS85" s="256"/>
      <c r="GT85" s="256"/>
      <c r="GU85" s="256"/>
      <c r="GV85" s="256"/>
      <c r="GW85" s="256"/>
      <c r="GX85" s="256"/>
      <c r="GY85" s="256"/>
      <c r="GZ85" s="649"/>
      <c r="HA85" s="256"/>
      <c r="HB85" s="256"/>
      <c r="HC85" s="256"/>
      <c r="HD85" s="256"/>
      <c r="HE85" s="256"/>
      <c r="HF85" s="256"/>
      <c r="HG85" s="256"/>
      <c r="HH85" s="256"/>
      <c r="HI85" s="649"/>
      <c r="HJ85" s="256"/>
      <c r="HK85" s="256"/>
      <c r="HL85" s="256"/>
      <c r="HM85" s="256"/>
      <c r="HN85" s="256"/>
      <c r="HO85" s="256"/>
      <c r="HP85" s="256"/>
      <c r="HQ85" s="256"/>
      <c r="HR85" s="256"/>
      <c r="HS85" s="256"/>
      <c r="HT85" s="256"/>
      <c r="HU85" s="256"/>
      <c r="HV85" s="256"/>
      <c r="HW85" s="256"/>
    </row>
    <row r="86" spans="1:231" s="142" customFormat="1" ht="15.75" x14ac:dyDescent="0.25">
      <c r="A86" s="278">
        <v>80</v>
      </c>
      <c r="B86" s="272">
        <v>57</v>
      </c>
      <c r="C86" s="144">
        <v>110</v>
      </c>
      <c r="D86" s="393">
        <v>3262.6</v>
      </c>
      <c r="E86" s="322" t="s">
        <v>242</v>
      </c>
      <c r="F86" s="311" t="s">
        <v>167</v>
      </c>
      <c r="G86" s="239"/>
      <c r="H86" s="145">
        <v>63.537691761863151</v>
      </c>
      <c r="I86" s="145">
        <v>0.22180554299665434</v>
      </c>
      <c r="J86" s="145">
        <v>5.0641237026655022</v>
      </c>
      <c r="K86" s="145">
        <v>3.1553310651957687</v>
      </c>
      <c r="L86" s="145">
        <v>0.16739012217299135</v>
      </c>
      <c r="M86" s="145">
        <v>2.1756353924907823</v>
      </c>
      <c r="N86" s="145">
        <v>5.5518996091669939</v>
      </c>
      <c r="O86" s="145">
        <v>1.3657289186283672</v>
      </c>
      <c r="P86" s="145">
        <v>2.2909001215701643</v>
      </c>
      <c r="Q86" s="145">
        <v>6.2048846590509493E-2</v>
      </c>
      <c r="R86" s="145">
        <v>2.7588291210778557</v>
      </c>
      <c r="S86" s="145">
        <v>0.47861579558127626</v>
      </c>
      <c r="T86" s="145">
        <v>0.44</v>
      </c>
      <c r="U86" s="145">
        <v>12.33</v>
      </c>
      <c r="V86" s="146">
        <v>99.6</v>
      </c>
      <c r="W86" s="146"/>
      <c r="X86" s="145">
        <v>1.3657289186283672</v>
      </c>
      <c r="Y86" s="145">
        <f t="shared" si="153"/>
        <v>1.0133708576222484</v>
      </c>
      <c r="Z86" s="145">
        <f t="shared" si="154"/>
        <v>1.350000833727121E-2</v>
      </c>
      <c r="AA86" s="145">
        <f t="shared" si="155"/>
        <v>2.3790997762506159</v>
      </c>
      <c r="AB86" s="145">
        <v>0.44</v>
      </c>
      <c r="AC86" s="146">
        <f t="shared" si="156"/>
        <v>3.2374449166591321</v>
      </c>
      <c r="AD86" s="146"/>
      <c r="AE86" s="146">
        <f t="shared" si="157"/>
        <v>4.8279509618862475</v>
      </c>
      <c r="AF86" s="443">
        <f>N86-R86*2.5*0.7</f>
        <v>0.72394864728074637</v>
      </c>
      <c r="AG86" s="146">
        <v>0</v>
      </c>
      <c r="AH86" s="146">
        <f t="shared" si="158"/>
        <v>2.7588291210778557</v>
      </c>
      <c r="AI86" s="249">
        <f t="shared" si="159"/>
        <v>15.916319755277254</v>
      </c>
      <c r="AJ86" s="249">
        <f t="shared" si="160"/>
        <v>0.95451532399374472</v>
      </c>
      <c r="AK86" s="249">
        <f t="shared" si="147"/>
        <v>4.548467600625529E-2</v>
      </c>
      <c r="AL86" s="249">
        <f t="shared" si="161"/>
        <v>5.330966457686551</v>
      </c>
      <c r="AM86" s="249">
        <f t="shared" si="148"/>
        <v>5.0884891755584638</v>
      </c>
      <c r="AN86" s="249">
        <f t="shared" si="149"/>
        <v>0.24247728212808722</v>
      </c>
      <c r="AO86" s="249">
        <f t="shared" si="162"/>
        <v>11.257146292952893</v>
      </c>
      <c r="AP86" s="249">
        <f t="shared" si="163"/>
        <v>1.0728537070471078</v>
      </c>
      <c r="AQ86" s="433">
        <f t="shared" si="150"/>
        <v>2.0392796364559413</v>
      </c>
      <c r="AR86" s="430">
        <f t="shared" si="164"/>
        <v>42.819518342353717</v>
      </c>
      <c r="AS86" s="430">
        <f t="shared" si="165"/>
        <v>42.127932590686292</v>
      </c>
      <c r="AT86" s="430">
        <f t="shared" si="166"/>
        <v>86.986730569495961</v>
      </c>
      <c r="AU86" s="430">
        <f t="shared" si="151"/>
        <v>13.013269430504039</v>
      </c>
      <c r="AV86" s="436">
        <f t="shared" si="23"/>
        <v>42.127932590686292</v>
      </c>
      <c r="AW86" s="436"/>
      <c r="AX86" s="436">
        <f>AQ86</f>
        <v>2.0392796364559413</v>
      </c>
      <c r="AY86" s="436"/>
      <c r="AZ86" s="436">
        <f t="shared" si="24"/>
        <v>42.819518342353717</v>
      </c>
      <c r="BA86" s="430"/>
      <c r="BB86" s="146">
        <f t="shared" si="127"/>
        <v>84.947450933040017</v>
      </c>
      <c r="BC86" s="146"/>
      <c r="BD86" s="147">
        <v>21993.437630722201</v>
      </c>
      <c r="BE86" s="148">
        <v>9.2503208816741562</v>
      </c>
      <c r="BF86" s="148">
        <v>10.010282801100294</v>
      </c>
      <c r="BG86" s="148">
        <v>27.69414501987518</v>
      </c>
      <c r="BH86" s="148">
        <v>8.7640926353461506</v>
      </c>
      <c r="BI86" s="148">
        <v>80.17455711797848</v>
      </c>
      <c r="BJ86" s="148">
        <v>11.767470124450037</v>
      </c>
      <c r="BK86" s="148">
        <v>54.153021916090232</v>
      </c>
      <c r="BL86" s="148">
        <v>158.51468922976065</v>
      </c>
      <c r="BM86" s="148">
        <v>14.093865359276499</v>
      </c>
      <c r="BN86" s="196">
        <v>79.026136990058234</v>
      </c>
      <c r="BO86" s="148">
        <v>2.8175973726128789</v>
      </c>
      <c r="BP86" s="148">
        <v>101.56228902528831</v>
      </c>
      <c r="BQ86" s="148">
        <v>3.7026921996145918</v>
      </c>
      <c r="BR86" s="472">
        <v>1</v>
      </c>
      <c r="BS86" s="148">
        <v>527.2598258619131</v>
      </c>
      <c r="BT86" s="148">
        <v>21.137869236834604</v>
      </c>
      <c r="BU86" s="148">
        <v>32.336283646353934</v>
      </c>
      <c r="BV86" s="148">
        <v>3.9685496259771509</v>
      </c>
      <c r="BW86" s="148">
        <v>12.329953627176371</v>
      </c>
      <c r="BX86" s="148"/>
      <c r="BY86" s="148">
        <f t="shared" si="152"/>
        <v>27609.430670625072</v>
      </c>
      <c r="BZ86" s="148"/>
      <c r="CA86" s="148">
        <f t="shared" si="27"/>
        <v>65.804106510364903</v>
      </c>
      <c r="CB86" s="148"/>
      <c r="CC86" s="158"/>
      <c r="CD86" s="158"/>
      <c r="CE86" s="375"/>
      <c r="CF86" s="192"/>
      <c r="CG86" s="342"/>
      <c r="CH86" s="375"/>
      <c r="CI86" s="501">
        <f t="shared" si="128"/>
        <v>42.819518342353717</v>
      </c>
      <c r="CJ86" s="501">
        <f t="shared" si="129"/>
        <v>42.127932590686292</v>
      </c>
      <c r="CK86" s="161">
        <f t="shared" si="130"/>
        <v>2.3353835790602021E-2</v>
      </c>
      <c r="CL86" s="161">
        <f t="shared" si="130"/>
        <v>2.3737219903857364E-2</v>
      </c>
      <c r="CM86" s="142">
        <f t="shared" si="131"/>
        <v>0.98384881992043893</v>
      </c>
      <c r="CN86" s="142">
        <f t="shared" si="132"/>
        <v>50.407066806638234</v>
      </c>
      <c r="CO86" s="142">
        <f t="shared" si="133"/>
        <v>12.546631064407071</v>
      </c>
      <c r="CP86" s="142">
        <f t="shared" si="167"/>
        <v>92.618090835680633</v>
      </c>
      <c r="CQ86" s="142">
        <f t="shared" si="134"/>
        <v>7.3819091643193682</v>
      </c>
      <c r="CR86" s="142">
        <f t="shared" si="135"/>
        <v>4.2304197263818439</v>
      </c>
      <c r="CS86" s="146">
        <f t="shared" si="136"/>
        <v>63.537691761863151</v>
      </c>
      <c r="CT86" s="146">
        <f t="shared" si="137"/>
        <v>5.0641237026655022</v>
      </c>
      <c r="CU86" s="146">
        <f t="shared" si="138"/>
        <v>2.2909001215701643</v>
      </c>
      <c r="CV86" s="512">
        <f t="shared" si="139"/>
        <v>54.153021916090232</v>
      </c>
      <c r="DC86" s="516"/>
      <c r="DD86" s="145">
        <v>63.537691761863151</v>
      </c>
      <c r="DE86" s="145">
        <v>0.22180554299665434</v>
      </c>
      <c r="DF86" s="145">
        <v>5.0641237026655022</v>
      </c>
      <c r="DG86" s="145">
        <v>3.1553310651957687</v>
      </c>
      <c r="DH86" s="145">
        <v>0.16739012217299135</v>
      </c>
      <c r="DI86" s="145">
        <v>2.1756353924907823</v>
      </c>
      <c r="DJ86" s="145">
        <v>5.5518996091669939</v>
      </c>
      <c r="DK86" s="145">
        <v>1.3657289186283672</v>
      </c>
      <c r="DL86" s="145">
        <v>2.2909001215701643</v>
      </c>
      <c r="DM86" s="145">
        <v>6.2048846590509493E-2</v>
      </c>
      <c r="DN86" s="145">
        <v>2.7588291210778557</v>
      </c>
      <c r="DO86" s="145">
        <v>0.47861579558127626</v>
      </c>
      <c r="DP86" s="145">
        <v>0.44</v>
      </c>
      <c r="DQ86" s="538">
        <v>12.33</v>
      </c>
      <c r="DR86" s="540">
        <f t="shared" si="140"/>
        <v>99.6</v>
      </c>
      <c r="DS86" s="554">
        <f t="shared" si="141"/>
        <v>1.3464413492893219</v>
      </c>
      <c r="DT86" s="256">
        <f t="shared" si="168"/>
        <v>85.549775426572054</v>
      </c>
      <c r="DU86" s="256">
        <f t="shared" si="168"/>
        <v>0.29864815459226596</v>
      </c>
      <c r="DV86" s="256">
        <f t="shared" si="168"/>
        <v>6.8185455511849753</v>
      </c>
      <c r="DW86" s="256">
        <f t="shared" si="168"/>
        <v>4.2484682168767041</v>
      </c>
      <c r="DX86" s="256">
        <f t="shared" si="168"/>
        <v>0.2253809819563069</v>
      </c>
      <c r="DY86" s="256">
        <f t="shared" si="168"/>
        <v>2.9293654534268923</v>
      </c>
      <c r="DZ86" s="256">
        <f t="shared" si="168"/>
        <v>7.4753072008856662</v>
      </c>
      <c r="EA86" s="256">
        <f t="shared" si="168"/>
        <v>1.8388738879614253</v>
      </c>
      <c r="EB86" s="256">
        <f t="shared" si="168"/>
        <v>3.0845626507740036</v>
      </c>
      <c r="EC86" s="256">
        <f t="shared" si="168"/>
        <v>8.354513272517175E-2</v>
      </c>
      <c r="ED86" s="256">
        <f t="shared" si="168"/>
        <v>3.7146016042427421</v>
      </c>
      <c r="EE86" s="256">
        <f t="shared" si="168"/>
        <v>0.64442809759363584</v>
      </c>
      <c r="EF86" s="256">
        <f t="shared" si="169"/>
        <v>116.91150235879185</v>
      </c>
      <c r="EG86" s="256"/>
      <c r="EH86" s="256"/>
      <c r="EI86" s="147">
        <v>21993.437630722201</v>
      </c>
      <c r="EJ86" s="148">
        <v>9.2503208816741562</v>
      </c>
      <c r="EK86" s="148">
        <v>10.010282801100294</v>
      </c>
      <c r="EL86" s="148">
        <v>27.69414501987518</v>
      </c>
      <c r="EM86" s="148">
        <v>8.7640926353461506</v>
      </c>
      <c r="EN86" s="148">
        <v>80.17455711797848</v>
      </c>
      <c r="EO86" s="148">
        <v>11.767470124450037</v>
      </c>
      <c r="EP86" s="148">
        <v>54.153021916090232</v>
      </c>
      <c r="EQ86" s="148">
        <v>158.51468922976065</v>
      </c>
      <c r="ER86" s="148">
        <v>14.093865359276499</v>
      </c>
      <c r="ES86" s="196">
        <v>79.026136990058234</v>
      </c>
      <c r="ET86" s="148">
        <v>2.8175973726128789</v>
      </c>
      <c r="EU86" s="148">
        <v>101.56228902528831</v>
      </c>
      <c r="EV86" s="148">
        <v>3.7026921996145918</v>
      </c>
      <c r="EW86" s="472">
        <v>1</v>
      </c>
      <c r="EX86" s="148">
        <v>527.2598258619131</v>
      </c>
      <c r="EY86" s="148">
        <v>21.137869236834604</v>
      </c>
      <c r="EZ86" s="148">
        <v>32.336283646353934</v>
      </c>
      <c r="FA86" s="148">
        <v>3.9685496259771509</v>
      </c>
      <c r="FB86" s="148">
        <v>12.329953627176371</v>
      </c>
      <c r="FC86" s="516"/>
      <c r="FD86" s="256"/>
      <c r="FE86" s="256"/>
      <c r="FF86" s="256"/>
      <c r="FG86" s="256"/>
      <c r="FH86" s="256"/>
      <c r="FI86" s="142">
        <f t="shared" si="170"/>
        <v>21.100515427772926</v>
      </c>
      <c r="FJ86" s="256"/>
      <c r="FK86" s="142">
        <f t="shared" si="171"/>
        <v>52.565423739421227</v>
      </c>
      <c r="FL86" s="256"/>
      <c r="FM86" s="142">
        <f t="shared" si="142"/>
        <v>7.3819091643193682</v>
      </c>
      <c r="FO86" s="142">
        <f t="shared" si="143"/>
        <v>28.643516483082692</v>
      </c>
      <c r="FP86" s="256"/>
      <c r="FQ86" s="142">
        <f t="shared" si="144"/>
        <v>7.3819091643193682</v>
      </c>
      <c r="FR86" s="256"/>
      <c r="FS86" s="142">
        <f t="shared" si="145"/>
        <v>7.9702670371559051E-2</v>
      </c>
      <c r="FU86" s="142">
        <f t="shared" si="146"/>
        <v>5.0641237026655022</v>
      </c>
      <c r="FV86" s="256"/>
      <c r="FW86" s="256"/>
      <c r="FX86" s="256"/>
      <c r="FY86" s="256"/>
      <c r="FZ86" s="256"/>
      <c r="GA86" s="256"/>
      <c r="GB86" s="256"/>
      <c r="GC86" s="256"/>
      <c r="GD86" s="256"/>
      <c r="GE86" s="256"/>
      <c r="GF86" s="256"/>
      <c r="GG86" s="256"/>
      <c r="GH86" s="256"/>
      <c r="GI86" s="256"/>
      <c r="GJ86" s="256"/>
      <c r="GK86" s="342"/>
      <c r="GL86" s="375"/>
      <c r="GM86" s="256"/>
      <c r="GN86" s="256"/>
      <c r="GO86" s="617"/>
      <c r="GP86" s="256"/>
      <c r="GQ86" s="256"/>
      <c r="GR86" s="256"/>
      <c r="GS86" s="256"/>
      <c r="GT86" s="256"/>
      <c r="GU86" s="256"/>
      <c r="GV86" s="256"/>
      <c r="GW86" s="256"/>
      <c r="GX86" s="256"/>
      <c r="GY86" s="256"/>
      <c r="GZ86" s="649"/>
      <c r="HA86" s="256"/>
      <c r="HB86" s="256"/>
      <c r="HC86" s="256"/>
      <c r="HD86" s="256"/>
      <c r="HE86" s="256"/>
      <c r="HF86" s="256"/>
      <c r="HG86" s="256"/>
      <c r="HH86" s="256"/>
      <c r="HI86" s="649"/>
      <c r="HJ86" s="256"/>
      <c r="HK86" s="256"/>
      <c r="HL86" s="256"/>
      <c r="HM86" s="256"/>
      <c r="HN86" s="256"/>
      <c r="HO86" s="256"/>
      <c r="HP86" s="256"/>
      <c r="HQ86" s="256"/>
      <c r="HR86" s="256"/>
      <c r="HS86" s="256"/>
      <c r="HT86" s="256"/>
      <c r="HU86" s="256"/>
      <c r="HV86" s="256"/>
      <c r="HW86" s="256"/>
    </row>
    <row r="87" spans="1:231" s="142" customFormat="1" ht="15.75" x14ac:dyDescent="0.2">
      <c r="A87" s="278">
        <v>81</v>
      </c>
      <c r="B87" s="272">
        <v>55</v>
      </c>
      <c r="C87" s="144">
        <v>110</v>
      </c>
      <c r="D87" s="393">
        <v>3263.4</v>
      </c>
      <c r="E87" s="322" t="s">
        <v>242</v>
      </c>
      <c r="F87" s="417" t="s">
        <v>166</v>
      </c>
      <c r="G87" s="239"/>
      <c r="H87" s="145">
        <v>85.599207625963814</v>
      </c>
      <c r="I87" s="145">
        <v>0.1637357381687379</v>
      </c>
      <c r="J87" s="145">
        <v>2.8550207902743296</v>
      </c>
      <c r="K87" s="145">
        <v>0.83642948114983307</v>
      </c>
      <c r="L87" s="145">
        <v>2.5095944915582258E-2</v>
      </c>
      <c r="M87" s="145">
        <v>0.24891912843097849</v>
      </c>
      <c r="N87" s="145">
        <v>1.6877533035910279</v>
      </c>
      <c r="O87" s="145">
        <v>0.86989074103727604</v>
      </c>
      <c r="P87" s="145">
        <v>2.0336896824883426</v>
      </c>
      <c r="Q87" s="145">
        <v>6.5596311303737359E-2</v>
      </c>
      <c r="R87" s="145">
        <v>1.5642118837017187</v>
      </c>
      <c r="S87" s="145">
        <v>0.25044936897461156</v>
      </c>
      <c r="T87" s="145">
        <v>0.3</v>
      </c>
      <c r="U87" s="145">
        <v>3.1</v>
      </c>
      <c r="V87" s="146">
        <v>99.6</v>
      </c>
      <c r="W87" s="146"/>
      <c r="X87" s="145">
        <v>0.86989074103727604</v>
      </c>
      <c r="Y87" s="145">
        <f t="shared" si="153"/>
        <v>0.6454589298496588</v>
      </c>
      <c r="Z87" s="145">
        <f t="shared" si="154"/>
        <v>7.0642644903001588E-3</v>
      </c>
      <c r="AA87" s="145">
        <f t="shared" si="155"/>
        <v>1.515349670886935</v>
      </c>
      <c r="AB87" s="145">
        <v>0.3</v>
      </c>
      <c r="AC87" s="146">
        <f t="shared" si="156"/>
        <v>1.8146612526763302</v>
      </c>
      <c r="AD87" s="146"/>
      <c r="AE87" s="146">
        <f t="shared" si="157"/>
        <v>2.7373707964780074</v>
      </c>
      <c r="AF87" s="444">
        <v>0.01</v>
      </c>
      <c r="AG87" s="146">
        <f>1.05/(0.7*2.5)</f>
        <v>0.6</v>
      </c>
      <c r="AH87" s="146">
        <f t="shared" si="158"/>
        <v>0.96421188370171873</v>
      </c>
      <c r="AI87" s="249">
        <f t="shared" si="159"/>
        <v>8.5750623708229892</v>
      </c>
      <c r="AJ87" s="249">
        <f t="shared" si="160"/>
        <v>0.99883382772421281</v>
      </c>
      <c r="AK87" s="249">
        <f t="shared" si="147"/>
        <v>1.1661722757872201E-3</v>
      </c>
      <c r="AL87" s="249">
        <f t="shared" si="161"/>
        <v>1.0853486095808116</v>
      </c>
      <c r="AM87" s="249">
        <f t="shared" si="148"/>
        <v>1.0840829061227544</v>
      </c>
      <c r="AN87" s="249">
        <f t="shared" si="149"/>
        <v>1.26570345805735E-3</v>
      </c>
      <c r="AO87" s="249">
        <f t="shared" si="162"/>
        <v>3.0927781538069299</v>
      </c>
      <c r="AP87" s="249">
        <f t="shared" si="163"/>
        <v>7.2218461930704065E-3</v>
      </c>
      <c r="AQ87" s="433">
        <f t="shared" si="150"/>
        <v>1.8487549651127758E-2</v>
      </c>
      <c r="AR87" s="430">
        <f t="shared" si="164"/>
        <v>14.063763700408028</v>
      </c>
      <c r="AS87" s="430">
        <f t="shared" si="165"/>
        <v>78.567325775759798</v>
      </c>
      <c r="AT87" s="430">
        <f t="shared" si="166"/>
        <v>92.649577025818957</v>
      </c>
      <c r="AU87" s="430">
        <f t="shared" si="151"/>
        <v>7.3504229741810434</v>
      </c>
      <c r="AV87" s="436">
        <f t="shared" si="23"/>
        <v>78.567325775759798</v>
      </c>
      <c r="AW87" s="436"/>
      <c r="AX87" s="464">
        <v>0.1</v>
      </c>
      <c r="AY87" s="465">
        <f>AQ87</f>
        <v>1.8487549651127758E-2</v>
      </c>
      <c r="AZ87" s="436">
        <f t="shared" si="24"/>
        <v>14.063763700408028</v>
      </c>
      <c r="BA87" s="430"/>
      <c r="BB87" s="146">
        <f t="shared" si="127"/>
        <v>92.63108947616783</v>
      </c>
      <c r="BC87" s="146"/>
      <c r="BD87" s="147">
        <v>4528.1624938571831</v>
      </c>
      <c r="BE87" s="148">
        <v>7.4130552918659118</v>
      </c>
      <c r="BF87" s="148">
        <v>7.9725158505997804</v>
      </c>
      <c r="BG87" s="148">
        <v>23.490842577907241</v>
      </c>
      <c r="BH87" s="148">
        <v>10.004792073503756</v>
      </c>
      <c r="BI87" s="148">
        <v>13.544069698681149</v>
      </c>
      <c r="BJ87" s="148">
        <v>2.6955400370562104</v>
      </c>
      <c r="BK87" s="148">
        <v>44.897866917336557</v>
      </c>
      <c r="BL87" s="148">
        <v>145.5376579193256</v>
      </c>
      <c r="BM87" s="148">
        <v>15.645407319692794</v>
      </c>
      <c r="BN87" s="196">
        <v>69.316171852483208</v>
      </c>
      <c r="BO87" s="148">
        <v>1.6837492327022019</v>
      </c>
      <c r="BP87" s="148">
        <v>203.32768665078916</v>
      </c>
      <c r="BQ87" s="148">
        <v>2.0837782156232785</v>
      </c>
      <c r="BR87" s="472">
        <v>1</v>
      </c>
      <c r="BS87" s="148">
        <v>576.17037415923858</v>
      </c>
      <c r="BT87" s="148">
        <v>16.901786459123461</v>
      </c>
      <c r="BU87" s="148">
        <v>25.976256576949897</v>
      </c>
      <c r="BV87" s="148">
        <v>1.1322086392545834</v>
      </c>
      <c r="BW87" s="148">
        <v>6.523338041576678</v>
      </c>
      <c r="BX87" s="148"/>
      <c r="BY87" s="148">
        <f t="shared" si="152"/>
        <v>7348.6361445587618</v>
      </c>
      <c r="BZ87" s="148"/>
      <c r="CA87" s="148">
        <f t="shared" si="27"/>
        <v>49.401381077650036</v>
      </c>
      <c r="CB87" s="148"/>
      <c r="CC87" s="198">
        <v>15.178454875499339</v>
      </c>
      <c r="CD87" s="198">
        <v>13.510557352101962</v>
      </c>
      <c r="CE87" s="373">
        <v>192.07996039574181</v>
      </c>
      <c r="CF87" s="200"/>
      <c r="CG87" s="344">
        <v>15.178454875499339</v>
      </c>
      <c r="CH87" s="373">
        <v>192.07996039574181</v>
      </c>
      <c r="CI87" s="501">
        <f t="shared" si="128"/>
        <v>14.063763700408028</v>
      </c>
      <c r="CJ87" s="501">
        <f t="shared" si="129"/>
        <v>78.567325775759798</v>
      </c>
      <c r="CK87" s="161">
        <f t="shared" si="130"/>
        <v>7.1104721417566713E-2</v>
      </c>
      <c r="CL87" s="161">
        <f t="shared" si="130"/>
        <v>1.2727937347060981E-2</v>
      </c>
      <c r="CM87" s="142">
        <f t="shared" si="131"/>
        <v>5.5865078118086089</v>
      </c>
      <c r="CN87" s="142">
        <f t="shared" si="132"/>
        <v>15.182552402156903</v>
      </c>
      <c r="CO87" s="142">
        <f t="shared" si="133"/>
        <v>29.981990995497746</v>
      </c>
      <c r="CP87" s="142">
        <f t="shared" si="167"/>
        <v>96.772318473188776</v>
      </c>
      <c r="CQ87" s="142">
        <f t="shared" si="134"/>
        <v>3.2276815268112315</v>
      </c>
      <c r="CR87" s="142">
        <f t="shared" si="135"/>
        <v>4.5295908739554562</v>
      </c>
      <c r="CS87" s="146">
        <f t="shared" si="136"/>
        <v>85.599207625963814</v>
      </c>
      <c r="CT87" s="146">
        <f t="shared" si="137"/>
        <v>2.8550207902743296</v>
      </c>
      <c r="CU87" s="146">
        <f t="shared" si="138"/>
        <v>2.0336896824883426</v>
      </c>
      <c r="CV87" s="512">
        <f t="shared" si="139"/>
        <v>44.897866917336557</v>
      </c>
      <c r="DC87" s="516"/>
      <c r="DD87" s="145">
        <v>85.599207625963814</v>
      </c>
      <c r="DE87" s="145">
        <v>0.1637357381687379</v>
      </c>
      <c r="DF87" s="145">
        <v>2.8550207902743296</v>
      </c>
      <c r="DG87" s="145">
        <v>0.83642948114983307</v>
      </c>
      <c r="DH87" s="145">
        <v>2.5095944915582258E-2</v>
      </c>
      <c r="DI87" s="145">
        <v>0.24891912843097849</v>
      </c>
      <c r="DJ87" s="145">
        <v>1.6877533035910279</v>
      </c>
      <c r="DK87" s="145">
        <v>0.86989074103727604</v>
      </c>
      <c r="DL87" s="145">
        <v>2.0336896824883426</v>
      </c>
      <c r="DM87" s="145">
        <v>6.5596311303737359E-2</v>
      </c>
      <c r="DN87" s="145">
        <v>1.5642118837017187</v>
      </c>
      <c r="DO87" s="145">
        <v>0.25044936897461156</v>
      </c>
      <c r="DP87" s="145">
        <v>0.3</v>
      </c>
      <c r="DQ87" s="538">
        <v>3.1</v>
      </c>
      <c r="DR87" s="540">
        <f t="shared" si="140"/>
        <v>99.59999999999998</v>
      </c>
      <c r="DS87" s="554">
        <f t="shared" si="141"/>
        <v>1.0930385288799254</v>
      </c>
      <c r="DT87" s="256">
        <f t="shared" si="168"/>
        <v>93.56323197677078</v>
      </c>
      <c r="DU87" s="256">
        <f t="shared" si="168"/>
        <v>0.17896947037302594</v>
      </c>
      <c r="DV87" s="256">
        <f t="shared" si="168"/>
        <v>3.1206477245230553</v>
      </c>
      <c r="DW87" s="256">
        <f t="shared" si="168"/>
        <v>0.91424964958781285</v>
      </c>
      <c r="DX87" s="256">
        <f t="shared" si="168"/>
        <v>2.7430834711379675E-2</v>
      </c>
      <c r="DY87" s="256">
        <f t="shared" si="168"/>
        <v>0.27207819795026994</v>
      </c>
      <c r="DZ87" s="256">
        <f t="shared" si="168"/>
        <v>1.8447793880693713</v>
      </c>
      <c r="EA87" s="256">
        <f t="shared" si="168"/>
        <v>0.95082409586965233</v>
      </c>
      <c r="EB87" s="256">
        <f t="shared" si="168"/>
        <v>2.2229011787453405</v>
      </c>
      <c r="EC87" s="256">
        <f t="shared" si="168"/>
        <v>7.1699295607386707E-2</v>
      </c>
      <c r="ED87" s="256">
        <f t="shared" si="168"/>
        <v>1.7097438562178235</v>
      </c>
      <c r="EE87" s="256">
        <f t="shared" si="168"/>
        <v>0.27375080982291505</v>
      </c>
      <c r="EF87" s="256">
        <f t="shared" si="169"/>
        <v>105.15030647824881</v>
      </c>
      <c r="EG87" s="256"/>
      <c r="EH87" s="256"/>
      <c r="EI87" s="147">
        <v>4528.1624938571831</v>
      </c>
      <c r="EJ87" s="148">
        <v>7.4130552918659118</v>
      </c>
      <c r="EK87" s="148">
        <v>7.9725158505997804</v>
      </c>
      <c r="EL87" s="148">
        <v>23.490842577907241</v>
      </c>
      <c r="EM87" s="148">
        <v>10.004792073503756</v>
      </c>
      <c r="EN87" s="148">
        <v>13.544069698681149</v>
      </c>
      <c r="EO87" s="148">
        <v>2.6955400370562104</v>
      </c>
      <c r="EP87" s="148">
        <v>44.897866917336557</v>
      </c>
      <c r="EQ87" s="148">
        <v>145.5376579193256</v>
      </c>
      <c r="ER87" s="148">
        <v>15.645407319692794</v>
      </c>
      <c r="ES87" s="196">
        <v>69.316171852483208</v>
      </c>
      <c r="ET87" s="148">
        <v>1.6837492327022019</v>
      </c>
      <c r="EU87" s="148">
        <v>203.32768665078916</v>
      </c>
      <c r="EV87" s="148">
        <v>2.0837782156232785</v>
      </c>
      <c r="EW87" s="472">
        <v>1</v>
      </c>
      <c r="EX87" s="148">
        <v>576.17037415923858</v>
      </c>
      <c r="EY87" s="148">
        <v>16.901786459123461</v>
      </c>
      <c r="EZ87" s="148">
        <v>25.976256576949897</v>
      </c>
      <c r="FA87" s="148">
        <v>1.1322086392545834</v>
      </c>
      <c r="FB87" s="148">
        <v>6.523338041576678</v>
      </c>
      <c r="FC87" s="516"/>
      <c r="FD87" s="256"/>
      <c r="FE87" s="256"/>
      <c r="FF87" s="256"/>
      <c r="FG87" s="256"/>
      <c r="FH87" s="256"/>
      <c r="FI87" s="142">
        <f t="shared" si="170"/>
        <v>11.895919959476373</v>
      </c>
      <c r="FJ87" s="256"/>
      <c r="FK87" s="142">
        <f t="shared" si="171"/>
        <v>79.413329247036103</v>
      </c>
      <c r="FL87" s="256"/>
      <c r="FM87" s="142">
        <f t="shared" si="142"/>
        <v>3.2276815268112315</v>
      </c>
      <c r="FO87" s="142">
        <f t="shared" si="143"/>
        <v>13.028165342342906</v>
      </c>
      <c r="FP87" s="256"/>
      <c r="FQ87" s="142">
        <f t="shared" si="144"/>
        <v>3.2276815268112315</v>
      </c>
      <c r="FR87" s="256"/>
      <c r="FS87" s="142">
        <f t="shared" si="145"/>
        <v>3.3353355357559983E-2</v>
      </c>
      <c r="FU87" s="142">
        <f t="shared" si="146"/>
        <v>2.8550207902743292</v>
      </c>
      <c r="FV87" s="256"/>
      <c r="FW87" s="256"/>
      <c r="FX87" s="256"/>
      <c r="FY87" s="256"/>
      <c r="FZ87" s="256"/>
      <c r="GA87" s="256"/>
      <c r="GB87" s="256"/>
      <c r="GC87" s="256"/>
      <c r="GD87" s="256"/>
      <c r="GE87" s="256"/>
      <c r="GF87" s="256"/>
      <c r="GG87" s="256"/>
      <c r="GH87" s="256"/>
      <c r="GI87" s="256"/>
      <c r="GJ87" s="256"/>
      <c r="GK87" s="344">
        <v>15.178454875499339</v>
      </c>
      <c r="GL87" s="373">
        <v>192.07996039574181</v>
      </c>
      <c r="GM87" s="256"/>
      <c r="GN87" s="256"/>
      <c r="GO87" s="617"/>
      <c r="GP87" s="256"/>
      <c r="GQ87" s="256"/>
      <c r="GR87" s="256"/>
      <c r="GS87" s="256"/>
      <c r="GT87" s="256"/>
      <c r="GU87" s="256"/>
      <c r="GV87" s="256"/>
      <c r="GW87" s="256"/>
      <c r="GX87" s="256"/>
      <c r="GY87" s="256"/>
      <c r="GZ87" s="649"/>
      <c r="HA87" s="256"/>
      <c r="HB87" s="256"/>
      <c r="HC87" s="256"/>
      <c r="HD87" s="256"/>
      <c r="HE87" s="256"/>
      <c r="HF87" s="256"/>
      <c r="HG87" s="256"/>
      <c r="HH87" s="256"/>
      <c r="HI87" s="649"/>
      <c r="HJ87" s="256"/>
      <c r="HK87" s="256"/>
      <c r="HL87" s="256"/>
      <c r="HM87" s="256"/>
      <c r="HN87" s="256"/>
      <c r="HO87" s="256"/>
      <c r="HP87" s="256"/>
      <c r="HQ87" s="256"/>
      <c r="HR87" s="256"/>
      <c r="HS87" s="256"/>
      <c r="HT87" s="256"/>
      <c r="HU87" s="256"/>
      <c r="HV87" s="256"/>
      <c r="HW87" s="256"/>
    </row>
    <row r="88" spans="1:231" s="142" customFormat="1" ht="15.75" x14ac:dyDescent="0.2">
      <c r="A88" s="278">
        <v>82</v>
      </c>
      <c r="B88" s="272">
        <v>59</v>
      </c>
      <c r="C88" s="144">
        <v>110</v>
      </c>
      <c r="D88" s="393">
        <v>3264.1</v>
      </c>
      <c r="E88" s="322" t="s">
        <v>242</v>
      </c>
      <c r="F88" s="311" t="s">
        <v>162</v>
      </c>
      <c r="G88" s="239"/>
      <c r="H88" s="145">
        <v>80.320937404043448</v>
      </c>
      <c r="I88" s="145">
        <v>0.49035172239998803</v>
      </c>
      <c r="J88" s="145">
        <v>6.6687834246398374</v>
      </c>
      <c r="K88" s="145">
        <v>1.3651351173925654</v>
      </c>
      <c r="L88" s="145">
        <v>4.0166024662285922E-2</v>
      </c>
      <c r="M88" s="145">
        <v>0.85643343448696452</v>
      </c>
      <c r="N88" s="145">
        <v>1.1067065069385176</v>
      </c>
      <c r="O88" s="145">
        <v>1.9141047691854833</v>
      </c>
      <c r="P88" s="145">
        <v>2.7138572145551105</v>
      </c>
      <c r="Q88" s="145">
        <v>8.5123427901037427E-2</v>
      </c>
      <c r="R88" s="145">
        <v>0.26260832368032622</v>
      </c>
      <c r="S88" s="145">
        <v>0.45579263011441717</v>
      </c>
      <c r="T88" s="145">
        <v>0.22</v>
      </c>
      <c r="U88" s="145">
        <v>3.1</v>
      </c>
      <c r="V88" s="146">
        <v>99.6</v>
      </c>
      <c r="W88" s="146"/>
      <c r="X88" s="145">
        <v>1.9141047691854833</v>
      </c>
      <c r="Y88" s="145">
        <f t="shared" si="153"/>
        <v>1.4202657387356286</v>
      </c>
      <c r="Z88" s="145">
        <f t="shared" si="154"/>
        <v>1.2856249967969344E-2</v>
      </c>
      <c r="AA88" s="145">
        <f t="shared" si="155"/>
        <v>3.3343705079211121</v>
      </c>
      <c r="AB88" s="145">
        <v>0.22</v>
      </c>
      <c r="AC88" s="146">
        <f t="shared" si="156"/>
        <v>0.71840095379474334</v>
      </c>
      <c r="AD88" s="146"/>
      <c r="AE88" s="146">
        <f t="shared" si="157"/>
        <v>0.45956456644057087</v>
      </c>
      <c r="AF88" s="443">
        <f t="shared" ref="AF88:AF110" si="172">N88-R88*2.5*0.7</f>
        <v>0.64714194049794671</v>
      </c>
      <c r="AG88" s="146">
        <v>0</v>
      </c>
      <c r="AH88" s="146">
        <f t="shared" si="158"/>
        <v>0.26260832368032622</v>
      </c>
      <c r="AI88" s="249">
        <f t="shared" si="159"/>
        <v>20.653492214417458</v>
      </c>
      <c r="AJ88" s="249">
        <f t="shared" si="160"/>
        <v>0.96866670615411954</v>
      </c>
      <c r="AK88" s="249">
        <f t="shared" si="147"/>
        <v>3.1333293845880468E-2</v>
      </c>
      <c r="AL88" s="249">
        <f t="shared" si="161"/>
        <v>2.2215685518795301</v>
      </c>
      <c r="AM88" s="249">
        <f t="shared" si="148"/>
        <v>2.1519594916447216</v>
      </c>
      <c r="AN88" s="249">
        <f t="shared" si="149"/>
        <v>6.9609060234808465E-2</v>
      </c>
      <c r="AO88" s="249">
        <f t="shared" si="162"/>
        <v>2.9116356535722487</v>
      </c>
      <c r="AP88" s="249">
        <f t="shared" si="163"/>
        <v>0.18836434642775096</v>
      </c>
      <c r="AQ88" s="433">
        <f t="shared" si="150"/>
        <v>0.90511534716050623</v>
      </c>
      <c r="AR88" s="430">
        <f t="shared" si="164"/>
        <v>23.464757139713615</v>
      </c>
      <c r="AS88" s="430">
        <f t="shared" si="165"/>
        <v>68.588558834186642</v>
      </c>
      <c r="AT88" s="430">
        <f t="shared" si="166"/>
        <v>92.958431321060772</v>
      </c>
      <c r="AU88" s="430">
        <f t="shared" si="151"/>
        <v>7.0415686789392282</v>
      </c>
      <c r="AV88" s="436">
        <f t="shared" si="23"/>
        <v>68.588558834186642</v>
      </c>
      <c r="AW88" s="436"/>
      <c r="AX88" s="436">
        <f>AQ88</f>
        <v>0.90511534716050623</v>
      </c>
      <c r="AY88" s="436"/>
      <c r="AZ88" s="436">
        <f t="shared" si="24"/>
        <v>23.464757139713615</v>
      </c>
      <c r="BA88" s="430"/>
      <c r="BB88" s="146">
        <f t="shared" si="127"/>
        <v>92.053315973900254</v>
      </c>
      <c r="BC88" s="146"/>
      <c r="BD88" s="147">
        <v>7820.3070371352705</v>
      </c>
      <c r="BE88" s="148">
        <v>2.2560659442260467</v>
      </c>
      <c r="BF88" s="148">
        <v>0</v>
      </c>
      <c r="BG88" s="148">
        <v>30.220476434008873</v>
      </c>
      <c r="BH88" s="148">
        <v>8.4857166999310216</v>
      </c>
      <c r="BI88" s="148">
        <v>6.5182666363415924</v>
      </c>
      <c r="BJ88" s="148">
        <v>17.693956432617568</v>
      </c>
      <c r="BK88" s="148">
        <v>67.530539148917413</v>
      </c>
      <c r="BL88" s="148">
        <v>115.04939636461648</v>
      </c>
      <c r="BM88" s="148">
        <v>17.407866870911434</v>
      </c>
      <c r="BN88" s="196">
        <v>190.58107360518659</v>
      </c>
      <c r="BO88" s="148">
        <v>5.7183832829465713</v>
      </c>
      <c r="BP88" s="148">
        <v>68.000711089914191</v>
      </c>
      <c r="BQ88" s="148">
        <v>9.3642344413568228</v>
      </c>
      <c r="BR88" s="472">
        <v>1</v>
      </c>
      <c r="BS88" s="148">
        <v>574.0767668907223</v>
      </c>
      <c r="BT88" s="148">
        <v>15.161493067539395</v>
      </c>
      <c r="BU88" s="148">
        <v>43.754409587964034</v>
      </c>
      <c r="BV88" s="148">
        <v>9.7530070650925254</v>
      </c>
      <c r="BW88" s="148">
        <v>11.837371196043273</v>
      </c>
      <c r="BX88" s="148"/>
      <c r="BY88" s="148">
        <f t="shared" si="152"/>
        <v>27884.700040094333</v>
      </c>
      <c r="BZ88" s="148"/>
      <c r="CA88" s="148">
        <f t="shared" si="27"/>
        <v>70.753273851546709</v>
      </c>
      <c r="CB88" s="148"/>
      <c r="CC88" s="198">
        <v>15.492049605537952</v>
      </c>
      <c r="CD88" s="198">
        <v>13.770277829573004</v>
      </c>
      <c r="CE88" s="373">
        <v>8.7955675876704706</v>
      </c>
      <c r="CF88" s="200" t="s">
        <v>159</v>
      </c>
      <c r="CG88" s="344">
        <v>15.492049605537952</v>
      </c>
      <c r="CH88" s="373">
        <v>8.7955675876704706</v>
      </c>
      <c r="CI88" s="501">
        <f t="shared" si="128"/>
        <v>23.464757139713615</v>
      </c>
      <c r="CJ88" s="501">
        <f t="shared" si="129"/>
        <v>68.588558834186642</v>
      </c>
      <c r="CK88" s="161">
        <f t="shared" si="130"/>
        <v>4.2617104197832108E-2</v>
      </c>
      <c r="CL88" s="161">
        <f t="shared" si="130"/>
        <v>1.4579691088385565E-2</v>
      </c>
      <c r="CM88" s="142">
        <f t="shared" si="131"/>
        <v>2.92304575861567</v>
      </c>
      <c r="CN88" s="142">
        <f t="shared" si="132"/>
        <v>25.490398571156899</v>
      </c>
      <c r="CO88" s="142">
        <f t="shared" si="133"/>
        <v>12.044316375198727</v>
      </c>
      <c r="CP88" s="142">
        <f t="shared" si="167"/>
        <v>92.333825926659458</v>
      </c>
      <c r="CQ88" s="142">
        <f t="shared" si="134"/>
        <v>7.6661740733405432</v>
      </c>
      <c r="CR88" s="142">
        <f t="shared" si="135"/>
        <v>4.0187110139466675</v>
      </c>
      <c r="CS88" s="146">
        <f t="shared" si="136"/>
        <v>80.320937404043448</v>
      </c>
      <c r="CT88" s="146">
        <f t="shared" si="137"/>
        <v>6.6687834246398374</v>
      </c>
      <c r="CU88" s="146">
        <f t="shared" si="138"/>
        <v>2.7138572145551105</v>
      </c>
      <c r="CV88" s="512">
        <f t="shared" si="139"/>
        <v>67.530539148917413</v>
      </c>
      <c r="DC88" s="516"/>
      <c r="DD88" s="145">
        <v>80.320937404043448</v>
      </c>
      <c r="DE88" s="145">
        <v>0.49035172239998803</v>
      </c>
      <c r="DF88" s="145">
        <v>6.6687834246398374</v>
      </c>
      <c r="DG88" s="145">
        <v>1.3651351173925654</v>
      </c>
      <c r="DH88" s="145">
        <v>4.0166024662285922E-2</v>
      </c>
      <c r="DI88" s="145">
        <v>0.85643343448696452</v>
      </c>
      <c r="DJ88" s="145">
        <v>1.1067065069385176</v>
      </c>
      <c r="DK88" s="145">
        <v>1.9141047691854833</v>
      </c>
      <c r="DL88" s="145">
        <v>2.7138572145551105</v>
      </c>
      <c r="DM88" s="145">
        <v>8.5123427901037427E-2</v>
      </c>
      <c r="DN88" s="145">
        <v>0.26260832368032622</v>
      </c>
      <c r="DO88" s="145">
        <v>0.45579263011441717</v>
      </c>
      <c r="DP88" s="145">
        <v>0.22</v>
      </c>
      <c r="DQ88" s="538">
        <v>3.1</v>
      </c>
      <c r="DR88" s="540">
        <f t="shared" si="140"/>
        <v>99.59999999999998</v>
      </c>
      <c r="DS88" s="554">
        <f t="shared" si="141"/>
        <v>1.092191145985955</v>
      </c>
      <c r="DT88" s="256">
        <f t="shared" si="168"/>
        <v>87.725816669988376</v>
      </c>
      <c r="DU88" s="256">
        <f t="shared" si="168"/>
        <v>0.53555780962422983</v>
      </c>
      <c r="DV88" s="256">
        <f t="shared" si="168"/>
        <v>7.283586210889526</v>
      </c>
      <c r="DW88" s="256">
        <f t="shared" si="168"/>
        <v>1.4909884882906572</v>
      </c>
      <c r="DX88" s="256">
        <f t="shared" si="168"/>
        <v>4.3868976505602196E-2</v>
      </c>
      <c r="DY88" s="256">
        <f t="shared" si="168"/>
        <v>0.93538901427300514</v>
      </c>
      <c r="DZ88" s="256">
        <f t="shared" si="168"/>
        <v>1.2087350480832928</v>
      </c>
      <c r="EA88" s="256">
        <f t="shared" si="168"/>
        <v>2.0905682813938751</v>
      </c>
      <c r="EB88" s="256">
        <f t="shared" si="168"/>
        <v>2.9640508212071981</v>
      </c>
      <c r="EC88" s="256">
        <f t="shared" si="168"/>
        <v>9.2971054269486889E-2</v>
      </c>
      <c r="ED88" s="256">
        <f t="shared" si="168"/>
        <v>0.28681848598586612</v>
      </c>
      <c r="EE88" s="256">
        <f t="shared" si="168"/>
        <v>0.4978126750166178</v>
      </c>
      <c r="EF88" s="256">
        <f t="shared" si="169"/>
        <v>105.15616353552772</v>
      </c>
      <c r="EG88" s="256"/>
      <c r="EH88" s="256"/>
      <c r="EI88" s="147">
        <v>7820.3070371352705</v>
      </c>
      <c r="EJ88" s="148">
        <v>2.2560659442260467</v>
      </c>
      <c r="EK88" s="148">
        <v>0</v>
      </c>
      <c r="EL88" s="148">
        <v>30.220476434008873</v>
      </c>
      <c r="EM88" s="148">
        <v>8.4857166999310216</v>
      </c>
      <c r="EN88" s="148">
        <v>6.5182666363415924</v>
      </c>
      <c r="EO88" s="148">
        <v>17.693956432617568</v>
      </c>
      <c r="EP88" s="148">
        <v>67.530539148917413</v>
      </c>
      <c r="EQ88" s="148">
        <v>115.04939636461648</v>
      </c>
      <c r="ER88" s="148">
        <v>17.407866870911434</v>
      </c>
      <c r="ES88" s="196">
        <v>190.58107360518659</v>
      </c>
      <c r="ET88" s="148">
        <v>5.7183832829465713</v>
      </c>
      <c r="EU88" s="148">
        <v>68.000711089914191</v>
      </c>
      <c r="EV88" s="148">
        <v>9.3642344413568228</v>
      </c>
      <c r="EW88" s="472">
        <v>1</v>
      </c>
      <c r="EX88" s="148">
        <v>574.0767668907223</v>
      </c>
      <c r="EY88" s="148">
        <v>15.161493067539395</v>
      </c>
      <c r="EZ88" s="148">
        <v>43.754409587964034</v>
      </c>
      <c r="FA88" s="148">
        <v>9.7530070650925254</v>
      </c>
      <c r="FB88" s="148">
        <v>11.837371196043273</v>
      </c>
      <c r="FC88" s="516"/>
      <c r="FD88" s="256"/>
      <c r="FE88" s="256"/>
      <c r="FF88" s="256"/>
      <c r="FG88" s="256"/>
      <c r="FH88" s="256"/>
      <c r="FI88" s="142">
        <f t="shared" si="170"/>
        <v>27.786597602665989</v>
      </c>
      <c r="FJ88" s="256"/>
      <c r="FK88" s="142">
        <f t="shared" si="171"/>
        <v>65.871906650657138</v>
      </c>
      <c r="FL88" s="256"/>
      <c r="FM88" s="142">
        <f t="shared" si="142"/>
        <v>7.6661740733405432</v>
      </c>
      <c r="FO88" s="142">
        <f t="shared" si="143"/>
        <v>29.667992057090835</v>
      </c>
      <c r="FP88" s="256"/>
      <c r="FQ88" s="142">
        <f t="shared" si="144"/>
        <v>7.6661740733405432</v>
      </c>
      <c r="FR88" s="256"/>
      <c r="FS88" s="142">
        <f t="shared" si="145"/>
        <v>8.3026713085947168E-2</v>
      </c>
      <c r="FU88" s="142">
        <f t="shared" si="146"/>
        <v>6.6687834246398374</v>
      </c>
      <c r="FV88" s="256"/>
      <c r="FW88" s="256"/>
      <c r="FX88" s="256"/>
      <c r="FY88" s="256"/>
      <c r="FZ88" s="256"/>
      <c r="GA88" s="256"/>
      <c r="GB88" s="256"/>
      <c r="GC88" s="256"/>
      <c r="GD88" s="256"/>
      <c r="GE88" s="256"/>
      <c r="GF88" s="256"/>
      <c r="GG88" s="256"/>
      <c r="GH88" s="256"/>
      <c r="GI88" s="256"/>
      <c r="GJ88" s="256"/>
      <c r="GK88" s="344">
        <v>15.492049605537952</v>
      </c>
      <c r="GL88" s="373">
        <v>8.7955675876704706</v>
      </c>
      <c r="GM88" s="256"/>
      <c r="GN88" s="256"/>
      <c r="GO88" s="617"/>
      <c r="GP88" s="256"/>
      <c r="GQ88" s="256"/>
      <c r="GR88" s="256"/>
      <c r="GS88" s="256"/>
      <c r="GT88" s="256"/>
      <c r="GU88" s="256"/>
      <c r="GV88" s="256"/>
      <c r="GW88" s="256"/>
      <c r="GX88" s="256"/>
      <c r="GY88" s="256"/>
      <c r="GZ88" s="649"/>
      <c r="HA88" s="256"/>
      <c r="HB88" s="256"/>
      <c r="HC88" s="256"/>
      <c r="HD88" s="256"/>
      <c r="HE88" s="256"/>
      <c r="HF88" s="256"/>
      <c r="HG88" s="256"/>
      <c r="HH88" s="256"/>
      <c r="HI88" s="649"/>
      <c r="HJ88" s="256"/>
      <c r="HK88" s="256"/>
      <c r="HL88" s="256"/>
      <c r="HM88" s="256"/>
      <c r="HN88" s="256"/>
      <c r="HO88" s="256"/>
      <c r="HP88" s="256"/>
      <c r="HQ88" s="256"/>
      <c r="HR88" s="256"/>
      <c r="HS88" s="256"/>
      <c r="HT88" s="256"/>
      <c r="HU88" s="256"/>
      <c r="HV88" s="256"/>
      <c r="HW88" s="256"/>
    </row>
    <row r="89" spans="1:231" s="142" customFormat="1" ht="15.75" x14ac:dyDescent="0.2">
      <c r="A89" s="278">
        <v>83</v>
      </c>
      <c r="B89" s="272">
        <v>61</v>
      </c>
      <c r="C89" s="144">
        <v>110</v>
      </c>
      <c r="D89" s="393">
        <v>3265.2</v>
      </c>
      <c r="E89" s="322" t="s">
        <v>242</v>
      </c>
      <c r="F89" s="311" t="s">
        <v>162</v>
      </c>
      <c r="G89" s="446">
        <v>4</v>
      </c>
      <c r="H89" s="145">
        <v>74.719991868183271</v>
      </c>
      <c r="I89" s="145">
        <v>0.43876965612579927</v>
      </c>
      <c r="J89" s="145">
        <v>10.615333353662876</v>
      </c>
      <c r="K89" s="145">
        <v>1.9078295164618468</v>
      </c>
      <c r="L89" s="145">
        <v>9.7515526687606116E-2</v>
      </c>
      <c r="M89" s="145">
        <v>2.1812947885219414</v>
      </c>
      <c r="N89" s="145">
        <v>2.3750202787180195</v>
      </c>
      <c r="O89" s="145">
        <v>2.2314083290133064</v>
      </c>
      <c r="P89" s="145">
        <v>3.1375696032689908</v>
      </c>
      <c r="Q89" s="145">
        <v>8.25517640959961E-2</v>
      </c>
      <c r="R89" s="145">
        <v>0.20497341912400008</v>
      </c>
      <c r="S89" s="145">
        <v>0.80774189613637071</v>
      </c>
      <c r="T89" s="145">
        <v>0.32</v>
      </c>
      <c r="U89" s="145">
        <v>0.48</v>
      </c>
      <c r="V89" s="146">
        <v>99.6</v>
      </c>
      <c r="W89" s="146"/>
      <c r="X89" s="145">
        <v>2.2314083290133064</v>
      </c>
      <c r="Y89" s="145">
        <f t="shared" si="153"/>
        <v>1.6557049801278734</v>
      </c>
      <c r="Z89" s="145">
        <f t="shared" si="154"/>
        <v>2.2783456862222398E-2</v>
      </c>
      <c r="AA89" s="145">
        <f t="shared" si="155"/>
        <v>3.8871133091411796</v>
      </c>
      <c r="AB89" s="145">
        <v>0.32</v>
      </c>
      <c r="AC89" s="146">
        <f t="shared" si="156"/>
        <v>1.0127153152603707</v>
      </c>
      <c r="AD89" s="146"/>
      <c r="AE89" s="146">
        <f t="shared" si="157"/>
        <v>0.35870348346700009</v>
      </c>
      <c r="AF89" s="443">
        <f t="shared" si="172"/>
        <v>2.0163167952510195</v>
      </c>
      <c r="AG89" s="146">
        <v>0</v>
      </c>
      <c r="AH89" s="146">
        <f t="shared" si="158"/>
        <v>0.20497341912400008</v>
      </c>
      <c r="AI89" s="249">
        <f t="shared" si="159"/>
        <v>33.862316856239651</v>
      </c>
      <c r="AJ89" s="249">
        <f t="shared" si="160"/>
        <v>0.94045543889358874</v>
      </c>
      <c r="AK89" s="249">
        <f t="shared" si="147"/>
        <v>5.9544561106411188E-2</v>
      </c>
      <c r="AL89" s="249">
        <f t="shared" si="161"/>
        <v>4.0891243049837884</v>
      </c>
      <c r="AM89" s="249">
        <f t="shared" si="148"/>
        <v>3.8456391929339699</v>
      </c>
      <c r="AN89" s="249">
        <f t="shared" si="149"/>
        <v>0.24348511204981838</v>
      </c>
      <c r="AO89" s="249">
        <f t="shared" si="162"/>
        <v>0.42604967005591204</v>
      </c>
      <c r="AP89" s="249">
        <f t="shared" si="163"/>
        <v>5.3950329944087959E-2</v>
      </c>
      <c r="AQ89" s="433">
        <f t="shared" si="150"/>
        <v>2.313752237244926</v>
      </c>
      <c r="AR89" s="430">
        <f t="shared" si="164"/>
        <v>29.774044433305516</v>
      </c>
      <c r="AS89" s="430">
        <f t="shared" si="165"/>
        <v>59.832969651530512</v>
      </c>
      <c r="AT89" s="430">
        <f t="shared" si="166"/>
        <v>91.920766322080951</v>
      </c>
      <c r="AU89" s="430">
        <f t="shared" si="151"/>
        <v>8.0792336779190492</v>
      </c>
      <c r="AV89" s="436">
        <f t="shared" si="23"/>
        <v>59.832969651530512</v>
      </c>
      <c r="AW89" s="436"/>
      <c r="AX89" s="436">
        <f>AQ89</f>
        <v>2.313752237244926</v>
      </c>
      <c r="AY89" s="436"/>
      <c r="AZ89" s="436">
        <f t="shared" si="24"/>
        <v>29.774044433305516</v>
      </c>
      <c r="BA89" s="430"/>
      <c r="BB89" s="146">
        <f t="shared" si="127"/>
        <v>89.607014084836024</v>
      </c>
      <c r="BC89" s="146"/>
      <c r="BD89" s="147">
        <v>12520.396156856581</v>
      </c>
      <c r="BE89" s="148">
        <v>19.027503744883536</v>
      </c>
      <c r="BF89" s="148">
        <v>1.7180987018495486</v>
      </c>
      <c r="BG89" s="148">
        <v>34.537019706201846</v>
      </c>
      <c r="BH89" s="148">
        <v>9.7079652381237782</v>
      </c>
      <c r="BI89" s="148">
        <v>13.926350564702332</v>
      </c>
      <c r="BJ89" s="148">
        <v>27.110579310797508</v>
      </c>
      <c r="BK89" s="148">
        <v>75.035311582744569</v>
      </c>
      <c r="BL89" s="148">
        <v>127.67988095551247</v>
      </c>
      <c r="BM89" s="148">
        <v>13.15963994076831</v>
      </c>
      <c r="BN89" s="196">
        <v>107.42657567049451</v>
      </c>
      <c r="BO89" s="148">
        <v>5.0876319828074523</v>
      </c>
      <c r="BP89" s="148">
        <v>23.819575639581572</v>
      </c>
      <c r="BQ89" s="148">
        <v>5.9106612484877656</v>
      </c>
      <c r="BR89" s="148">
        <v>2.8798825057960395</v>
      </c>
      <c r="BS89" s="148">
        <v>550.87056322925491</v>
      </c>
      <c r="BT89" s="148">
        <v>15.510262043346254</v>
      </c>
      <c r="BU89" s="148">
        <v>37.4116052433208</v>
      </c>
      <c r="BV89" s="148">
        <v>8.6660002297784455</v>
      </c>
      <c r="BW89" s="148">
        <v>11.050457561316511</v>
      </c>
      <c r="BX89" s="148"/>
      <c r="BY89" s="148">
        <f t="shared" si="152"/>
        <v>553386.03367478761</v>
      </c>
      <c r="BZ89" s="148"/>
      <c r="CA89" s="148">
        <f t="shared" si="27"/>
        <v>63.972324847983565</v>
      </c>
      <c r="CB89" s="148"/>
      <c r="CC89" s="198">
        <v>13.988907563701906</v>
      </c>
      <c r="CD89" s="198">
        <v>12.426035502958591</v>
      </c>
      <c r="CE89" s="373">
        <v>3.991687370214672</v>
      </c>
      <c r="CF89" s="200" t="s">
        <v>159</v>
      </c>
      <c r="CG89" s="344">
        <v>13.988907563701906</v>
      </c>
      <c r="CH89" s="373">
        <v>3.991687370214672</v>
      </c>
      <c r="CI89" s="501">
        <f t="shared" si="128"/>
        <v>29.774044433305516</v>
      </c>
      <c r="CJ89" s="501">
        <f t="shared" si="129"/>
        <v>59.832969651530512</v>
      </c>
      <c r="CK89" s="161">
        <f t="shared" si="130"/>
        <v>3.3586300384552091E-2</v>
      </c>
      <c r="CL89" s="161">
        <f t="shared" si="130"/>
        <v>1.6713193508930579E-2</v>
      </c>
      <c r="CM89" s="142">
        <f t="shared" si="131"/>
        <v>2.0095680916160927</v>
      </c>
      <c r="CN89" s="142">
        <f t="shared" si="132"/>
        <v>33.227359194355863</v>
      </c>
      <c r="CO89" s="142">
        <f t="shared" si="133"/>
        <v>7.0388738044105557</v>
      </c>
      <c r="CP89" s="142">
        <f t="shared" si="167"/>
        <v>87.560446595748942</v>
      </c>
      <c r="CQ89" s="142">
        <f t="shared" si="134"/>
        <v>12.439553404251061</v>
      </c>
      <c r="CR89" s="142">
        <f t="shared" si="135"/>
        <v>4.1814574192965965</v>
      </c>
      <c r="CS89" s="146">
        <f t="shared" si="136"/>
        <v>74.719991868183271</v>
      </c>
      <c r="CT89" s="146">
        <f t="shared" si="137"/>
        <v>10.615333353662876</v>
      </c>
      <c r="CU89" s="146">
        <f t="shared" si="138"/>
        <v>3.1375696032689908</v>
      </c>
      <c r="CV89" s="512">
        <f t="shared" si="139"/>
        <v>75.035311582744569</v>
      </c>
      <c r="DC89" s="516"/>
      <c r="DD89" s="145">
        <v>74.719991868183271</v>
      </c>
      <c r="DE89" s="145">
        <v>0.43876965612579927</v>
      </c>
      <c r="DF89" s="145">
        <v>10.615333353662876</v>
      </c>
      <c r="DG89" s="145">
        <v>1.9078295164618468</v>
      </c>
      <c r="DH89" s="145">
        <v>9.7515526687606116E-2</v>
      </c>
      <c r="DI89" s="145">
        <v>2.1812947885219414</v>
      </c>
      <c r="DJ89" s="145">
        <v>2.3750202787180195</v>
      </c>
      <c r="DK89" s="145">
        <v>2.2314083290133064</v>
      </c>
      <c r="DL89" s="145">
        <v>3.1375696032689908</v>
      </c>
      <c r="DM89" s="145">
        <v>8.25517640959961E-2</v>
      </c>
      <c r="DN89" s="145">
        <v>0.20497341912400008</v>
      </c>
      <c r="DO89" s="145">
        <v>0.80774189613637071</v>
      </c>
      <c r="DP89" s="145">
        <v>0.32</v>
      </c>
      <c r="DQ89" s="538">
        <v>0.48</v>
      </c>
      <c r="DR89" s="540">
        <f t="shared" si="140"/>
        <v>99.600000000000023</v>
      </c>
      <c r="DS89" s="554">
        <f t="shared" si="141"/>
        <v>1.1010851921563165</v>
      </c>
      <c r="DT89" s="256">
        <f t="shared" si="168"/>
        <v>82.273076604096985</v>
      </c>
      <c r="DU89" s="256">
        <f t="shared" si="168"/>
        <v>0.48312277112763663</v>
      </c>
      <c r="DV89" s="256">
        <f t="shared" si="168"/>
        <v>11.688386365521245</v>
      </c>
      <c r="DW89" s="256">
        <f t="shared" si="168"/>
        <v>2.1006828297348852</v>
      </c>
      <c r="DX89" s="256">
        <f t="shared" si="168"/>
        <v>0.10737290244104719</v>
      </c>
      <c r="DY89" s="256">
        <f t="shared" si="168"/>
        <v>2.4017913913692537</v>
      </c>
      <c r="DZ89" s="256">
        <f t="shared" si="168"/>
        <v>2.6150996599673788</v>
      </c>
      <c r="EA89" s="256">
        <f t="shared" si="168"/>
        <v>2.4569706687308215</v>
      </c>
      <c r="EB89" s="256">
        <f t="shared" si="168"/>
        <v>3.4547314295192546</v>
      </c>
      <c r="EC89" s="256">
        <f t="shared" si="168"/>
        <v>9.0896525032482772E-2</v>
      </c>
      <c r="ED89" s="256">
        <f t="shared" si="168"/>
        <v>0.22569319658308681</v>
      </c>
      <c r="EE89" s="256">
        <f t="shared" si="168"/>
        <v>0.88939264092002324</v>
      </c>
      <c r="EF89" s="256">
        <f t="shared" si="169"/>
        <v>108.78721698504408</v>
      </c>
      <c r="EG89" s="256"/>
      <c r="EH89" s="256"/>
      <c r="EI89" s="147">
        <v>12520.396156856581</v>
      </c>
      <c r="EJ89" s="148">
        <v>19.027503744883536</v>
      </c>
      <c r="EK89" s="148">
        <v>1.7180987018495486</v>
      </c>
      <c r="EL89" s="148">
        <v>34.537019706201846</v>
      </c>
      <c r="EM89" s="148">
        <v>9.7079652381237782</v>
      </c>
      <c r="EN89" s="148">
        <v>13.926350564702332</v>
      </c>
      <c r="EO89" s="148">
        <v>27.110579310797508</v>
      </c>
      <c r="EP89" s="148">
        <v>75.035311582744569</v>
      </c>
      <c r="EQ89" s="148">
        <v>127.67988095551247</v>
      </c>
      <c r="ER89" s="148">
        <v>13.15963994076831</v>
      </c>
      <c r="ES89" s="196">
        <v>107.42657567049451</v>
      </c>
      <c r="ET89" s="148">
        <v>5.0876319828074523</v>
      </c>
      <c r="EU89" s="148">
        <v>23.819575639581572</v>
      </c>
      <c r="EV89" s="148">
        <v>5.9106612484877656</v>
      </c>
      <c r="EW89" s="148">
        <v>2.8798825057960395</v>
      </c>
      <c r="EX89" s="148">
        <v>550.87056322925491</v>
      </c>
      <c r="EY89" s="148">
        <v>15.510262043346254</v>
      </c>
      <c r="EZ89" s="148">
        <v>37.4116052433208</v>
      </c>
      <c r="FA89" s="148">
        <v>8.6660002297784455</v>
      </c>
      <c r="FB89" s="148">
        <v>11.050457561316511</v>
      </c>
      <c r="FC89" s="516"/>
      <c r="FD89" s="256"/>
      <c r="FE89" s="256"/>
      <c r="FF89" s="256"/>
      <c r="FG89" s="256"/>
      <c r="FH89" s="256"/>
      <c r="FI89" s="142">
        <f t="shared" si="170"/>
        <v>44.23055564026199</v>
      </c>
      <c r="FJ89" s="256"/>
      <c r="FK89" s="142">
        <f t="shared" si="171"/>
        <v>51.720102935247041</v>
      </c>
      <c r="FL89" s="256"/>
      <c r="FM89" s="142">
        <f t="shared" si="142"/>
        <v>12.439553404251061</v>
      </c>
      <c r="FO89" s="142">
        <f t="shared" si="143"/>
        <v>46.097188176623561</v>
      </c>
      <c r="FP89" s="256"/>
      <c r="FQ89" s="142">
        <f t="shared" si="144"/>
        <v>12.439553404251061</v>
      </c>
      <c r="FR89" s="256"/>
      <c r="FS89" s="142">
        <f t="shared" si="145"/>
        <v>0.14206818132943375</v>
      </c>
      <c r="FU89" s="142">
        <f t="shared" si="146"/>
        <v>10.615333353662878</v>
      </c>
      <c r="FV89" s="256"/>
      <c r="FW89" s="256"/>
      <c r="FX89" s="256"/>
      <c r="FY89" s="256"/>
      <c r="FZ89" s="256"/>
      <c r="GA89" s="256"/>
      <c r="GB89" s="256"/>
      <c r="GC89" s="256"/>
      <c r="GD89" s="256"/>
      <c r="GE89" s="256"/>
      <c r="GF89" s="256"/>
      <c r="GG89" s="256"/>
      <c r="GH89" s="256"/>
      <c r="GI89" s="256"/>
      <c r="GJ89" s="256"/>
      <c r="GK89" s="344">
        <v>13.988907563701906</v>
      </c>
      <c r="GL89" s="373">
        <v>3.991687370214672</v>
      </c>
      <c r="GM89" s="256"/>
      <c r="GN89" s="256"/>
      <c r="GO89" s="617"/>
      <c r="GP89" s="256"/>
      <c r="GQ89" s="256"/>
      <c r="GR89" s="256"/>
      <c r="GS89" s="256"/>
      <c r="GT89" s="256"/>
      <c r="GU89" s="256"/>
      <c r="GV89" s="256"/>
      <c r="GW89" s="256"/>
      <c r="GX89" s="256"/>
      <c r="GY89" s="256"/>
      <c r="GZ89" s="649"/>
      <c r="HA89" s="256"/>
      <c r="HB89" s="256"/>
      <c r="HC89" s="256"/>
      <c r="HD89" s="256"/>
      <c r="HE89" s="256"/>
      <c r="HF89" s="256"/>
      <c r="HG89" s="256"/>
      <c r="HH89" s="256"/>
      <c r="HI89" s="649"/>
      <c r="HJ89" s="256"/>
      <c r="HK89" s="256"/>
      <c r="HL89" s="256"/>
      <c r="HM89" s="256"/>
      <c r="HN89" s="256"/>
      <c r="HO89" s="256"/>
      <c r="HP89" s="256"/>
      <c r="HQ89" s="256"/>
      <c r="HR89" s="256"/>
      <c r="HS89" s="256"/>
      <c r="HT89" s="256"/>
      <c r="HU89" s="256"/>
      <c r="HV89" s="256"/>
      <c r="HW89" s="256"/>
    </row>
    <row r="90" spans="1:231" s="142" customFormat="1" ht="15.75" x14ac:dyDescent="0.2">
      <c r="A90" s="278">
        <v>84</v>
      </c>
      <c r="B90" s="272">
        <v>63</v>
      </c>
      <c r="C90" s="144">
        <v>110</v>
      </c>
      <c r="D90" s="393">
        <v>3266.4</v>
      </c>
      <c r="E90" s="322" t="s">
        <v>242</v>
      </c>
      <c r="F90" s="311" t="s">
        <v>162</v>
      </c>
      <c r="G90" s="239"/>
      <c r="H90" s="145">
        <v>69.233634863886181</v>
      </c>
      <c r="I90" s="145">
        <v>0.23283699887873829</v>
      </c>
      <c r="J90" s="145">
        <v>7.6628075427825664</v>
      </c>
      <c r="K90" s="145">
        <v>2.133585808687021</v>
      </c>
      <c r="L90" s="145">
        <v>0.15473411392754075</v>
      </c>
      <c r="M90" s="145">
        <v>2.8908579260334908</v>
      </c>
      <c r="N90" s="145">
        <v>3.7352731007481199</v>
      </c>
      <c r="O90" s="145">
        <v>1.9019051109313823</v>
      </c>
      <c r="P90" s="145">
        <v>2.6582311637225886</v>
      </c>
      <c r="Q90" s="145">
        <v>6.2860733783063422E-2</v>
      </c>
      <c r="R90" s="145">
        <v>0.21086727753984152</v>
      </c>
      <c r="S90" s="145">
        <v>0.62240535907946237</v>
      </c>
      <c r="T90" s="145">
        <v>0.26</v>
      </c>
      <c r="U90" s="145">
        <v>7.84</v>
      </c>
      <c r="V90" s="146">
        <v>99.6</v>
      </c>
      <c r="W90" s="146"/>
      <c r="X90" s="145">
        <v>1.9019051109313823</v>
      </c>
      <c r="Y90" s="145">
        <f t="shared" si="153"/>
        <v>1.4112135923110856</v>
      </c>
      <c r="Z90" s="145">
        <f t="shared" si="154"/>
        <v>1.7555788200701274E-2</v>
      </c>
      <c r="AA90" s="145">
        <f t="shared" si="155"/>
        <v>3.313118703242468</v>
      </c>
      <c r="AB90" s="145">
        <v>0.26</v>
      </c>
      <c r="AC90" s="146">
        <f t="shared" si="156"/>
        <v>0.83327263661930395</v>
      </c>
      <c r="AD90" s="146"/>
      <c r="AE90" s="146">
        <f t="shared" si="157"/>
        <v>0.36901773569472263</v>
      </c>
      <c r="AF90" s="443">
        <f t="shared" si="172"/>
        <v>3.3662553650533971</v>
      </c>
      <c r="AG90" s="146">
        <v>0</v>
      </c>
      <c r="AH90" s="146">
        <f t="shared" si="158"/>
        <v>0.21086727753984152</v>
      </c>
      <c r="AI90" s="249">
        <f t="shared" si="159"/>
        <v>26.354677993401097</v>
      </c>
      <c r="AJ90" s="249">
        <f t="shared" si="160"/>
        <v>0.87227104934098343</v>
      </c>
      <c r="AK90" s="249">
        <f t="shared" si="147"/>
        <v>0.12772895065901652</v>
      </c>
      <c r="AL90" s="249">
        <f t="shared" si="161"/>
        <v>5.0244437347205118</v>
      </c>
      <c r="AM90" s="249">
        <f t="shared" si="148"/>
        <v>4.3826768088393901</v>
      </c>
      <c r="AN90" s="249">
        <f t="shared" si="149"/>
        <v>0.64176692588112094</v>
      </c>
      <c r="AO90" s="249">
        <f t="shared" si="162"/>
        <v>6.0640502514695589</v>
      </c>
      <c r="AP90" s="249">
        <f t="shared" si="163"/>
        <v>1.7759497485304419</v>
      </c>
      <c r="AQ90" s="433">
        <f t="shared" si="150"/>
        <v>5.7839720394649596</v>
      </c>
      <c r="AR90" s="430">
        <f t="shared" si="164"/>
        <v>36.219069206183029</v>
      </c>
      <c r="AS90" s="430">
        <f t="shared" si="165"/>
        <v>51.124100260794663</v>
      </c>
      <c r="AT90" s="430">
        <f t="shared" si="166"/>
        <v>93.127141506442655</v>
      </c>
      <c r="AU90" s="430">
        <f t="shared" si="151"/>
        <v>6.8728584935573451</v>
      </c>
      <c r="AV90" s="436">
        <f t="shared" ref="AV90:AV111" si="173">AS90</f>
        <v>51.124100260794663</v>
      </c>
      <c r="AW90" s="436"/>
      <c r="AX90" s="436">
        <f t="shared" ref="AX90:AX110" si="174">AQ90</f>
        <v>5.7839720394649596</v>
      </c>
      <c r="AY90" s="436"/>
      <c r="AZ90" s="436">
        <f t="shared" ref="AZ90:AZ111" si="175">AR90</f>
        <v>36.219069206183029</v>
      </c>
      <c r="BA90" s="430"/>
      <c r="BB90" s="146">
        <f t="shared" si="127"/>
        <v>87.343169466977685</v>
      </c>
      <c r="BC90" s="146"/>
      <c r="BD90" s="147">
        <v>12853.442187214214</v>
      </c>
      <c r="BE90" s="148">
        <v>6.4232078255873644</v>
      </c>
      <c r="BF90" s="148">
        <v>-0.13425020101126695</v>
      </c>
      <c r="BG90" s="148">
        <v>27.372084362931947</v>
      </c>
      <c r="BH90" s="148">
        <v>6.9530040404160287</v>
      </c>
      <c r="BI90" s="148">
        <v>13.716767963961059</v>
      </c>
      <c r="BJ90" s="148">
        <v>21.861580937537408</v>
      </c>
      <c r="BK90" s="148">
        <v>66.265564907222767</v>
      </c>
      <c r="BL90" s="148">
        <v>109.68781583648492</v>
      </c>
      <c r="BM90" s="148">
        <v>13.042473355506807</v>
      </c>
      <c r="BN90" s="196">
        <v>75.244697821270776</v>
      </c>
      <c r="BO90" s="148">
        <v>2.8715094911465591</v>
      </c>
      <c r="BP90" s="148">
        <v>16.69504612359712</v>
      </c>
      <c r="BQ90" s="148">
        <v>4.3710429438291092</v>
      </c>
      <c r="BR90" s="148">
        <v>0.53814796716966329</v>
      </c>
      <c r="BS90" s="148">
        <v>465.42292493624967</v>
      </c>
      <c r="BT90" s="148">
        <v>16.515362230307513</v>
      </c>
      <c r="BU90" s="148">
        <v>30.368258630357943</v>
      </c>
      <c r="BV90" s="148">
        <v>5.5557345735241404E-2</v>
      </c>
      <c r="BW90" s="148">
        <v>8.9587001235195896</v>
      </c>
      <c r="BX90" s="148"/>
      <c r="BY90" s="148">
        <f t="shared" si="152"/>
        <v>12433.091388718763</v>
      </c>
      <c r="BZ90" s="148"/>
      <c r="CA90" s="148">
        <f t="shared" si="27"/>
        <v>55.842320984185051</v>
      </c>
      <c r="CB90" s="148"/>
      <c r="CC90" s="198">
        <v>10.476897002076466</v>
      </c>
      <c r="CD90" s="198">
        <v>9.4479303028935302</v>
      </c>
      <c r="CE90" s="373">
        <v>2.0176343037112674</v>
      </c>
      <c r="CF90" s="200" t="s">
        <v>159</v>
      </c>
      <c r="CG90" s="344">
        <v>10.476897002076466</v>
      </c>
      <c r="CH90" s="373">
        <v>2.0176343037112674</v>
      </c>
      <c r="CI90" s="501">
        <f t="shared" si="128"/>
        <v>36.219069206183029</v>
      </c>
      <c r="CJ90" s="501">
        <f t="shared" si="129"/>
        <v>51.124100260794663</v>
      </c>
      <c r="CK90" s="161">
        <f t="shared" si="130"/>
        <v>2.7609765295384454E-2</v>
      </c>
      <c r="CL90" s="161">
        <f t="shared" si="130"/>
        <v>1.9560246437566473E-2</v>
      </c>
      <c r="CM90" s="142">
        <f t="shared" si="131"/>
        <v>1.411524409138244</v>
      </c>
      <c r="CN90" s="142">
        <f t="shared" si="132"/>
        <v>41.467546262878145</v>
      </c>
      <c r="CO90" s="142">
        <f t="shared" si="133"/>
        <v>9.0350220173669697</v>
      </c>
      <c r="CP90" s="142">
        <f t="shared" si="167"/>
        <v>90.03489979125743</v>
      </c>
      <c r="CQ90" s="142">
        <f t="shared" si="134"/>
        <v>9.965100208742582</v>
      </c>
      <c r="CR90" s="142">
        <f t="shared" si="135"/>
        <v>4.0114819325004332</v>
      </c>
      <c r="CS90" s="146">
        <f t="shared" si="136"/>
        <v>69.233634863886181</v>
      </c>
      <c r="CT90" s="146">
        <f t="shared" si="137"/>
        <v>7.6628075427825664</v>
      </c>
      <c r="CU90" s="146">
        <f t="shared" si="138"/>
        <v>2.6582311637225886</v>
      </c>
      <c r="CV90" s="512">
        <f t="shared" si="139"/>
        <v>66.265564907222767</v>
      </c>
      <c r="DC90" s="516"/>
      <c r="DD90" s="145">
        <v>69.233634863886181</v>
      </c>
      <c r="DE90" s="145">
        <v>0.23283699887873829</v>
      </c>
      <c r="DF90" s="145">
        <v>7.6628075427825664</v>
      </c>
      <c r="DG90" s="145">
        <v>2.133585808687021</v>
      </c>
      <c r="DH90" s="145">
        <v>0.15473411392754075</v>
      </c>
      <c r="DI90" s="145">
        <v>2.8908579260334908</v>
      </c>
      <c r="DJ90" s="145">
        <v>3.7352731007481199</v>
      </c>
      <c r="DK90" s="145">
        <v>1.9019051109313823</v>
      </c>
      <c r="DL90" s="145">
        <v>2.6582311637225886</v>
      </c>
      <c r="DM90" s="145">
        <v>6.2860733783063422E-2</v>
      </c>
      <c r="DN90" s="145">
        <v>0.21086727753984152</v>
      </c>
      <c r="DO90" s="145">
        <v>0.62240535907946237</v>
      </c>
      <c r="DP90" s="145">
        <v>0.26</v>
      </c>
      <c r="DQ90" s="538">
        <v>7.84</v>
      </c>
      <c r="DR90" s="540">
        <f t="shared" si="140"/>
        <v>99.600000000000023</v>
      </c>
      <c r="DS90" s="554">
        <f t="shared" si="141"/>
        <v>1.2206867879139796</v>
      </c>
      <c r="DT90" s="256">
        <f t="shared" si="168"/>
        <v>84.51258335760653</v>
      </c>
      <c r="DU90" s="256">
        <f t="shared" si="168"/>
        <v>0.28422104826881789</v>
      </c>
      <c r="DV90" s="256">
        <f t="shared" si="168"/>
        <v>9.3538879258022654</v>
      </c>
      <c r="DW90" s="256">
        <f t="shared" si="168"/>
        <v>2.6044400075450103</v>
      </c>
      <c r="DX90" s="256">
        <f t="shared" si="168"/>
        <v>0.18888188851092547</v>
      </c>
      <c r="DY90" s="256">
        <f t="shared" si="168"/>
        <v>3.5288320760454908</v>
      </c>
      <c r="DZ90" s="256">
        <f t="shared" si="168"/>
        <v>4.5595985233337126</v>
      </c>
      <c r="EA90" s="256">
        <f t="shared" si="168"/>
        <v>2.3216304407800101</v>
      </c>
      <c r="EB90" s="256">
        <f t="shared" si="168"/>
        <v>3.2448676607773668</v>
      </c>
      <c r="EC90" s="256">
        <f t="shared" si="168"/>
        <v>7.6733267207563474E-2</v>
      </c>
      <c r="ED90" s="256">
        <f t="shared" si="168"/>
        <v>0.25740289969627478</v>
      </c>
      <c r="EE90" s="256">
        <f t="shared" si="168"/>
        <v>0.75976199855515603</v>
      </c>
      <c r="EF90" s="256">
        <f t="shared" si="169"/>
        <v>111.69284109412914</v>
      </c>
      <c r="EG90" s="256"/>
      <c r="EH90" s="256"/>
      <c r="EI90" s="147">
        <v>12853.442187214214</v>
      </c>
      <c r="EJ90" s="148">
        <v>6.4232078255873644</v>
      </c>
      <c r="EK90" s="148">
        <v>-0.13425020101126695</v>
      </c>
      <c r="EL90" s="148">
        <v>27.372084362931947</v>
      </c>
      <c r="EM90" s="148">
        <v>6.9530040404160287</v>
      </c>
      <c r="EN90" s="148">
        <v>13.716767963961059</v>
      </c>
      <c r="EO90" s="148">
        <v>21.861580937537408</v>
      </c>
      <c r="EP90" s="148">
        <v>66.265564907222767</v>
      </c>
      <c r="EQ90" s="148">
        <v>109.68781583648492</v>
      </c>
      <c r="ER90" s="148">
        <v>13.042473355506807</v>
      </c>
      <c r="ES90" s="196">
        <v>75.244697821270776</v>
      </c>
      <c r="ET90" s="148">
        <v>2.8715094911465591</v>
      </c>
      <c r="EU90" s="148">
        <v>16.69504612359712</v>
      </c>
      <c r="EV90" s="148">
        <v>4.3710429438291092</v>
      </c>
      <c r="EW90" s="148">
        <v>0.53814796716966329</v>
      </c>
      <c r="EX90" s="148">
        <v>465.42292493624967</v>
      </c>
      <c r="EY90" s="148">
        <v>16.515362230307513</v>
      </c>
      <c r="EZ90" s="148">
        <v>30.368258630357943</v>
      </c>
      <c r="FA90" s="148">
        <v>5.5557345735241404E-2</v>
      </c>
      <c r="FB90" s="148">
        <v>8.9587001235195896</v>
      </c>
      <c r="FC90" s="516"/>
      <c r="FD90" s="256"/>
      <c r="FE90" s="256"/>
      <c r="FF90" s="256"/>
      <c r="FG90" s="256"/>
      <c r="FH90" s="256"/>
      <c r="FI90" s="142">
        <f t="shared" si="170"/>
        <v>31.928364761594025</v>
      </c>
      <c r="FJ90" s="256"/>
      <c r="FK90" s="142">
        <f t="shared" si="171"/>
        <v>52.630885187857288</v>
      </c>
      <c r="FL90" s="256"/>
      <c r="FM90" s="142">
        <f t="shared" si="142"/>
        <v>9.965100208742582</v>
      </c>
      <c r="FO90" s="142">
        <f t="shared" si="143"/>
        <v>37.75857139305338</v>
      </c>
      <c r="FP90" s="256"/>
      <c r="FQ90" s="142">
        <f t="shared" si="144"/>
        <v>9.965100208742582</v>
      </c>
      <c r="FR90" s="256"/>
      <c r="FS90" s="142">
        <f t="shared" si="145"/>
        <v>0.11068041650344808</v>
      </c>
      <c r="FU90" s="142">
        <f t="shared" si="146"/>
        <v>7.6628075427825664</v>
      </c>
      <c r="FV90" s="256"/>
      <c r="FW90" s="256"/>
      <c r="FX90" s="256"/>
      <c r="FY90" s="256"/>
      <c r="FZ90" s="256"/>
      <c r="GA90" s="256"/>
      <c r="GB90" s="256"/>
      <c r="GC90" s="256"/>
      <c r="GD90" s="256"/>
      <c r="GE90" s="256"/>
      <c r="GF90" s="256"/>
      <c r="GG90" s="256"/>
      <c r="GH90" s="256"/>
      <c r="GI90" s="256"/>
      <c r="GJ90" s="256"/>
      <c r="GK90" s="344">
        <v>10.476897002076466</v>
      </c>
      <c r="GL90" s="373">
        <v>2.0176343037112674</v>
      </c>
      <c r="GM90" s="256"/>
      <c r="GN90" s="256"/>
      <c r="GO90" s="617"/>
      <c r="GP90" s="256"/>
      <c r="GQ90" s="256"/>
      <c r="GR90" s="256"/>
      <c r="GS90" s="256"/>
      <c r="GT90" s="256"/>
      <c r="GU90" s="256"/>
      <c r="GV90" s="256"/>
      <c r="GW90" s="256"/>
      <c r="GX90" s="256"/>
      <c r="GY90" s="256"/>
      <c r="GZ90" s="649"/>
      <c r="HA90" s="256"/>
      <c r="HB90" s="256"/>
      <c r="HC90" s="256"/>
      <c r="HD90" s="256"/>
      <c r="HE90" s="256"/>
      <c r="HF90" s="256"/>
      <c r="HG90" s="256"/>
      <c r="HH90" s="256"/>
      <c r="HI90" s="649"/>
      <c r="HJ90" s="256"/>
      <c r="HK90" s="256"/>
      <c r="HL90" s="256"/>
      <c r="HM90" s="256"/>
      <c r="HN90" s="256"/>
      <c r="HO90" s="256"/>
      <c r="HP90" s="256"/>
      <c r="HQ90" s="256"/>
      <c r="HR90" s="256"/>
      <c r="HS90" s="256"/>
      <c r="HT90" s="256"/>
      <c r="HU90" s="256"/>
      <c r="HV90" s="256"/>
      <c r="HW90" s="256"/>
    </row>
    <row r="91" spans="1:231" s="142" customFormat="1" ht="15.75" x14ac:dyDescent="0.2">
      <c r="A91" s="278">
        <v>85</v>
      </c>
      <c r="B91" s="272">
        <v>67</v>
      </c>
      <c r="C91" s="144">
        <v>110</v>
      </c>
      <c r="D91" s="393">
        <v>3266.6</v>
      </c>
      <c r="E91" s="322" t="s">
        <v>242</v>
      </c>
      <c r="F91" s="311" t="s">
        <v>169</v>
      </c>
      <c r="G91" s="239"/>
      <c r="H91" s="145">
        <v>69.663278519306189</v>
      </c>
      <c r="I91" s="145">
        <v>0.16098486482371893</v>
      </c>
      <c r="J91" s="145">
        <v>7.1442956197602667</v>
      </c>
      <c r="K91" s="145">
        <v>1.9484538315420161</v>
      </c>
      <c r="L91" s="145">
        <v>0.16772327643177518</v>
      </c>
      <c r="M91" s="145">
        <v>2.9636376553682409</v>
      </c>
      <c r="N91" s="145">
        <v>4.1684445933524241</v>
      </c>
      <c r="O91" s="145">
        <v>1.7332458108097195</v>
      </c>
      <c r="P91" s="145">
        <v>2.5344850660801583</v>
      </c>
      <c r="Q91" s="145">
        <v>6.5699513178548469E-2</v>
      </c>
      <c r="R91" s="145">
        <v>0.19699325185426952</v>
      </c>
      <c r="S91" s="145">
        <v>0.54275799749265596</v>
      </c>
      <c r="T91" s="145">
        <v>0.23</v>
      </c>
      <c r="U91" s="145">
        <v>8.08</v>
      </c>
      <c r="V91" s="146">
        <v>99.6</v>
      </c>
      <c r="W91" s="146"/>
      <c r="X91" s="145">
        <v>1.7332458108097195</v>
      </c>
      <c r="Y91" s="145">
        <f t="shared" si="153"/>
        <v>1.2860683916208118</v>
      </c>
      <c r="Z91" s="145">
        <f t="shared" si="154"/>
        <v>1.5309226228884887E-2</v>
      </c>
      <c r="AA91" s="145">
        <f t="shared" si="155"/>
        <v>3.0193142024305315</v>
      </c>
      <c r="AB91" s="145">
        <v>0.23</v>
      </c>
      <c r="AC91" s="146">
        <f t="shared" si="156"/>
        <v>0.73975124934692549</v>
      </c>
      <c r="AD91" s="146"/>
      <c r="AE91" s="146">
        <f t="shared" si="157"/>
        <v>0.34473819074497164</v>
      </c>
      <c r="AF91" s="443">
        <f t="shared" si="172"/>
        <v>3.8237064026074523</v>
      </c>
      <c r="AG91" s="146">
        <v>0</v>
      </c>
      <c r="AH91" s="146">
        <f t="shared" si="158"/>
        <v>0.19699325185426952</v>
      </c>
      <c r="AI91" s="249">
        <f t="shared" si="159"/>
        <v>25.256593261888252</v>
      </c>
      <c r="AJ91" s="249">
        <f t="shared" si="160"/>
        <v>0.8486056150582526</v>
      </c>
      <c r="AK91" s="249">
        <f t="shared" si="147"/>
        <v>0.15139438494174734</v>
      </c>
      <c r="AL91" s="249">
        <f t="shared" si="161"/>
        <v>4.9120914869102572</v>
      </c>
      <c r="AM91" s="249">
        <f t="shared" si="148"/>
        <v>4.1684284174718851</v>
      </c>
      <c r="AN91" s="249">
        <f t="shared" si="149"/>
        <v>0.74366306943837157</v>
      </c>
      <c r="AO91" s="249">
        <f t="shared" si="162"/>
        <v>5.9551561648596936</v>
      </c>
      <c r="AP91" s="249">
        <f t="shared" si="163"/>
        <v>2.1248438351403069</v>
      </c>
      <c r="AQ91" s="433">
        <f t="shared" si="150"/>
        <v>6.6922133071861314</v>
      </c>
      <c r="AR91" s="430">
        <f t="shared" si="164"/>
        <v>34.535760404183691</v>
      </c>
      <c r="AS91" s="430">
        <f t="shared" si="165"/>
        <v>52.395398317214344</v>
      </c>
      <c r="AT91" s="430">
        <f t="shared" si="166"/>
        <v>93.623372028584157</v>
      </c>
      <c r="AU91" s="430">
        <f t="shared" si="151"/>
        <v>6.3766279714158429</v>
      </c>
      <c r="AV91" s="436">
        <f t="shared" si="173"/>
        <v>52.395398317214344</v>
      </c>
      <c r="AW91" s="436"/>
      <c r="AX91" s="436">
        <f t="shared" si="174"/>
        <v>6.6922133071861314</v>
      </c>
      <c r="AY91" s="436"/>
      <c r="AZ91" s="436">
        <f t="shared" si="175"/>
        <v>34.535760404183691</v>
      </c>
      <c r="BA91" s="430"/>
      <c r="BB91" s="146">
        <f t="shared" si="127"/>
        <v>86.931158721398035</v>
      </c>
      <c r="BC91" s="146"/>
      <c r="BD91" s="147">
        <v>12217.238094752871</v>
      </c>
      <c r="BE91" s="148">
        <v>3.7338360920104869</v>
      </c>
      <c r="BF91" s="148">
        <v>0</v>
      </c>
      <c r="BG91" s="148">
        <v>25.787803654385669</v>
      </c>
      <c r="BH91" s="148">
        <v>5.9828453560863259</v>
      </c>
      <c r="BI91" s="148">
        <v>13.352325825777271</v>
      </c>
      <c r="BJ91" s="148">
        <v>19.896989023735141</v>
      </c>
      <c r="BK91" s="148">
        <v>60.900616845545755</v>
      </c>
      <c r="BL91" s="148">
        <v>106.48070404991961</v>
      </c>
      <c r="BM91" s="148">
        <v>12.716246406933685</v>
      </c>
      <c r="BN91" s="196">
        <v>55.731084972178508</v>
      </c>
      <c r="BO91" s="148">
        <v>1.9100805319687291</v>
      </c>
      <c r="BP91" s="148">
        <v>17.411511513138379</v>
      </c>
      <c r="BQ91" s="148">
        <v>3.7558280928510457</v>
      </c>
      <c r="BR91" s="472">
        <v>1</v>
      </c>
      <c r="BS91" s="148">
        <v>525.90224258239368</v>
      </c>
      <c r="BT91" s="148">
        <v>11.380270672697172</v>
      </c>
      <c r="BU91" s="148">
        <v>29.090407068233649</v>
      </c>
      <c r="BV91" s="148">
        <v>0.46643023224172958</v>
      </c>
      <c r="BW91" s="148">
        <v>6.0373360204504189</v>
      </c>
      <c r="BX91" s="148"/>
      <c r="BY91" s="148">
        <f t="shared" si="152"/>
        <v>7288.6912677716291</v>
      </c>
      <c r="BZ91" s="148"/>
      <c r="CA91" s="148">
        <f t="shared" si="27"/>
        <v>46.508013761381243</v>
      </c>
      <c r="CB91" s="148"/>
      <c r="CC91" s="198">
        <v>11.387339110875953</v>
      </c>
      <c r="CD91" s="198">
        <v>10.249654457498263</v>
      </c>
      <c r="CE91" s="373">
        <v>4.8788241320153283</v>
      </c>
      <c r="CF91" s="200"/>
      <c r="CG91" s="344">
        <v>11.387339110875953</v>
      </c>
      <c r="CH91" s="373">
        <v>4.8788241320153283</v>
      </c>
      <c r="CI91" s="501">
        <f t="shared" si="128"/>
        <v>34.535760404183691</v>
      </c>
      <c r="CJ91" s="501">
        <f t="shared" si="129"/>
        <v>52.395398317214344</v>
      </c>
      <c r="CK91" s="161">
        <f t="shared" si="130"/>
        <v>2.8955493908246456E-2</v>
      </c>
      <c r="CL91" s="161">
        <f t="shared" si="130"/>
        <v>1.9085645536002217E-2</v>
      </c>
      <c r="CM91" s="142">
        <f t="shared" si="131"/>
        <v>1.5171346367942464</v>
      </c>
      <c r="CN91" s="142">
        <f t="shared" si="132"/>
        <v>39.727712033456129</v>
      </c>
      <c r="CO91" s="142">
        <f t="shared" si="133"/>
        <v>9.7508952914302558</v>
      </c>
      <c r="CP91" s="142">
        <f t="shared" si="167"/>
        <v>90.698449078960707</v>
      </c>
      <c r="CQ91" s="142">
        <f t="shared" si="134"/>
        <v>9.3015509210392828</v>
      </c>
      <c r="CR91" s="142">
        <f t="shared" si="135"/>
        <v>4.1616738833828899</v>
      </c>
      <c r="CS91" s="146">
        <f t="shared" si="136"/>
        <v>69.663278519306189</v>
      </c>
      <c r="CT91" s="146">
        <f t="shared" si="137"/>
        <v>7.1442956197602667</v>
      </c>
      <c r="CU91" s="146">
        <f t="shared" si="138"/>
        <v>2.5344850660801583</v>
      </c>
      <c r="CV91" s="512">
        <f t="shared" si="139"/>
        <v>60.900616845545755</v>
      </c>
      <c r="DC91" s="516"/>
      <c r="DD91" s="145">
        <v>69.663278519306189</v>
      </c>
      <c r="DE91" s="145">
        <v>0.16098486482371893</v>
      </c>
      <c r="DF91" s="145">
        <v>7.1442956197602667</v>
      </c>
      <c r="DG91" s="145">
        <v>1.9484538315420161</v>
      </c>
      <c r="DH91" s="145">
        <v>0.16772327643177518</v>
      </c>
      <c r="DI91" s="145">
        <v>2.9636376553682409</v>
      </c>
      <c r="DJ91" s="145">
        <v>4.1684445933524241</v>
      </c>
      <c r="DK91" s="145">
        <v>1.7332458108097195</v>
      </c>
      <c r="DL91" s="145">
        <v>2.5344850660801583</v>
      </c>
      <c r="DM91" s="145">
        <v>6.5699513178548469E-2</v>
      </c>
      <c r="DN91" s="145">
        <v>0.19699325185426952</v>
      </c>
      <c r="DO91" s="145">
        <v>0.54275799749265596</v>
      </c>
      <c r="DP91" s="145">
        <v>0.23</v>
      </c>
      <c r="DQ91" s="538">
        <v>8.08</v>
      </c>
      <c r="DR91" s="540">
        <f t="shared" si="140"/>
        <v>99.59999999999998</v>
      </c>
      <c r="DS91" s="554">
        <f t="shared" si="141"/>
        <v>1.2277245057041886</v>
      </c>
      <c r="DT91" s="256">
        <f t="shared" si="168"/>
        <v>85.527314185848411</v>
      </c>
      <c r="DU91" s="256">
        <f t="shared" si="168"/>
        <v>0.19764506359155593</v>
      </c>
      <c r="DV91" s="256">
        <f t="shared" si="168"/>
        <v>8.7712268083747738</v>
      </c>
      <c r="DW91" s="256">
        <f t="shared" si="168"/>
        <v>2.392164517217354</v>
      </c>
      <c r="DX91" s="256">
        <f t="shared" si="168"/>
        <v>0.20591797665228817</v>
      </c>
      <c r="DY91" s="256">
        <f t="shared" si="168"/>
        <v>3.6385305755232937</v>
      </c>
      <c r="DZ91" s="256">
        <f t="shared" si="168"/>
        <v>5.1177015779289023</v>
      </c>
      <c r="EA91" s="256">
        <f t="shared" si="168"/>
        <v>2.1279483563402186</v>
      </c>
      <c r="EB91" s="256">
        <f t="shared" si="168"/>
        <v>3.1116494249679101</v>
      </c>
      <c r="EC91" s="256">
        <f t="shared" si="168"/>
        <v>8.066090234213924E-2</v>
      </c>
      <c r="ED91" s="256">
        <f t="shared" si="168"/>
        <v>0.24185344275984377</v>
      </c>
      <c r="EE91" s="256">
        <f t="shared" si="168"/>
        <v>0.66635729418866629</v>
      </c>
      <c r="EF91" s="256">
        <f t="shared" si="169"/>
        <v>112.07897012573535</v>
      </c>
      <c r="EG91" s="256"/>
      <c r="EH91" s="256"/>
      <c r="EI91" s="147">
        <v>12217.238094752871</v>
      </c>
      <c r="EJ91" s="148">
        <v>3.7338360920104869</v>
      </c>
      <c r="EK91" s="148">
        <v>0</v>
      </c>
      <c r="EL91" s="148">
        <v>25.787803654385669</v>
      </c>
      <c r="EM91" s="148">
        <v>5.9828453560863259</v>
      </c>
      <c r="EN91" s="148">
        <v>13.352325825777271</v>
      </c>
      <c r="EO91" s="148">
        <v>19.896989023735141</v>
      </c>
      <c r="EP91" s="148">
        <v>60.900616845545755</v>
      </c>
      <c r="EQ91" s="148">
        <v>106.48070404991961</v>
      </c>
      <c r="ER91" s="148">
        <v>12.716246406933685</v>
      </c>
      <c r="ES91" s="196">
        <v>55.731084972178508</v>
      </c>
      <c r="ET91" s="148">
        <v>1.9100805319687291</v>
      </c>
      <c r="EU91" s="148">
        <v>17.411511513138379</v>
      </c>
      <c r="EV91" s="148">
        <v>3.7558280928510457</v>
      </c>
      <c r="EW91" s="472">
        <v>1</v>
      </c>
      <c r="EX91" s="148">
        <v>525.90224258239368</v>
      </c>
      <c r="EY91" s="148">
        <v>11.380270672697172</v>
      </c>
      <c r="EZ91" s="148">
        <v>29.090407068233649</v>
      </c>
      <c r="FA91" s="148">
        <v>0.46643023224172958</v>
      </c>
      <c r="FB91" s="148">
        <v>6.0373360204504189</v>
      </c>
      <c r="FC91" s="516"/>
      <c r="FD91" s="256"/>
      <c r="FE91" s="256"/>
      <c r="FF91" s="256"/>
      <c r="FG91" s="256"/>
      <c r="FH91" s="256"/>
      <c r="FI91" s="142">
        <f t="shared" si="170"/>
        <v>29.767898415667776</v>
      </c>
      <c r="FJ91" s="256"/>
      <c r="FK91" s="142">
        <f t="shared" si="171"/>
        <v>54.183971343158944</v>
      </c>
      <c r="FL91" s="256"/>
      <c r="FM91" s="142">
        <f t="shared" si="142"/>
        <v>9.3015509210392846</v>
      </c>
      <c r="FO91" s="142">
        <f t="shared" si="143"/>
        <v>35.458291162762308</v>
      </c>
      <c r="FP91" s="256"/>
      <c r="FQ91" s="142">
        <f t="shared" si="144"/>
        <v>9.3015509210392828</v>
      </c>
      <c r="FR91" s="256"/>
      <c r="FS91" s="142">
        <f t="shared" si="145"/>
        <v>0.10255468550450618</v>
      </c>
      <c r="FU91" s="142">
        <f t="shared" si="146"/>
        <v>7.1442956197602658</v>
      </c>
      <c r="FV91" s="256"/>
      <c r="FW91" s="256"/>
      <c r="FX91" s="256"/>
      <c r="FY91" s="256"/>
      <c r="FZ91" s="256"/>
      <c r="GA91" s="256"/>
      <c r="GB91" s="256"/>
      <c r="GC91" s="256"/>
      <c r="GD91" s="256"/>
      <c r="GE91" s="256"/>
      <c r="GF91" s="256"/>
      <c r="GG91" s="256"/>
      <c r="GH91" s="256"/>
      <c r="GI91" s="256"/>
      <c r="GJ91" s="256"/>
      <c r="GK91" s="344">
        <v>11.387339110875953</v>
      </c>
      <c r="GL91" s="373">
        <v>4.8788241320153283</v>
      </c>
      <c r="GM91" s="256"/>
      <c r="GN91" s="256"/>
      <c r="GO91" s="617"/>
      <c r="GP91" s="256"/>
      <c r="GQ91" s="256"/>
      <c r="GR91" s="256"/>
      <c r="GS91" s="256"/>
      <c r="GT91" s="256"/>
      <c r="GU91" s="256"/>
      <c r="GV91" s="256"/>
      <c r="GW91" s="256"/>
      <c r="GX91" s="256"/>
      <c r="GY91" s="256"/>
      <c r="GZ91" s="649"/>
      <c r="HA91" s="256"/>
      <c r="HB91" s="256"/>
      <c r="HC91" s="256"/>
      <c r="HD91" s="256"/>
      <c r="HE91" s="256"/>
      <c r="HF91" s="256"/>
      <c r="HG91" s="256"/>
      <c r="HH91" s="256"/>
      <c r="HI91" s="649"/>
      <c r="HJ91" s="256"/>
      <c r="HK91" s="256"/>
      <c r="HL91" s="256"/>
      <c r="HM91" s="256"/>
      <c r="HN91" s="256"/>
      <c r="HO91" s="256"/>
      <c r="HP91" s="256"/>
      <c r="HQ91" s="256"/>
      <c r="HR91" s="256"/>
      <c r="HS91" s="256"/>
      <c r="HT91" s="256"/>
      <c r="HU91" s="256"/>
      <c r="HV91" s="256"/>
      <c r="HW91" s="256"/>
    </row>
    <row r="92" spans="1:231" s="142" customFormat="1" ht="15.75" x14ac:dyDescent="0.2">
      <c r="A92" s="278">
        <v>86</v>
      </c>
      <c r="B92" s="272">
        <v>65</v>
      </c>
      <c r="C92" s="144">
        <v>110</v>
      </c>
      <c r="D92" s="393">
        <v>3267.4</v>
      </c>
      <c r="E92" s="322" t="s">
        <v>242</v>
      </c>
      <c r="F92" s="311" t="s">
        <v>168</v>
      </c>
      <c r="G92" s="239"/>
      <c r="H92" s="145">
        <v>81.363461692765185</v>
      </c>
      <c r="I92" s="145">
        <v>0.32523036559194551</v>
      </c>
      <c r="J92" s="145">
        <v>6.1588843746218922</v>
      </c>
      <c r="K92" s="145">
        <v>1.495447963166977</v>
      </c>
      <c r="L92" s="145">
        <v>5.8826934466003934E-2</v>
      </c>
      <c r="M92" s="145">
        <v>1.0085199926130173</v>
      </c>
      <c r="N92" s="145">
        <v>1.1078223048658558</v>
      </c>
      <c r="O92" s="145">
        <v>1.3878874504085121</v>
      </c>
      <c r="P92" s="145">
        <v>2.3206562951736247</v>
      </c>
      <c r="Q92" s="145">
        <v>7.5241382384594296E-2</v>
      </c>
      <c r="R92" s="145">
        <v>0.35367527844465796</v>
      </c>
      <c r="S92" s="145">
        <v>0.40434596549769775</v>
      </c>
      <c r="T92" s="145">
        <v>0.18</v>
      </c>
      <c r="U92" s="145">
        <v>3.36</v>
      </c>
      <c r="V92" s="146">
        <v>99.599999999999952</v>
      </c>
      <c r="W92" s="146"/>
      <c r="X92" s="145">
        <v>1.3878874504085121</v>
      </c>
      <c r="Y92" s="145">
        <f t="shared" si="153"/>
        <v>1.0298124882031161</v>
      </c>
      <c r="Z92" s="145">
        <f t="shared" si="154"/>
        <v>1.1405126942647949E-2</v>
      </c>
      <c r="AA92" s="145">
        <f t="shared" si="155"/>
        <v>2.4176999386116282</v>
      </c>
      <c r="AB92" s="145">
        <v>0.18</v>
      </c>
      <c r="AC92" s="146">
        <f t="shared" si="156"/>
        <v>0.7580212439423557</v>
      </c>
      <c r="AD92" s="146"/>
      <c r="AE92" s="146">
        <f t="shared" si="157"/>
        <v>0.61893173727815143</v>
      </c>
      <c r="AF92" s="443">
        <f t="shared" si="172"/>
        <v>0.48889056758770433</v>
      </c>
      <c r="AG92" s="146">
        <v>0</v>
      </c>
      <c r="AH92" s="146">
        <f t="shared" si="158"/>
        <v>0.35367527844465796</v>
      </c>
      <c r="AI92" s="249">
        <f t="shared" si="159"/>
        <v>18.96554369145338</v>
      </c>
      <c r="AJ92" s="249">
        <f t="shared" si="160"/>
        <v>0.97422216965981223</v>
      </c>
      <c r="AK92" s="249">
        <f t="shared" si="147"/>
        <v>2.5777830340187803E-2</v>
      </c>
      <c r="AL92" s="249">
        <f t="shared" si="161"/>
        <v>2.5039679557799941</v>
      </c>
      <c r="AM92" s="249">
        <f t="shared" si="148"/>
        <v>2.4394210946386305</v>
      </c>
      <c r="AN92" s="249">
        <f t="shared" si="149"/>
        <v>6.4546861141363557E-2</v>
      </c>
      <c r="AO92" s="249">
        <f t="shared" si="162"/>
        <v>3.1911261807748241</v>
      </c>
      <c r="AP92" s="249">
        <f t="shared" si="163"/>
        <v>0.16887381922517589</v>
      </c>
      <c r="AQ92" s="433">
        <f t="shared" si="150"/>
        <v>0.72231124795424373</v>
      </c>
      <c r="AR92" s="430">
        <f t="shared" si="164"/>
        <v>23.578863300070694</v>
      </c>
      <c r="AS92" s="430">
        <f t="shared" si="165"/>
        <v>69.574030042729845</v>
      </c>
      <c r="AT92" s="430">
        <f t="shared" si="166"/>
        <v>93.875204590754777</v>
      </c>
      <c r="AU92" s="430">
        <f t="shared" si="151"/>
        <v>6.1247954092452233</v>
      </c>
      <c r="AV92" s="436">
        <f t="shared" si="173"/>
        <v>69.574030042729845</v>
      </c>
      <c r="AW92" s="436"/>
      <c r="AX92" s="436">
        <f t="shared" si="174"/>
        <v>0.72231124795424373</v>
      </c>
      <c r="AY92" s="436"/>
      <c r="AZ92" s="436">
        <f t="shared" si="175"/>
        <v>23.578863300070694</v>
      </c>
      <c r="BA92" s="430"/>
      <c r="BB92" s="146">
        <f t="shared" si="127"/>
        <v>93.152893342800539</v>
      </c>
      <c r="BC92" s="146"/>
      <c r="BD92" s="147">
        <v>8529.4606795692071</v>
      </c>
      <c r="BE92" s="148">
        <v>0.3266330447041999</v>
      </c>
      <c r="BF92" s="148">
        <v>2.002200644887925</v>
      </c>
      <c r="BG92" s="148">
        <v>28.11869757343759</v>
      </c>
      <c r="BH92" s="148">
        <v>5.7667419219935638</v>
      </c>
      <c r="BI92" s="148">
        <v>15.865785059964514</v>
      </c>
      <c r="BJ92" s="148">
        <v>8.5435096864473152</v>
      </c>
      <c r="BK92" s="148">
        <v>54.472659750448372</v>
      </c>
      <c r="BL92" s="148">
        <v>100.03502039652723</v>
      </c>
      <c r="BM92" s="148">
        <v>14.427559812765333</v>
      </c>
      <c r="BN92" s="196">
        <v>114.12939942615257</v>
      </c>
      <c r="BO92" s="148">
        <v>3.4694040569421691</v>
      </c>
      <c r="BP92" s="148">
        <v>31.039918094105417</v>
      </c>
      <c r="BQ92" s="148">
        <v>6.0382537281563584</v>
      </c>
      <c r="BR92" s="148">
        <v>2.2433936509659897</v>
      </c>
      <c r="BS92" s="148">
        <v>633.48594097717023</v>
      </c>
      <c r="BT92" s="148">
        <v>26.815267741257259</v>
      </c>
      <c r="BU92" s="148">
        <v>50.419302705727709</v>
      </c>
      <c r="BV92" s="148">
        <v>16.74975791126332</v>
      </c>
      <c r="BW92" s="148">
        <v>14.016924188953178</v>
      </c>
      <c r="BX92" s="148"/>
      <c r="BY92" s="148">
        <f t="shared" si="152"/>
        <v>3110.5781418516594</v>
      </c>
      <c r="BZ92" s="148"/>
      <c r="CA92" s="148">
        <f t="shared" si="27"/>
        <v>91.251494635938158</v>
      </c>
      <c r="CB92" s="148"/>
      <c r="CC92" s="198">
        <v>15.761028796024974</v>
      </c>
      <c r="CD92" s="198">
        <v>14.263924196903192</v>
      </c>
      <c r="CE92" s="373">
        <v>82.094027337239794</v>
      </c>
      <c r="CF92" s="200" t="s">
        <v>164</v>
      </c>
      <c r="CG92" s="344">
        <v>15.761028796024974</v>
      </c>
      <c r="CH92" s="373">
        <v>82.094027337239794</v>
      </c>
      <c r="CI92" s="501">
        <f t="shared" si="128"/>
        <v>23.578863300070694</v>
      </c>
      <c r="CJ92" s="501">
        <f t="shared" si="129"/>
        <v>69.574030042729845</v>
      </c>
      <c r="CK92" s="161">
        <f t="shared" si="130"/>
        <v>4.2410865497362706E-2</v>
      </c>
      <c r="CL92" s="161">
        <f t="shared" si="130"/>
        <v>1.4373179178866543E-2</v>
      </c>
      <c r="CM92" s="142">
        <f t="shared" si="131"/>
        <v>2.9506948302516878</v>
      </c>
      <c r="CN92" s="142">
        <f t="shared" si="132"/>
        <v>25.312003153032521</v>
      </c>
      <c r="CO92" s="142">
        <f t="shared" si="133"/>
        <v>13.21074674303498</v>
      </c>
      <c r="CP92" s="142">
        <f t="shared" si="167"/>
        <v>92.963072116599903</v>
      </c>
      <c r="CQ92" s="142">
        <f t="shared" si="134"/>
        <v>7.0369278834001001</v>
      </c>
      <c r="CR92" s="142">
        <f t="shared" si="135"/>
        <v>4.2602221110646674</v>
      </c>
      <c r="CS92" s="146">
        <f t="shared" si="136"/>
        <v>81.363461692765185</v>
      </c>
      <c r="CT92" s="146">
        <f t="shared" si="137"/>
        <v>6.1588843746218922</v>
      </c>
      <c r="CU92" s="146">
        <f t="shared" si="138"/>
        <v>2.3206562951736247</v>
      </c>
      <c r="CV92" s="512">
        <f t="shared" si="139"/>
        <v>54.472659750448372</v>
      </c>
      <c r="DC92" s="516"/>
      <c r="DD92" s="145">
        <v>81.363461692765185</v>
      </c>
      <c r="DE92" s="145">
        <v>0.32523036559194551</v>
      </c>
      <c r="DF92" s="145">
        <v>6.1588843746218922</v>
      </c>
      <c r="DG92" s="145">
        <v>1.495447963166977</v>
      </c>
      <c r="DH92" s="145">
        <v>5.8826934466003934E-2</v>
      </c>
      <c r="DI92" s="145">
        <v>1.0085199926130173</v>
      </c>
      <c r="DJ92" s="145">
        <v>1.1078223048658558</v>
      </c>
      <c r="DK92" s="145">
        <v>1.3878874504085121</v>
      </c>
      <c r="DL92" s="145">
        <v>2.3206562951736247</v>
      </c>
      <c r="DM92" s="145">
        <v>7.5241382384594296E-2</v>
      </c>
      <c r="DN92" s="145">
        <v>0.35367527844465796</v>
      </c>
      <c r="DO92" s="145">
        <v>0.40434596549769775</v>
      </c>
      <c r="DP92" s="145">
        <v>0.18</v>
      </c>
      <c r="DQ92" s="538">
        <v>3.36</v>
      </c>
      <c r="DR92" s="540">
        <f t="shared" si="140"/>
        <v>99.599999999999952</v>
      </c>
      <c r="DS92" s="554">
        <f t="shared" si="141"/>
        <v>1.0909446276410522</v>
      </c>
      <c r="DT92" s="256">
        <f t="shared" si="168"/>
        <v>88.763031420000729</v>
      </c>
      <c r="DU92" s="256">
        <f t="shared" si="168"/>
        <v>0.35480832008826824</v>
      </c>
      <c r="DV92" s="256">
        <f t="shared" si="168"/>
        <v>6.7190018207561746</v>
      </c>
      <c r="DW92" s="256">
        <f t="shared" si="168"/>
        <v>1.6314509213337676</v>
      </c>
      <c r="DX92" s="256">
        <f t="shared" si="168"/>
        <v>6.4176928116279244E-2</v>
      </c>
      <c r="DY92" s="256">
        <f t="shared" si="168"/>
        <v>1.1002394678097649</v>
      </c>
      <c r="DZ92" s="256">
        <f t="shared" si="168"/>
        <v>1.2085727918743332</v>
      </c>
      <c r="EA92" s="256">
        <f t="shared" si="168"/>
        <v>1.5141083577936034</v>
      </c>
      <c r="EB92" s="256">
        <f t="shared" si="168"/>
        <v>2.5317075178210535</v>
      </c>
      <c r="EC92" s="256">
        <f t="shared" si="168"/>
        <v>8.2084181888759239E-2</v>
      </c>
      <c r="ED92" s="256">
        <f t="shared" si="168"/>
        <v>0.38584014494865282</v>
      </c>
      <c r="EE92" s="256">
        <f t="shared" si="168"/>
        <v>0.44111905876804758</v>
      </c>
      <c r="EF92" s="256">
        <f t="shared" si="169"/>
        <v>104.79614093119945</v>
      </c>
      <c r="EG92" s="256"/>
      <c r="EH92" s="256"/>
      <c r="EI92" s="147">
        <v>8529.4606795692071</v>
      </c>
      <c r="EJ92" s="148">
        <v>0.3266330447041999</v>
      </c>
      <c r="EK92" s="148">
        <v>2.002200644887925</v>
      </c>
      <c r="EL92" s="148">
        <v>28.11869757343759</v>
      </c>
      <c r="EM92" s="148">
        <v>5.7667419219935638</v>
      </c>
      <c r="EN92" s="148">
        <v>15.865785059964514</v>
      </c>
      <c r="EO92" s="148">
        <v>8.5435096864473152</v>
      </c>
      <c r="EP92" s="148">
        <v>54.472659750448372</v>
      </c>
      <c r="EQ92" s="148">
        <v>100.03502039652723</v>
      </c>
      <c r="ER92" s="148">
        <v>14.427559812765333</v>
      </c>
      <c r="ES92" s="196">
        <v>114.12939942615257</v>
      </c>
      <c r="ET92" s="148">
        <v>3.4694040569421691</v>
      </c>
      <c r="EU92" s="148">
        <v>31.039918094105417</v>
      </c>
      <c r="EV92" s="148">
        <v>6.0382537281563584</v>
      </c>
      <c r="EW92" s="148">
        <v>2.2433936509659897</v>
      </c>
      <c r="EX92" s="148">
        <v>633.48594097717023</v>
      </c>
      <c r="EY92" s="148">
        <v>26.815267741257259</v>
      </c>
      <c r="EZ92" s="148">
        <v>50.419302705727709</v>
      </c>
      <c r="FA92" s="148">
        <v>16.74975791126332</v>
      </c>
      <c r="FB92" s="148">
        <v>14.016924188953178</v>
      </c>
      <c r="FC92" s="516"/>
      <c r="FD92" s="256"/>
      <c r="FE92" s="256"/>
      <c r="FF92" s="256"/>
      <c r="FG92" s="256"/>
      <c r="FH92" s="256"/>
      <c r="FI92" s="142">
        <f t="shared" si="170"/>
        <v>25.662018227591219</v>
      </c>
      <c r="FJ92" s="256"/>
      <c r="FK92" s="142">
        <f t="shared" si="171"/>
        <v>68.019212214417749</v>
      </c>
      <c r="FL92" s="256"/>
      <c r="FM92" s="142">
        <f t="shared" si="142"/>
        <v>7.036927883400101</v>
      </c>
      <c r="FO92" s="142">
        <f t="shared" si="143"/>
        <v>27.392913293849887</v>
      </c>
      <c r="FP92" s="256"/>
      <c r="FQ92" s="142">
        <f t="shared" si="144"/>
        <v>7.0369278834001001</v>
      </c>
      <c r="FR92" s="256"/>
      <c r="FS92" s="142">
        <f t="shared" si="145"/>
        <v>7.569594811339668E-2</v>
      </c>
      <c r="FU92" s="142">
        <f t="shared" si="146"/>
        <v>6.1588843746218931</v>
      </c>
      <c r="FV92" s="256"/>
      <c r="FW92" s="256"/>
      <c r="FX92" s="256"/>
      <c r="FY92" s="256"/>
      <c r="FZ92" s="256"/>
      <c r="GA92" s="256"/>
      <c r="GB92" s="256"/>
      <c r="GC92" s="256"/>
      <c r="GD92" s="256"/>
      <c r="GE92" s="256"/>
      <c r="GF92" s="256"/>
      <c r="GG92" s="256"/>
      <c r="GH92" s="256"/>
      <c r="GI92" s="256"/>
      <c r="GJ92" s="256"/>
      <c r="GK92" s="344">
        <v>15.761028796024974</v>
      </c>
      <c r="GL92" s="373">
        <v>82.094027337239794</v>
      </c>
      <c r="GM92" s="256"/>
      <c r="GN92" s="256"/>
      <c r="GO92" s="617"/>
      <c r="GP92" s="256"/>
      <c r="GQ92" s="256"/>
      <c r="GR92" s="256"/>
      <c r="GS92" s="256"/>
      <c r="GT92" s="256"/>
      <c r="GU92" s="256"/>
      <c r="GV92" s="256"/>
      <c r="GW92" s="256"/>
      <c r="GX92" s="256"/>
      <c r="GY92" s="256"/>
      <c r="GZ92" s="649"/>
      <c r="HA92" s="256"/>
      <c r="HB92" s="256"/>
      <c r="HC92" s="256"/>
      <c r="HD92" s="256"/>
      <c r="HE92" s="256"/>
      <c r="HF92" s="256"/>
      <c r="HG92" s="256"/>
      <c r="HH92" s="256"/>
      <c r="HI92" s="649"/>
      <c r="HJ92" s="256"/>
      <c r="HK92" s="256"/>
      <c r="HL92" s="256"/>
      <c r="HM92" s="256"/>
      <c r="HN92" s="256"/>
      <c r="HO92" s="256"/>
      <c r="HP92" s="256"/>
      <c r="HQ92" s="256"/>
      <c r="HR92" s="256"/>
      <c r="HS92" s="256"/>
      <c r="HT92" s="256"/>
      <c r="HU92" s="256"/>
      <c r="HV92" s="256"/>
      <c r="HW92" s="256"/>
    </row>
    <row r="93" spans="1:231" s="142" customFormat="1" ht="15.75" x14ac:dyDescent="0.2">
      <c r="A93" s="278">
        <v>87</v>
      </c>
      <c r="B93" s="272">
        <v>35</v>
      </c>
      <c r="C93" s="144">
        <v>110</v>
      </c>
      <c r="D93" s="393">
        <v>3267.85</v>
      </c>
      <c r="E93" s="322" t="s">
        <v>242</v>
      </c>
      <c r="F93" s="311" t="s">
        <v>163</v>
      </c>
      <c r="G93" s="239"/>
      <c r="H93" s="145">
        <v>68.209260950246403</v>
      </c>
      <c r="I93" s="145">
        <v>0.69976219339416623</v>
      </c>
      <c r="J93" s="145">
        <v>13.50406955662128</v>
      </c>
      <c r="K93" s="145">
        <v>3.1999509984596473</v>
      </c>
      <c r="L93" s="145">
        <v>2.8862503808271885E-2</v>
      </c>
      <c r="M93" s="145">
        <v>2.449628248748863</v>
      </c>
      <c r="N93" s="145">
        <v>0.42024624339278144</v>
      </c>
      <c r="O93" s="145">
        <v>2.5714239208475989</v>
      </c>
      <c r="P93" s="145">
        <v>3.994795695534255</v>
      </c>
      <c r="Q93" s="145">
        <v>0.10808086532459259</v>
      </c>
      <c r="R93" s="145">
        <v>6.0795486745083338E-2</v>
      </c>
      <c r="S93" s="145">
        <v>0.83312333687706785</v>
      </c>
      <c r="T93" s="145">
        <v>0.71</v>
      </c>
      <c r="U93" s="145">
        <v>2.81</v>
      </c>
      <c r="V93" s="146">
        <v>99.6</v>
      </c>
      <c r="W93" s="146"/>
      <c r="X93" s="145">
        <v>2.5714239208475989</v>
      </c>
      <c r="Y93" s="145">
        <f t="shared" si="153"/>
        <v>1.9079965492689184</v>
      </c>
      <c r="Z93" s="145">
        <f t="shared" si="154"/>
        <v>2.3499374859026537E-2</v>
      </c>
      <c r="AA93" s="145">
        <f t="shared" si="155"/>
        <v>4.4794204701165174</v>
      </c>
      <c r="AB93" s="145">
        <v>0.71</v>
      </c>
      <c r="AC93" s="146">
        <f t="shared" si="156"/>
        <v>0.89391882362215114</v>
      </c>
      <c r="AD93" s="146"/>
      <c r="AE93" s="146">
        <f t="shared" si="157"/>
        <v>0.10639210180389584</v>
      </c>
      <c r="AF93" s="443">
        <f t="shared" si="172"/>
        <v>0.31385414158888558</v>
      </c>
      <c r="AG93" s="146">
        <v>0</v>
      </c>
      <c r="AH93" s="146">
        <f t="shared" si="158"/>
        <v>6.0795486745083338E-2</v>
      </c>
      <c r="AI93" s="249">
        <f t="shared" si="159"/>
        <v>40.826062811452722</v>
      </c>
      <c r="AJ93" s="249">
        <f t="shared" si="160"/>
        <v>0.99231240732082449</v>
      </c>
      <c r="AK93" s="249">
        <f t="shared" si="147"/>
        <v>7.6875926791755613E-3</v>
      </c>
      <c r="AL93" s="249">
        <f t="shared" si="161"/>
        <v>5.6495792472085107</v>
      </c>
      <c r="AM93" s="249">
        <f t="shared" si="148"/>
        <v>5.6061475831472487</v>
      </c>
      <c r="AN93" s="249">
        <f t="shared" si="149"/>
        <v>4.3431664061262323E-2</v>
      </c>
      <c r="AO93" s="249">
        <f t="shared" si="162"/>
        <v>2.7671253321259046</v>
      </c>
      <c r="AP93" s="249">
        <f t="shared" si="163"/>
        <v>4.2874667874095669E-2</v>
      </c>
      <c r="AQ93" s="433">
        <f t="shared" si="150"/>
        <v>0.40016047352424355</v>
      </c>
      <c r="AR93" s="430">
        <f t="shared" si="164"/>
        <v>43.754684943788867</v>
      </c>
      <c r="AS93" s="430">
        <f t="shared" si="165"/>
        <v>46.331918478351966</v>
      </c>
      <c r="AT93" s="430">
        <f t="shared" si="166"/>
        <v>90.486763895665078</v>
      </c>
      <c r="AU93" s="430">
        <f t="shared" si="151"/>
        <v>9.5132361043349221</v>
      </c>
      <c r="AV93" s="436">
        <f t="shared" si="173"/>
        <v>46.331918478351966</v>
      </c>
      <c r="AW93" s="436"/>
      <c r="AX93" s="436">
        <f t="shared" si="174"/>
        <v>0.40016047352424355</v>
      </c>
      <c r="AY93" s="436"/>
      <c r="AZ93" s="436">
        <f t="shared" si="175"/>
        <v>43.754684943788867</v>
      </c>
      <c r="BA93" s="430"/>
      <c r="BB93" s="146">
        <f t="shared" si="127"/>
        <v>90.086603422140826</v>
      </c>
      <c r="BC93" s="146"/>
      <c r="BD93" s="147">
        <v>18847.139665766663</v>
      </c>
      <c r="BE93" s="148">
        <v>8.5856321878722497</v>
      </c>
      <c r="BF93" s="148">
        <v>226.01734701529895</v>
      </c>
      <c r="BG93" s="148">
        <v>47.406753720721611</v>
      </c>
      <c r="BH93" s="148">
        <v>11.452757608848891</v>
      </c>
      <c r="BI93" s="148">
        <v>1.736901616959674</v>
      </c>
      <c r="BJ93" s="148">
        <v>33.917481305009879</v>
      </c>
      <c r="BK93" s="148">
        <v>104.38294702542628</v>
      </c>
      <c r="BL93" s="148">
        <v>135.27738779867516</v>
      </c>
      <c r="BM93" s="148">
        <v>22.417351562398796</v>
      </c>
      <c r="BN93" s="196">
        <v>142.84616714943252</v>
      </c>
      <c r="BO93" s="148">
        <v>8.555075263961351</v>
      </c>
      <c r="BP93" s="148">
        <v>13.432839194171519</v>
      </c>
      <c r="BQ93" s="148">
        <v>8.0424086360019675</v>
      </c>
      <c r="BR93" s="148">
        <v>2.1280187655558191</v>
      </c>
      <c r="BS93" s="148">
        <v>558.69779718204461</v>
      </c>
      <c r="BT93" s="148">
        <v>30.60198012901439</v>
      </c>
      <c r="BU93" s="148">
        <v>62.972093017819866</v>
      </c>
      <c r="BV93" s="148">
        <v>10.298357968961957</v>
      </c>
      <c r="BW93" s="148">
        <v>13.507002582002327</v>
      </c>
      <c r="BX93" s="148"/>
      <c r="BY93" s="148">
        <f t="shared" si="152"/>
        <v>938609.35417597077</v>
      </c>
      <c r="BZ93" s="148"/>
      <c r="CA93" s="148">
        <f t="shared" si="27"/>
        <v>107.08107572883658</v>
      </c>
      <c r="CB93" s="148"/>
      <c r="CC93" s="198">
        <v>16.975423452258578</v>
      </c>
      <c r="CD93" s="198">
        <v>13.907672887927122</v>
      </c>
      <c r="CE93" s="373">
        <v>2.2511590331171822</v>
      </c>
      <c r="CF93" s="200"/>
      <c r="CG93" s="344">
        <v>16.975423452258578</v>
      </c>
      <c r="CH93" s="373">
        <v>2.2511590331171822</v>
      </c>
      <c r="CI93" s="501">
        <f t="shared" si="128"/>
        <v>43.754684943788867</v>
      </c>
      <c r="CJ93" s="501">
        <f t="shared" si="129"/>
        <v>46.331918478351966</v>
      </c>
      <c r="CK93" s="161">
        <f t="shared" si="130"/>
        <v>2.2854695475117426E-2</v>
      </c>
      <c r="CL93" s="161">
        <f t="shared" si="130"/>
        <v>2.1583392892898186E-2</v>
      </c>
      <c r="CM93" s="142">
        <f t="shared" si="131"/>
        <v>1.0589018876007001</v>
      </c>
      <c r="CN93" s="142">
        <f t="shared" si="132"/>
        <v>48.569580028183374</v>
      </c>
      <c r="CO93" s="142">
        <f t="shared" si="133"/>
        <v>5.0510152265027557</v>
      </c>
      <c r="CP93" s="142">
        <f t="shared" si="167"/>
        <v>83.473847568254115</v>
      </c>
      <c r="CQ93" s="142">
        <f t="shared" si="134"/>
        <v>16.526152431745903</v>
      </c>
      <c r="CR93" s="142">
        <f t="shared" si="135"/>
        <v>3.8270577803874199</v>
      </c>
      <c r="CS93" s="146">
        <f t="shared" si="136"/>
        <v>68.209260950246403</v>
      </c>
      <c r="CT93" s="146">
        <f t="shared" si="137"/>
        <v>13.50406955662128</v>
      </c>
      <c r="CU93" s="146">
        <f t="shared" si="138"/>
        <v>3.994795695534255</v>
      </c>
      <c r="CV93" s="512">
        <f t="shared" si="139"/>
        <v>104.38294702542628</v>
      </c>
      <c r="DC93" s="516"/>
      <c r="DD93" s="145">
        <v>68.209260950246403</v>
      </c>
      <c r="DE93" s="145">
        <v>0.69976219339416623</v>
      </c>
      <c r="DF93" s="145">
        <v>13.50406955662128</v>
      </c>
      <c r="DG93" s="145">
        <v>3.1999509984596473</v>
      </c>
      <c r="DH93" s="145">
        <v>2.8862503808271885E-2</v>
      </c>
      <c r="DI93" s="145">
        <v>2.449628248748863</v>
      </c>
      <c r="DJ93" s="145">
        <v>0.42024624339278144</v>
      </c>
      <c r="DK93" s="145">
        <v>2.5714239208475989</v>
      </c>
      <c r="DL93" s="145">
        <v>3.994795695534255</v>
      </c>
      <c r="DM93" s="145">
        <v>0.10808086532459259</v>
      </c>
      <c r="DN93" s="145">
        <v>6.0795486745083338E-2</v>
      </c>
      <c r="DO93" s="145">
        <v>0.83312333687706785</v>
      </c>
      <c r="DP93" s="145">
        <v>0.71</v>
      </c>
      <c r="DQ93" s="538">
        <v>2.81</v>
      </c>
      <c r="DR93" s="540">
        <f t="shared" si="140"/>
        <v>99.59999999999998</v>
      </c>
      <c r="DS93" s="554">
        <f t="shared" si="141"/>
        <v>1.1159737884095267</v>
      </c>
      <c r="DT93" s="256">
        <f t="shared" si="168"/>
        <v>76.119747347260471</v>
      </c>
      <c r="DU93" s="256">
        <f t="shared" si="168"/>
        <v>0.78091626594784758</v>
      </c>
      <c r="DV93" s="256">
        <f t="shared" si="168"/>
        <v>15.070187662048406</v>
      </c>
      <c r="DW93" s="256">
        <f t="shared" si="168"/>
        <v>3.5710614384758599</v>
      </c>
      <c r="DX93" s="256">
        <f t="shared" si="168"/>
        <v>3.2209797717901563E-2</v>
      </c>
      <c r="DY93" s="256">
        <f t="shared" si="168"/>
        <v>2.7337209169512628</v>
      </c>
      <c r="DZ93" s="256">
        <f t="shared" si="168"/>
        <v>0.46898379230391429</v>
      </c>
      <c r="EA93" s="256">
        <f t="shared" si="168"/>
        <v>2.8696416945551739</v>
      </c>
      <c r="EB93" s="256">
        <f t="shared" si="168"/>
        <v>4.4580872862674328</v>
      </c>
      <c r="EC93" s="256">
        <f t="shared" si="168"/>
        <v>0.12061541273086543</v>
      </c>
      <c r="ED93" s="256">
        <f t="shared" si="168"/>
        <v>6.7846169661111816E-2</v>
      </c>
      <c r="EE93" s="256">
        <f t="shared" si="168"/>
        <v>0.92974380646708776</v>
      </c>
      <c r="EF93" s="256">
        <f t="shared" si="169"/>
        <v>107.22276159038734</v>
      </c>
      <c r="EG93" s="256"/>
      <c r="EH93" s="256"/>
      <c r="EI93" s="147">
        <v>18847.139665766663</v>
      </c>
      <c r="EJ93" s="148">
        <v>8.5856321878722497</v>
      </c>
      <c r="EK93" s="148">
        <v>226.01734701529895</v>
      </c>
      <c r="EL93" s="148">
        <v>47.406753720721611</v>
      </c>
      <c r="EM93" s="148">
        <v>11.452757608848891</v>
      </c>
      <c r="EN93" s="148">
        <v>1.736901616959674</v>
      </c>
      <c r="EO93" s="148">
        <v>33.917481305009879</v>
      </c>
      <c r="EP93" s="148">
        <v>104.38294702542628</v>
      </c>
      <c r="EQ93" s="148">
        <v>135.27738779867516</v>
      </c>
      <c r="ER93" s="148">
        <v>22.417351562398796</v>
      </c>
      <c r="ES93" s="196">
        <v>142.84616714943252</v>
      </c>
      <c r="ET93" s="148">
        <v>8.555075263961351</v>
      </c>
      <c r="EU93" s="148">
        <v>13.432839194171519</v>
      </c>
      <c r="EV93" s="148">
        <v>8.0424086360019675</v>
      </c>
      <c r="EW93" s="148">
        <v>2.1280187655558191</v>
      </c>
      <c r="EX93" s="148">
        <v>558.69779718204461</v>
      </c>
      <c r="EY93" s="148">
        <v>30.60198012901439</v>
      </c>
      <c r="EZ93" s="148">
        <v>62.972093017819866</v>
      </c>
      <c r="FA93" s="148">
        <v>10.298357968961957</v>
      </c>
      <c r="FB93" s="148">
        <v>13.507002582002327</v>
      </c>
      <c r="FC93" s="516"/>
      <c r="FD93" s="256"/>
      <c r="FE93" s="256"/>
      <c r="FF93" s="256"/>
      <c r="FG93" s="256"/>
      <c r="FH93" s="256"/>
      <c r="FI93" s="142">
        <f t="shared" si="170"/>
        <v>56.266956485922002</v>
      </c>
      <c r="FJ93" s="256"/>
      <c r="FK93" s="142">
        <f t="shared" si="171"/>
        <v>38.950443577566958</v>
      </c>
      <c r="FL93" s="256"/>
      <c r="FM93" s="142">
        <f t="shared" si="142"/>
        <v>16.526152431745906</v>
      </c>
      <c r="FO93" s="142">
        <f t="shared" si="143"/>
        <v>59.093145211279015</v>
      </c>
      <c r="FP93" s="256"/>
      <c r="FQ93" s="142">
        <f t="shared" si="144"/>
        <v>16.526152431745903</v>
      </c>
      <c r="FR93" s="256"/>
      <c r="FS93" s="142">
        <f t="shared" si="145"/>
        <v>0.19798000108037378</v>
      </c>
      <c r="FU93" s="142">
        <f t="shared" si="146"/>
        <v>13.504069556621282</v>
      </c>
      <c r="FV93" s="256"/>
      <c r="FW93" s="256"/>
      <c r="FX93" s="256"/>
      <c r="FY93" s="256"/>
      <c r="FZ93" s="256"/>
      <c r="GA93" s="256"/>
      <c r="GB93" s="256"/>
      <c r="GC93" s="256"/>
      <c r="GD93" s="256"/>
      <c r="GE93" s="256"/>
      <c r="GF93" s="256"/>
      <c r="GG93" s="256"/>
      <c r="GH93" s="256"/>
      <c r="GI93" s="256"/>
      <c r="GJ93" s="256"/>
      <c r="GK93" s="344">
        <v>16.975423452258578</v>
      </c>
      <c r="GL93" s="373">
        <v>2.2511590331171822</v>
      </c>
      <c r="GM93" s="256"/>
      <c r="GN93" s="256"/>
      <c r="GO93" s="617"/>
      <c r="GP93" s="256"/>
      <c r="GQ93" s="256"/>
      <c r="GR93" s="256"/>
      <c r="GS93" s="256"/>
      <c r="GT93" s="256"/>
      <c r="GU93" s="256"/>
      <c r="GV93" s="256"/>
      <c r="GW93" s="256"/>
      <c r="GX93" s="256"/>
      <c r="GY93" s="256"/>
      <c r="GZ93" s="649"/>
      <c r="HA93" s="256"/>
      <c r="HB93" s="256"/>
      <c r="HC93" s="256"/>
      <c r="HD93" s="256"/>
      <c r="HE93" s="256"/>
      <c r="HF93" s="256"/>
      <c r="HG93" s="256"/>
      <c r="HH93" s="256"/>
      <c r="HI93" s="649"/>
      <c r="HJ93" s="256"/>
      <c r="HK93" s="256"/>
      <c r="HL93" s="256"/>
      <c r="HM93" s="256"/>
      <c r="HN93" s="256"/>
      <c r="HO93" s="256"/>
      <c r="HP93" s="256"/>
      <c r="HQ93" s="256"/>
      <c r="HR93" s="256"/>
      <c r="HS93" s="256"/>
      <c r="HT93" s="256"/>
      <c r="HU93" s="256"/>
      <c r="HV93" s="256"/>
      <c r="HW93" s="256"/>
    </row>
    <row r="94" spans="1:231" s="142" customFormat="1" ht="15.75" x14ac:dyDescent="0.2">
      <c r="A94" s="278">
        <v>88</v>
      </c>
      <c r="B94" s="272">
        <v>37</v>
      </c>
      <c r="C94" s="144">
        <v>110</v>
      </c>
      <c r="D94" s="393">
        <v>3268.3</v>
      </c>
      <c r="E94" s="322" t="s">
        <v>242</v>
      </c>
      <c r="F94" s="311" t="s">
        <v>162</v>
      </c>
      <c r="G94" s="239"/>
      <c r="H94" s="145">
        <v>69.462576913373852</v>
      </c>
      <c r="I94" s="145">
        <v>0.68726412875694309</v>
      </c>
      <c r="J94" s="145">
        <v>12.472757272295794</v>
      </c>
      <c r="K94" s="145">
        <v>3.0606012177861781</v>
      </c>
      <c r="L94" s="145">
        <v>3.0549628635078915E-2</v>
      </c>
      <c r="M94" s="145">
        <v>2.4469432412439551</v>
      </c>
      <c r="N94" s="145">
        <v>0.46203750422248546</v>
      </c>
      <c r="O94" s="145">
        <v>2.2355562135743821</v>
      </c>
      <c r="P94" s="145">
        <v>4.1510589352067635</v>
      </c>
      <c r="Q94" s="145">
        <v>0.10743627788443862</v>
      </c>
      <c r="R94" s="145">
        <v>4.0391119738996957E-2</v>
      </c>
      <c r="S94" s="145">
        <v>0.74282754728114708</v>
      </c>
      <c r="T94" s="145">
        <v>0.82</v>
      </c>
      <c r="U94" s="145">
        <v>2.88</v>
      </c>
      <c r="V94" s="146">
        <v>99.6</v>
      </c>
      <c r="W94" s="146"/>
      <c r="X94" s="145">
        <v>2.2355562135743821</v>
      </c>
      <c r="Y94" s="145">
        <f t="shared" si="153"/>
        <v>1.6587827104721915</v>
      </c>
      <c r="Z94" s="145">
        <f t="shared" si="154"/>
        <v>2.0952459517703637E-2</v>
      </c>
      <c r="AA94" s="145">
        <f t="shared" si="155"/>
        <v>3.8943389240465738</v>
      </c>
      <c r="AB94" s="145">
        <v>0.82</v>
      </c>
      <c r="AC94" s="146">
        <f t="shared" si="156"/>
        <v>0.78321866702014409</v>
      </c>
      <c r="AD94" s="146"/>
      <c r="AE94" s="146">
        <f t="shared" si="157"/>
        <v>7.0684459543244663E-2</v>
      </c>
      <c r="AF94" s="443">
        <f t="shared" si="172"/>
        <v>0.39135304467924081</v>
      </c>
      <c r="AG94" s="146">
        <v>0</v>
      </c>
      <c r="AH94" s="146">
        <f t="shared" si="158"/>
        <v>4.0391119738996957E-2</v>
      </c>
      <c r="AI94" s="249">
        <f t="shared" si="159"/>
        <v>37.809624861566625</v>
      </c>
      <c r="AJ94" s="249">
        <f t="shared" si="160"/>
        <v>0.98964938038628758</v>
      </c>
      <c r="AK94" s="249">
        <f t="shared" si="147"/>
        <v>1.0350619613712435E-2</v>
      </c>
      <c r="AL94" s="249">
        <f t="shared" si="161"/>
        <v>5.5075444590301332</v>
      </c>
      <c r="AM94" s="249">
        <f t="shared" si="148"/>
        <v>5.4505379613291032</v>
      </c>
      <c r="AN94" s="249">
        <f t="shared" si="149"/>
        <v>5.7006497701030542E-2</v>
      </c>
      <c r="AO94" s="249">
        <f t="shared" si="162"/>
        <v>2.8209912085788815</v>
      </c>
      <c r="AP94" s="249">
        <f t="shared" si="163"/>
        <v>5.9008791421118721E-2</v>
      </c>
      <c r="AQ94" s="433">
        <f t="shared" si="150"/>
        <v>0.50736833380139013</v>
      </c>
      <c r="AR94" s="430">
        <f t="shared" si="164"/>
        <v>41.48857288440756</v>
      </c>
      <c r="AS94" s="430">
        <f t="shared" si="165"/>
        <v>48.718290471170071</v>
      </c>
      <c r="AT94" s="430">
        <f t="shared" si="166"/>
        <v>90.714231689379019</v>
      </c>
      <c r="AU94" s="430">
        <f t="shared" si="151"/>
        <v>9.2857683106209805</v>
      </c>
      <c r="AV94" s="436">
        <f t="shared" si="173"/>
        <v>48.718290471170071</v>
      </c>
      <c r="AW94" s="436"/>
      <c r="AX94" s="436">
        <f t="shared" si="174"/>
        <v>0.50736833380139013</v>
      </c>
      <c r="AY94" s="436"/>
      <c r="AZ94" s="436">
        <f t="shared" si="175"/>
        <v>41.48857288440756</v>
      </c>
      <c r="BA94" s="430"/>
      <c r="BB94" s="146">
        <f t="shared" si="127"/>
        <v>90.206863355577639</v>
      </c>
      <c r="BC94" s="146"/>
      <c r="BD94" s="147">
        <v>18316.553772152129</v>
      </c>
      <c r="BE94" s="148">
        <v>2.2870754608807715</v>
      </c>
      <c r="BF94" s="148">
        <v>0</v>
      </c>
      <c r="BG94" s="148">
        <v>47.920039907103245</v>
      </c>
      <c r="BH94" s="148">
        <v>14.523522468094242</v>
      </c>
      <c r="BI94" s="148">
        <v>1.8781611325727878</v>
      </c>
      <c r="BJ94" s="148">
        <v>31.710075121218704</v>
      </c>
      <c r="BK94" s="148">
        <v>112.76363283772743</v>
      </c>
      <c r="BL94" s="148">
        <v>133.35831777420034</v>
      </c>
      <c r="BM94" s="148">
        <v>23.041489268983057</v>
      </c>
      <c r="BN94" s="196">
        <v>163.1116147620757</v>
      </c>
      <c r="BO94" s="148">
        <v>8.6912800779779626</v>
      </c>
      <c r="BP94" s="148">
        <v>13.24216131227079</v>
      </c>
      <c r="BQ94" s="148">
        <v>8.5012187188093566</v>
      </c>
      <c r="BR94" s="148">
        <v>1.9606125920098061</v>
      </c>
      <c r="BS94" s="148">
        <v>594.66525730015644</v>
      </c>
      <c r="BT94" s="148">
        <v>40.83913521439414</v>
      </c>
      <c r="BU94" s="148">
        <v>80.248336968487649</v>
      </c>
      <c r="BV94" s="148">
        <v>14.047606788213777</v>
      </c>
      <c r="BW94" s="148">
        <v>18.115722775443658</v>
      </c>
      <c r="BX94" s="148"/>
      <c r="BY94" s="148">
        <f t="shared" si="152"/>
        <v>403715.23376108246</v>
      </c>
      <c r="BZ94" s="148"/>
      <c r="CA94" s="148">
        <f t="shared" si="27"/>
        <v>139.20319495832544</v>
      </c>
      <c r="CB94" s="148"/>
      <c r="CC94" s="198">
        <v>15.894718022018326</v>
      </c>
      <c r="CD94" s="198">
        <v>13.475050346833726</v>
      </c>
      <c r="CE94" s="373">
        <v>2.9635339130001457</v>
      </c>
      <c r="CF94" s="200"/>
      <c r="CG94" s="344">
        <v>15.894718022018326</v>
      </c>
      <c r="CH94" s="373">
        <v>2.9635339130001457</v>
      </c>
      <c r="CI94" s="501">
        <f t="shared" si="128"/>
        <v>41.48857288440756</v>
      </c>
      <c r="CJ94" s="501">
        <f t="shared" si="129"/>
        <v>48.718290471170071</v>
      </c>
      <c r="CK94" s="161">
        <f t="shared" si="130"/>
        <v>2.4103022361991751E-2</v>
      </c>
      <c r="CL94" s="161">
        <f t="shared" si="130"/>
        <v>2.052617179972208E-2</v>
      </c>
      <c r="CM94" s="142">
        <f t="shared" si="131"/>
        <v>1.1742580446646218</v>
      </c>
      <c r="CN94" s="142">
        <f t="shared" si="132"/>
        <v>45.992700933262469</v>
      </c>
      <c r="CO94" s="142">
        <f t="shared" si="133"/>
        <v>5.5691436461817911</v>
      </c>
      <c r="CP94" s="142">
        <f t="shared" si="167"/>
        <v>84.777315676736137</v>
      </c>
      <c r="CQ94" s="142">
        <f t="shared" si="134"/>
        <v>15.222684323263868</v>
      </c>
      <c r="CR94" s="142">
        <f t="shared" si="135"/>
        <v>3.681203621011703</v>
      </c>
      <c r="CS94" s="146">
        <f t="shared" si="136"/>
        <v>69.462576913373852</v>
      </c>
      <c r="CT94" s="146">
        <f t="shared" si="137"/>
        <v>12.472757272295794</v>
      </c>
      <c r="CU94" s="146">
        <f t="shared" si="138"/>
        <v>4.1510589352067635</v>
      </c>
      <c r="CV94" s="512">
        <f t="shared" si="139"/>
        <v>112.76363283772743</v>
      </c>
      <c r="DC94" s="516"/>
      <c r="DD94" s="145">
        <v>69.462576913373852</v>
      </c>
      <c r="DE94" s="145">
        <v>0.68726412875694309</v>
      </c>
      <c r="DF94" s="145">
        <v>12.472757272295794</v>
      </c>
      <c r="DG94" s="145">
        <v>3.0606012177861781</v>
      </c>
      <c r="DH94" s="145">
        <v>3.0549628635078915E-2</v>
      </c>
      <c r="DI94" s="145">
        <v>2.4469432412439551</v>
      </c>
      <c r="DJ94" s="145">
        <v>0.46203750422248546</v>
      </c>
      <c r="DK94" s="145">
        <v>2.2355562135743821</v>
      </c>
      <c r="DL94" s="145">
        <v>4.1510589352067635</v>
      </c>
      <c r="DM94" s="145">
        <v>0.10743627788443862</v>
      </c>
      <c r="DN94" s="145">
        <v>4.0391119738996957E-2</v>
      </c>
      <c r="DO94" s="145">
        <v>0.74282754728114708</v>
      </c>
      <c r="DP94" s="145">
        <v>0.82</v>
      </c>
      <c r="DQ94" s="538">
        <v>2.88</v>
      </c>
      <c r="DR94" s="540">
        <f t="shared" si="140"/>
        <v>99.6</v>
      </c>
      <c r="DS94" s="554">
        <f t="shared" si="141"/>
        <v>1.1131610780342482</v>
      </c>
      <c r="DT94" s="256">
        <f t="shared" si="168"/>
        <v>77.323036999928121</v>
      </c>
      <c r="DU94" s="256">
        <f t="shared" si="168"/>
        <v>0.76503567846134712</v>
      </c>
      <c r="DV94" s="256">
        <f t="shared" si="168"/>
        <v>13.884187931288295</v>
      </c>
      <c r="DW94" s="256">
        <f t="shared" si="168"/>
        <v>3.4069421510237952</v>
      </c>
      <c r="DX94" s="256">
        <f t="shared" si="168"/>
        <v>3.4006657544970384E-2</v>
      </c>
      <c r="DY94" s="256">
        <f t="shared" si="168"/>
        <v>2.7238419763117387</v>
      </c>
      <c r="DZ94" s="256">
        <f t="shared" si="168"/>
        <v>0.51432216629255545</v>
      </c>
      <c r="EA94" s="256">
        <f t="shared" si="168"/>
        <v>2.4885341647086214</v>
      </c>
      <c r="EB94" s="256">
        <f t="shared" si="168"/>
        <v>4.6207972392984598</v>
      </c>
      <c r="EC94" s="256">
        <f t="shared" si="168"/>
        <v>0.11959388290982875</v>
      </c>
      <c r="ED94" s="256">
        <f t="shared" si="168"/>
        <v>4.4961822391672256E-2</v>
      </c>
      <c r="EE94" s="256">
        <f t="shared" si="168"/>
        <v>0.82688671332501817</v>
      </c>
      <c r="EF94" s="256">
        <f t="shared" si="169"/>
        <v>106.75214738348441</v>
      </c>
      <c r="EG94" s="256"/>
      <c r="EH94" s="256"/>
      <c r="EI94" s="147">
        <v>18316.553772152129</v>
      </c>
      <c r="EJ94" s="148">
        <v>2.2870754608807715</v>
      </c>
      <c r="EK94" s="148">
        <v>0</v>
      </c>
      <c r="EL94" s="148">
        <v>47.920039907103245</v>
      </c>
      <c r="EM94" s="148">
        <v>14.523522468094242</v>
      </c>
      <c r="EN94" s="148">
        <v>1.8781611325727878</v>
      </c>
      <c r="EO94" s="148">
        <v>31.710075121218704</v>
      </c>
      <c r="EP94" s="148">
        <v>112.76363283772743</v>
      </c>
      <c r="EQ94" s="148">
        <v>133.35831777420034</v>
      </c>
      <c r="ER94" s="148">
        <v>23.041489268983057</v>
      </c>
      <c r="ES94" s="196">
        <v>163.1116147620757</v>
      </c>
      <c r="ET94" s="148">
        <v>8.6912800779779626</v>
      </c>
      <c r="EU94" s="148">
        <v>13.24216131227079</v>
      </c>
      <c r="EV94" s="148">
        <v>8.5012187188093566</v>
      </c>
      <c r="EW94" s="148">
        <v>1.9606125920098061</v>
      </c>
      <c r="EX94" s="148">
        <v>594.66525730015644</v>
      </c>
      <c r="EY94" s="148">
        <v>40.83913521439414</v>
      </c>
      <c r="EZ94" s="148">
        <v>80.248336968487649</v>
      </c>
      <c r="FA94" s="148">
        <v>14.047606788213777</v>
      </c>
      <c r="FB94" s="148">
        <v>18.115722775443658</v>
      </c>
      <c r="FC94" s="516"/>
      <c r="FD94" s="256"/>
      <c r="FE94" s="256"/>
      <c r="FF94" s="256"/>
      <c r="FG94" s="256"/>
      <c r="FH94" s="256"/>
      <c r="FI94" s="142">
        <f t="shared" si="170"/>
        <v>51.969821967899144</v>
      </c>
      <c r="FJ94" s="256"/>
      <c r="FK94" s="142">
        <f t="shared" si="171"/>
        <v>42.438269490066297</v>
      </c>
      <c r="FL94" s="256"/>
      <c r="FM94" s="142">
        <f t="shared" si="142"/>
        <v>15.22268432326387</v>
      </c>
      <c r="FO94" s="142">
        <f t="shared" si="143"/>
        <v>55.048059086162496</v>
      </c>
      <c r="FP94" s="256"/>
      <c r="FQ94" s="142">
        <f t="shared" si="144"/>
        <v>15.222684323263868</v>
      </c>
      <c r="FR94" s="256"/>
      <c r="FS94" s="142">
        <f t="shared" si="145"/>
        <v>0.17956082003480028</v>
      </c>
      <c r="FU94" s="142">
        <f t="shared" si="146"/>
        <v>12.472757272295794</v>
      </c>
      <c r="FV94" s="256"/>
      <c r="FW94" s="256"/>
      <c r="FX94" s="256"/>
      <c r="FY94" s="256"/>
      <c r="FZ94" s="256"/>
      <c r="GA94" s="256"/>
      <c r="GB94" s="256"/>
      <c r="GC94" s="256"/>
      <c r="GD94" s="256"/>
      <c r="GE94" s="256"/>
      <c r="GF94" s="256"/>
      <c r="GG94" s="256"/>
      <c r="GH94" s="256"/>
      <c r="GI94" s="256"/>
      <c r="GJ94" s="256"/>
      <c r="GK94" s="344">
        <v>15.894718022018326</v>
      </c>
      <c r="GL94" s="373">
        <v>2.9635339130001457</v>
      </c>
      <c r="GM94" s="256"/>
      <c r="GN94" s="256"/>
      <c r="GO94" s="617"/>
      <c r="GP94" s="256"/>
      <c r="GQ94" s="256"/>
      <c r="GR94" s="256"/>
      <c r="GS94" s="256"/>
      <c r="GT94" s="256"/>
      <c r="GU94" s="256"/>
      <c r="GV94" s="256"/>
      <c r="GW94" s="256"/>
      <c r="GX94" s="256"/>
      <c r="GY94" s="256"/>
      <c r="GZ94" s="649"/>
      <c r="HA94" s="256"/>
      <c r="HB94" s="256"/>
      <c r="HC94" s="256"/>
      <c r="HD94" s="256"/>
      <c r="HE94" s="256"/>
      <c r="HF94" s="256"/>
      <c r="HG94" s="256"/>
      <c r="HH94" s="256"/>
      <c r="HI94" s="649"/>
      <c r="HJ94" s="256"/>
      <c r="HK94" s="256"/>
      <c r="HL94" s="256"/>
      <c r="HM94" s="256"/>
      <c r="HN94" s="256"/>
      <c r="HO94" s="256"/>
      <c r="HP94" s="256"/>
      <c r="HQ94" s="256"/>
      <c r="HR94" s="256"/>
      <c r="HS94" s="256"/>
      <c r="HT94" s="256"/>
      <c r="HU94" s="256"/>
      <c r="HV94" s="256"/>
      <c r="HW94" s="256"/>
    </row>
    <row r="95" spans="1:231" s="256" customFormat="1" ht="15.75" x14ac:dyDescent="0.2">
      <c r="A95" s="278">
        <v>89</v>
      </c>
      <c r="B95" s="272">
        <v>40</v>
      </c>
      <c r="C95" s="235">
        <v>110</v>
      </c>
      <c r="D95" s="393">
        <v>3269.75</v>
      </c>
      <c r="E95" s="322" t="s">
        <v>242</v>
      </c>
      <c r="F95" s="311" t="s">
        <v>162</v>
      </c>
      <c r="G95" s="276"/>
      <c r="H95" s="248">
        <v>66.951620685188772</v>
      </c>
      <c r="I95" s="248">
        <v>0.80548876368110867</v>
      </c>
      <c r="J95" s="248">
        <v>14.011839431815728</v>
      </c>
      <c r="K95" s="248">
        <v>3.7183848628111305</v>
      </c>
      <c r="L95" s="248">
        <v>3.0473501284459123E-2</v>
      </c>
      <c r="M95" s="248">
        <v>2.7033907777993651</v>
      </c>
      <c r="N95" s="248">
        <v>0.33170817952205162</v>
      </c>
      <c r="O95" s="248">
        <v>1.9295079765990977</v>
      </c>
      <c r="P95" s="248">
        <v>4.1636480150249326</v>
      </c>
      <c r="Q95" s="248">
        <v>6.1873561729594365E-2</v>
      </c>
      <c r="R95" s="248">
        <v>2.7076117695313342E-2</v>
      </c>
      <c r="S95" s="248">
        <v>0.64498812684843376</v>
      </c>
      <c r="T95" s="248">
        <v>1.02</v>
      </c>
      <c r="U95" s="248">
        <v>3.2</v>
      </c>
      <c r="V95" s="249">
        <v>99.6</v>
      </c>
      <c r="W95" s="249"/>
      <c r="X95" s="248">
        <v>1.9295079765990977</v>
      </c>
      <c r="Y95" s="145">
        <f t="shared" si="153"/>
        <v>1.4316949186365304</v>
      </c>
      <c r="Z95" s="145">
        <f t="shared" si="154"/>
        <v>1.8192765826543132E-2</v>
      </c>
      <c r="AA95" s="145">
        <f t="shared" si="155"/>
        <v>3.3612028952356283</v>
      </c>
      <c r="AB95" s="248">
        <v>1.02</v>
      </c>
      <c r="AC95" s="146">
        <f t="shared" si="156"/>
        <v>0.67206424454374714</v>
      </c>
      <c r="AD95" s="146"/>
      <c r="AE95" s="146">
        <f t="shared" si="157"/>
        <v>4.738320596679834E-2</v>
      </c>
      <c r="AF95" s="443">
        <f t="shared" si="172"/>
        <v>0.28432497355525327</v>
      </c>
      <c r="AG95" s="146">
        <v>0</v>
      </c>
      <c r="AH95" s="146">
        <f t="shared" si="158"/>
        <v>2.7076117695313342E-2</v>
      </c>
      <c r="AI95" s="249">
        <f t="shared" si="159"/>
        <v>42.319843269002433</v>
      </c>
      <c r="AJ95" s="249">
        <f t="shared" si="160"/>
        <v>0.99328152111178758</v>
      </c>
      <c r="AK95" s="249">
        <f t="shared" si="147"/>
        <v>6.7184788882124653E-3</v>
      </c>
      <c r="AL95" s="249">
        <f t="shared" si="161"/>
        <v>6.4217756406104956</v>
      </c>
      <c r="AM95" s="249">
        <f t="shared" si="148"/>
        <v>6.3786310765442176</v>
      </c>
      <c r="AN95" s="249">
        <f t="shared" si="149"/>
        <v>4.3144564066278694E-2</v>
      </c>
      <c r="AO95" s="249">
        <f t="shared" si="162"/>
        <v>3.1572886901489627</v>
      </c>
      <c r="AP95" s="249">
        <f t="shared" si="163"/>
        <v>4.2711309851037674E-2</v>
      </c>
      <c r="AQ95" s="433">
        <f t="shared" si="150"/>
        <v>0.37018084747256963</v>
      </c>
      <c r="AR95" s="430">
        <f t="shared" si="164"/>
        <v>47.09551839701782</v>
      </c>
      <c r="AS95" s="430">
        <f t="shared" si="165"/>
        <v>43.403861486679858</v>
      </c>
      <c r="AT95" s="430">
        <f t="shared" si="166"/>
        <v>90.869560731170253</v>
      </c>
      <c r="AU95" s="430">
        <f t="shared" si="151"/>
        <v>9.1304392688297469</v>
      </c>
      <c r="AV95" s="436">
        <f t="shared" si="173"/>
        <v>43.403861486679858</v>
      </c>
      <c r="AW95" s="436"/>
      <c r="AX95" s="436">
        <f t="shared" si="174"/>
        <v>0.37018084747256963</v>
      </c>
      <c r="AY95" s="436"/>
      <c r="AZ95" s="436">
        <f t="shared" si="175"/>
        <v>47.09551839701782</v>
      </c>
      <c r="BA95" s="430"/>
      <c r="BB95" s="146">
        <f t="shared" si="127"/>
        <v>90.499379883697685</v>
      </c>
      <c r="BC95" s="146"/>
      <c r="BD95" s="250">
        <v>23442.837258383137</v>
      </c>
      <c r="BE95" s="251">
        <v>4.6423247705029764</v>
      </c>
      <c r="BF95" s="251">
        <v>102.92615787254938</v>
      </c>
      <c r="BG95" s="251">
        <v>55.451469969147041</v>
      </c>
      <c r="BH95" s="251">
        <v>13.268172118636445</v>
      </c>
      <c r="BI95" s="251">
        <v>2.0003563255572065</v>
      </c>
      <c r="BJ95" s="251">
        <v>27.158048312637181</v>
      </c>
      <c r="BK95" s="251">
        <v>127.38012568519544</v>
      </c>
      <c r="BL95" s="251">
        <v>105.44042987768648</v>
      </c>
      <c r="BM95" s="251">
        <v>18.494131885418454</v>
      </c>
      <c r="BN95" s="196">
        <v>161.24205610659817</v>
      </c>
      <c r="BO95" s="251">
        <v>12.118473210942168</v>
      </c>
      <c r="BP95" s="251">
        <v>13.336241870701009</v>
      </c>
      <c r="BQ95" s="251">
        <v>9.8648775444463848</v>
      </c>
      <c r="BR95" s="251">
        <v>4.2771238217391412</v>
      </c>
      <c r="BS95" s="251">
        <v>565.41839895602482</v>
      </c>
      <c r="BT95" s="251">
        <v>28.651713416910884</v>
      </c>
      <c r="BU95" s="251">
        <v>59.169981365557504</v>
      </c>
      <c r="BV95" s="251">
        <v>4.8045537683308135</v>
      </c>
      <c r="BW95" s="251">
        <v>13.746612680135044</v>
      </c>
      <c r="BX95" s="251"/>
      <c r="BY95" s="148">
        <f t="shared" si="152"/>
        <v>1921039.8356867151</v>
      </c>
      <c r="BZ95" s="251"/>
      <c r="CA95" s="148">
        <f t="shared" si="27"/>
        <v>101.56830746260343</v>
      </c>
      <c r="CB95" s="251"/>
      <c r="CC95" s="252">
        <v>17.393572868322835</v>
      </c>
      <c r="CD95" s="252">
        <v>12.584202171021582</v>
      </c>
      <c r="CE95" s="379">
        <v>3.379849510681038</v>
      </c>
      <c r="CF95" s="254"/>
      <c r="CG95" s="348">
        <v>17.393572868322835</v>
      </c>
      <c r="CH95" s="379">
        <v>3.379849510681038</v>
      </c>
      <c r="CI95" s="501">
        <f t="shared" si="128"/>
        <v>47.09551839701782</v>
      </c>
      <c r="CJ95" s="501">
        <f t="shared" si="129"/>
        <v>43.403861486679858</v>
      </c>
      <c r="CK95" s="161">
        <f t="shared" si="130"/>
        <v>2.1233442884521302E-2</v>
      </c>
      <c r="CL95" s="161">
        <f t="shared" si="130"/>
        <v>2.3039424736596037E-2</v>
      </c>
      <c r="CM95" s="142">
        <f t="shared" si="131"/>
        <v>0.92161341384509055</v>
      </c>
      <c r="CN95" s="142">
        <f t="shared" si="132"/>
        <v>52.039603428820271</v>
      </c>
      <c r="CO95" s="142">
        <f t="shared" si="133"/>
        <v>4.7782178072328101</v>
      </c>
      <c r="CP95" s="142">
        <f t="shared" si="167"/>
        <v>82.693625727499182</v>
      </c>
      <c r="CQ95" s="142">
        <f t="shared" si="134"/>
        <v>17.306374272500818</v>
      </c>
      <c r="CR95" s="142">
        <f t="shared" si="135"/>
        <v>3.2686794683457014</v>
      </c>
      <c r="CS95" s="146">
        <f t="shared" si="136"/>
        <v>66.951620685188772</v>
      </c>
      <c r="CT95" s="146">
        <f t="shared" si="137"/>
        <v>14.011839431815728</v>
      </c>
      <c r="CU95" s="146">
        <f t="shared" si="138"/>
        <v>4.1636480150249326</v>
      </c>
      <c r="CV95" s="512">
        <f t="shared" si="139"/>
        <v>127.38012568519544</v>
      </c>
      <c r="CW95" s="142"/>
      <c r="CX95" s="142"/>
      <c r="CY95" s="142"/>
      <c r="CZ95" s="142"/>
      <c r="DA95" s="142"/>
      <c r="DB95" s="142"/>
      <c r="DC95" s="516"/>
      <c r="DD95" s="248">
        <v>66.951620685188772</v>
      </c>
      <c r="DE95" s="248">
        <v>0.80548876368110867</v>
      </c>
      <c r="DF95" s="248">
        <v>14.011839431815728</v>
      </c>
      <c r="DG95" s="248">
        <v>3.7183848628111305</v>
      </c>
      <c r="DH95" s="248">
        <v>3.0473501284459123E-2</v>
      </c>
      <c r="DI95" s="248">
        <v>2.7033907777993651</v>
      </c>
      <c r="DJ95" s="248">
        <v>0.33170817952205162</v>
      </c>
      <c r="DK95" s="248">
        <v>1.9295079765990977</v>
      </c>
      <c r="DL95" s="248">
        <v>4.1636480150249326</v>
      </c>
      <c r="DM95" s="248">
        <v>6.1873561729594365E-2</v>
      </c>
      <c r="DN95" s="248">
        <v>2.7076117695313342E-2</v>
      </c>
      <c r="DO95" s="248">
        <v>0.64498812684843376</v>
      </c>
      <c r="DP95" s="248">
        <v>1.02</v>
      </c>
      <c r="DQ95" s="539">
        <v>3.2</v>
      </c>
      <c r="DR95" s="540">
        <f t="shared" si="140"/>
        <v>99.600000000000009</v>
      </c>
      <c r="DS95" s="554">
        <f t="shared" si="141"/>
        <v>1.1154367530447551</v>
      </c>
      <c r="DT95" s="256">
        <f t="shared" si="168"/>
        <v>74.680298388171025</v>
      </c>
      <c r="DU95" s="256">
        <f t="shared" si="168"/>
        <v>0.89847177117448995</v>
      </c>
      <c r="DV95" s="256">
        <f t="shared" si="168"/>
        <v>15.629320680009002</v>
      </c>
      <c r="DW95" s="256">
        <f t="shared" si="168"/>
        <v>4.1476231379448141</v>
      </c>
      <c r="DX95" s="256">
        <f t="shared" si="168"/>
        <v>3.3991263326642256E-2</v>
      </c>
      <c r="DY95" s="256">
        <f t="shared" si="168"/>
        <v>3.0154614313996588</v>
      </c>
      <c r="DZ95" s="256">
        <f t="shared" si="168"/>
        <v>0.36999949472446397</v>
      </c>
      <c r="EA95" s="256">
        <f t="shared" si="168"/>
        <v>2.1522441123916529</v>
      </c>
      <c r="EB95" s="256">
        <f t="shared" si="168"/>
        <v>4.6442860227006504</v>
      </c>
      <c r="EC95" s="256">
        <f t="shared" si="168"/>
        <v>6.9016044794972961E-2</v>
      </c>
      <c r="ED95" s="256">
        <f t="shared" si="168"/>
        <v>3.0201696807117952E-2</v>
      </c>
      <c r="EE95" s="256">
        <f t="shared" si="168"/>
        <v>0.71944346196423559</v>
      </c>
      <c r="EF95" s="256">
        <f t="shared" si="169"/>
        <v>106.39035750540873</v>
      </c>
      <c r="EI95" s="250">
        <v>23442.837258383137</v>
      </c>
      <c r="EJ95" s="251">
        <v>4.6423247705029764</v>
      </c>
      <c r="EK95" s="251">
        <v>102.92615787254938</v>
      </c>
      <c r="EL95" s="251">
        <v>55.451469969147041</v>
      </c>
      <c r="EM95" s="251">
        <v>13.268172118636445</v>
      </c>
      <c r="EN95" s="251">
        <v>2.0003563255572065</v>
      </c>
      <c r="EO95" s="251">
        <v>27.158048312637181</v>
      </c>
      <c r="EP95" s="251">
        <v>127.38012568519544</v>
      </c>
      <c r="EQ95" s="251">
        <v>105.44042987768648</v>
      </c>
      <c r="ER95" s="251">
        <v>18.494131885418454</v>
      </c>
      <c r="ES95" s="196">
        <v>161.24205610659817</v>
      </c>
      <c r="ET95" s="251">
        <v>12.118473210942168</v>
      </c>
      <c r="EU95" s="251">
        <v>13.336241870701009</v>
      </c>
      <c r="EV95" s="251">
        <v>9.8648775444463848</v>
      </c>
      <c r="EW95" s="251">
        <v>4.2771238217391412</v>
      </c>
      <c r="EX95" s="251">
        <v>565.41839895602482</v>
      </c>
      <c r="EY95" s="251">
        <v>28.651713416910884</v>
      </c>
      <c r="EZ95" s="251">
        <v>59.169981365557504</v>
      </c>
      <c r="FA95" s="251">
        <v>4.8045537683308135</v>
      </c>
      <c r="FB95" s="251">
        <v>13.746612680135044</v>
      </c>
      <c r="FC95" s="516"/>
      <c r="FI95" s="142">
        <f t="shared" si="170"/>
        <v>58.382664299232204</v>
      </c>
      <c r="FK95" s="142">
        <f t="shared" si="171"/>
        <v>36.592635249588028</v>
      </c>
      <c r="FM95" s="142">
        <f t="shared" si="142"/>
        <v>17.306374272500818</v>
      </c>
      <c r="FN95" s="142"/>
      <c r="FO95" s="142">
        <f t="shared" si="143"/>
        <v>61.471418965329732</v>
      </c>
      <c r="FQ95" s="142">
        <f t="shared" si="144"/>
        <v>17.306374272500818</v>
      </c>
      <c r="FS95" s="142">
        <f t="shared" si="145"/>
        <v>0.20928305078230119</v>
      </c>
      <c r="FT95" s="142"/>
      <c r="FU95" s="142">
        <f t="shared" si="146"/>
        <v>14.011839431815728</v>
      </c>
      <c r="GK95" s="348">
        <v>17.393572868322835</v>
      </c>
      <c r="GL95" s="379">
        <v>3.379849510681038</v>
      </c>
      <c r="GO95" s="617"/>
      <c r="GZ95" s="649"/>
      <c r="HI95" s="649"/>
    </row>
    <row r="96" spans="1:231" s="142" customFormat="1" ht="15.75" x14ac:dyDescent="0.2">
      <c r="A96" s="278">
        <v>90</v>
      </c>
      <c r="B96" s="272">
        <v>42</v>
      </c>
      <c r="C96" s="144">
        <v>110</v>
      </c>
      <c r="D96" s="393">
        <v>3270.2</v>
      </c>
      <c r="E96" s="322" t="s">
        <v>242</v>
      </c>
      <c r="F96" s="311" t="s">
        <v>162</v>
      </c>
      <c r="G96" s="239"/>
      <c r="H96" s="145">
        <v>52.61153839406817</v>
      </c>
      <c r="I96" s="145">
        <v>0.56513098868523182</v>
      </c>
      <c r="J96" s="145">
        <v>9.448338733727315</v>
      </c>
      <c r="K96" s="145">
        <v>4.2528967764160619</v>
      </c>
      <c r="L96" s="145">
        <v>0.31810624771982193</v>
      </c>
      <c r="M96" s="145">
        <v>5.5904614762715292</v>
      </c>
      <c r="N96" s="145">
        <v>8.746216296266164</v>
      </c>
      <c r="O96" s="145">
        <v>1.6041753668306065</v>
      </c>
      <c r="P96" s="145">
        <v>2.9538437288269175</v>
      </c>
      <c r="Q96" s="145">
        <v>9.8479796509595499E-2</v>
      </c>
      <c r="R96" s="145">
        <v>1.8595626380024176E-2</v>
      </c>
      <c r="S96" s="145">
        <v>0.35221656829856446</v>
      </c>
      <c r="T96" s="145">
        <v>0.59</v>
      </c>
      <c r="U96" s="145">
        <v>12.45</v>
      </c>
      <c r="V96" s="146">
        <v>99.6</v>
      </c>
      <c r="W96" s="146"/>
      <c r="X96" s="145">
        <v>1.6041753668306065</v>
      </c>
      <c r="Y96" s="145">
        <f t="shared" si="153"/>
        <v>1.19029812218831</v>
      </c>
      <c r="Z96" s="145">
        <f t="shared" si="154"/>
        <v>9.9347465178846479E-3</v>
      </c>
      <c r="AA96" s="145">
        <f t="shared" si="155"/>
        <v>2.7944734890189165</v>
      </c>
      <c r="AB96" s="145">
        <v>0.59</v>
      </c>
      <c r="AC96" s="146">
        <f t="shared" si="156"/>
        <v>0.37081219467858861</v>
      </c>
      <c r="AD96" s="146"/>
      <c r="AE96" s="146">
        <f t="shared" si="157"/>
        <v>3.2542346165042306E-2</v>
      </c>
      <c r="AF96" s="443">
        <f t="shared" si="172"/>
        <v>8.7136739501011213</v>
      </c>
      <c r="AG96" s="146">
        <v>0</v>
      </c>
      <c r="AH96" s="146">
        <f t="shared" si="158"/>
        <v>1.8595626380024176E-2</v>
      </c>
      <c r="AI96" s="249">
        <f t="shared" si="159"/>
        <v>37.058690151283066</v>
      </c>
      <c r="AJ96" s="249">
        <f t="shared" si="160"/>
        <v>0.76486826937137631</v>
      </c>
      <c r="AK96" s="249">
        <f t="shared" si="147"/>
        <v>0.23513173062862375</v>
      </c>
      <c r="AL96" s="249">
        <f t="shared" si="161"/>
        <v>9.8433582526875902</v>
      </c>
      <c r="AM96" s="249">
        <f t="shared" si="148"/>
        <v>7.5288723915356117</v>
      </c>
      <c r="AN96" s="249">
        <f t="shared" si="149"/>
        <v>2.314485861151979</v>
      </c>
      <c r="AO96" s="249">
        <f t="shared" si="162"/>
        <v>7.7097929860704619</v>
      </c>
      <c r="AP96" s="249">
        <f t="shared" si="163"/>
        <v>4.7402070139295374</v>
      </c>
      <c r="AQ96" s="433">
        <f t="shared" si="150"/>
        <v>15.768366825182639</v>
      </c>
      <c r="AR96" s="430">
        <f t="shared" si="164"/>
        <v>49.374008222666774</v>
      </c>
      <c r="AS96" s="430">
        <f t="shared" si="165"/>
        <v>27.924534282734783</v>
      </c>
      <c r="AT96" s="430">
        <f t="shared" si="166"/>
        <v>93.066909330584195</v>
      </c>
      <c r="AU96" s="430">
        <f t="shared" si="151"/>
        <v>6.9330906694158045</v>
      </c>
      <c r="AV96" s="436">
        <f t="shared" si="173"/>
        <v>27.924534282734783</v>
      </c>
      <c r="AW96" s="436"/>
      <c r="AX96" s="436">
        <f t="shared" si="174"/>
        <v>15.768366825182639</v>
      </c>
      <c r="AY96" s="436"/>
      <c r="AZ96" s="436">
        <f t="shared" si="175"/>
        <v>49.374008222666774</v>
      </c>
      <c r="BA96" s="430"/>
      <c r="BB96" s="146">
        <f t="shared" si="127"/>
        <v>77.298542505401556</v>
      </c>
      <c r="BC96" s="146"/>
      <c r="BD96" s="147">
        <v>26811.864110375667</v>
      </c>
      <c r="BE96" s="148">
        <v>9.4703121812180111</v>
      </c>
      <c r="BF96" s="148">
        <v>-0.23735105748706822</v>
      </c>
      <c r="BG96" s="148">
        <v>44.432738573659869</v>
      </c>
      <c r="BH96" s="148">
        <v>10.064787513870138</v>
      </c>
      <c r="BI96" s="148">
        <v>2.3956238763151081</v>
      </c>
      <c r="BJ96" s="148">
        <v>16.09818263739766</v>
      </c>
      <c r="BK96" s="148">
        <v>90.774333644776291</v>
      </c>
      <c r="BL96" s="148">
        <v>113.41074961031281</v>
      </c>
      <c r="BM96" s="148">
        <v>30.483724079819879</v>
      </c>
      <c r="BN96" s="196">
        <v>135.87775457057663</v>
      </c>
      <c r="BO96" s="148">
        <v>5.9275801494162019</v>
      </c>
      <c r="BP96" s="148">
        <v>11.990016823795324</v>
      </c>
      <c r="BQ96" s="148">
        <v>6.1208962321108524</v>
      </c>
      <c r="BR96" s="472">
        <v>1</v>
      </c>
      <c r="BS96" s="148">
        <v>520.51180510345455</v>
      </c>
      <c r="BT96" s="148">
        <v>27.465144999481907</v>
      </c>
      <c r="BU96" s="148">
        <v>55.346779065413379</v>
      </c>
      <c r="BV96" s="148">
        <v>10.476042859523497</v>
      </c>
      <c r="BW96" s="148">
        <v>17.036140009072128</v>
      </c>
      <c r="BX96" s="148"/>
      <c r="BY96" s="148">
        <f t="shared" si="152"/>
        <v>250214.13622437554</v>
      </c>
      <c r="BZ96" s="148"/>
      <c r="CA96" s="148">
        <f t="shared" si="27"/>
        <v>99.848064073967421</v>
      </c>
      <c r="CB96" s="148"/>
      <c r="CC96" s="198">
        <v>8.5928977824198558</v>
      </c>
      <c r="CD96" s="198">
        <v>6.9052375575436304</v>
      </c>
      <c r="CE96" s="373">
        <v>3.2812907441948092E-2</v>
      </c>
      <c r="CF96" s="200" t="s">
        <v>159</v>
      </c>
      <c r="CG96" s="344">
        <v>8.5928977824198558</v>
      </c>
      <c r="CH96" s="373">
        <v>3.2812907441948092E-2</v>
      </c>
      <c r="CI96" s="501">
        <f t="shared" si="128"/>
        <v>49.374008222666774</v>
      </c>
      <c r="CJ96" s="501">
        <f t="shared" si="129"/>
        <v>27.924534282734783</v>
      </c>
      <c r="CK96" s="161">
        <f t="shared" si="130"/>
        <v>2.025357138294713E-2</v>
      </c>
      <c r="CL96" s="161">
        <f t="shared" si="130"/>
        <v>3.5810803140888234E-2</v>
      </c>
      <c r="CM96" s="142">
        <f t="shared" si="131"/>
        <v>0.56557154843092328</v>
      </c>
      <c r="CN96" s="142">
        <f t="shared" si="132"/>
        <v>63.87443620844023</v>
      </c>
      <c r="CO96" s="142">
        <f t="shared" si="133"/>
        <v>5.56833744817627</v>
      </c>
      <c r="CP96" s="142">
        <f t="shared" si="167"/>
        <v>84.775447243843189</v>
      </c>
      <c r="CQ96" s="142">
        <f t="shared" si="134"/>
        <v>15.224552756156806</v>
      </c>
      <c r="CR96" s="142">
        <f t="shared" si="135"/>
        <v>3.2540516798350518</v>
      </c>
      <c r="CS96" s="146">
        <f t="shared" si="136"/>
        <v>52.61153839406817</v>
      </c>
      <c r="CT96" s="146">
        <f t="shared" si="137"/>
        <v>9.448338733727315</v>
      </c>
      <c r="CU96" s="146">
        <f t="shared" si="138"/>
        <v>2.9538437288269175</v>
      </c>
      <c r="CV96" s="512">
        <f t="shared" si="139"/>
        <v>90.774333644776291</v>
      </c>
      <c r="DC96" s="516"/>
      <c r="DD96" s="145">
        <v>52.61153839406817</v>
      </c>
      <c r="DE96" s="145">
        <v>0.56513098868523182</v>
      </c>
      <c r="DF96" s="145">
        <v>9.448338733727315</v>
      </c>
      <c r="DG96" s="145">
        <v>4.2528967764160619</v>
      </c>
      <c r="DH96" s="145">
        <v>0.31810624771982193</v>
      </c>
      <c r="DI96" s="145">
        <v>5.5904614762715292</v>
      </c>
      <c r="DJ96" s="145">
        <v>8.746216296266164</v>
      </c>
      <c r="DK96" s="145">
        <v>1.6041753668306065</v>
      </c>
      <c r="DL96" s="145">
        <v>2.9538437288269175</v>
      </c>
      <c r="DM96" s="145">
        <v>9.8479796509595499E-2</v>
      </c>
      <c r="DN96" s="145">
        <v>1.8595626380024176E-2</v>
      </c>
      <c r="DO96" s="145">
        <v>0.35221656829856446</v>
      </c>
      <c r="DP96" s="145">
        <v>0.59</v>
      </c>
      <c r="DQ96" s="538">
        <v>12.45</v>
      </c>
      <c r="DR96" s="540">
        <f t="shared" si="140"/>
        <v>99.6</v>
      </c>
      <c r="DS96" s="554">
        <f t="shared" si="141"/>
        <v>1.432013403268716</v>
      </c>
      <c r="DT96" s="256">
        <f t="shared" si="168"/>
        <v>75.340428146892279</v>
      </c>
      <c r="DU96" s="256">
        <f t="shared" si="168"/>
        <v>0.80927515039975306</v>
      </c>
      <c r="DV96" s="256">
        <f t="shared" si="168"/>
        <v>13.530147705320482</v>
      </c>
      <c r="DW96" s="256">
        <f t="shared" si="168"/>
        <v>6.0902051865461164</v>
      </c>
      <c r="DX96" s="256">
        <f t="shared" si="168"/>
        <v>0.45553241039830344</v>
      </c>
      <c r="DY96" s="256">
        <f t="shared" si="168"/>
        <v>8.0056157644782431</v>
      </c>
      <c r="DZ96" s="256">
        <f t="shared" si="168"/>
        <v>12.524698964140415</v>
      </c>
      <c r="EA96" s="256">
        <f t="shared" si="168"/>
        <v>2.2972006264949374</v>
      </c>
      <c r="EB96" s="256">
        <f t="shared" si="168"/>
        <v>4.2299438108413883</v>
      </c>
      <c r="EC96" s="256">
        <f t="shared" si="168"/>
        <v>0.14102438855291646</v>
      </c>
      <c r="ED96" s="256">
        <f t="shared" si="168"/>
        <v>2.6629186218371934E-2</v>
      </c>
      <c r="EE96" s="256">
        <f t="shared" si="168"/>
        <v>0.5043788466568554</v>
      </c>
      <c r="EF96" s="256">
        <f t="shared" si="169"/>
        <v>123.95508018694008</v>
      </c>
      <c r="EG96" s="256"/>
      <c r="EH96" s="256"/>
      <c r="EI96" s="147">
        <v>26811.864110375667</v>
      </c>
      <c r="EJ96" s="148">
        <v>9.4703121812180111</v>
      </c>
      <c r="EK96" s="148">
        <v>-0.23735105748706822</v>
      </c>
      <c r="EL96" s="148">
        <v>44.432738573659869</v>
      </c>
      <c r="EM96" s="148">
        <v>10.064787513870138</v>
      </c>
      <c r="EN96" s="148">
        <v>2.3956238763151081</v>
      </c>
      <c r="EO96" s="148">
        <v>16.09818263739766</v>
      </c>
      <c r="EP96" s="148">
        <v>90.774333644776291</v>
      </c>
      <c r="EQ96" s="148">
        <v>113.41074961031281</v>
      </c>
      <c r="ER96" s="148">
        <v>30.483724079819879</v>
      </c>
      <c r="ES96" s="196">
        <v>135.87775457057663</v>
      </c>
      <c r="ET96" s="148">
        <v>5.9275801494162019</v>
      </c>
      <c r="EU96" s="148">
        <v>11.990016823795324</v>
      </c>
      <c r="EV96" s="148">
        <v>6.1208962321108524</v>
      </c>
      <c r="EW96" s="472">
        <v>1</v>
      </c>
      <c r="EX96" s="148">
        <v>520.51180510345455</v>
      </c>
      <c r="EY96" s="148">
        <v>27.465144999481907</v>
      </c>
      <c r="EZ96" s="148">
        <v>55.346779065413379</v>
      </c>
      <c r="FA96" s="148">
        <v>10.476042859523497</v>
      </c>
      <c r="FB96" s="148">
        <v>17.036140009072128</v>
      </c>
      <c r="FC96" s="516"/>
      <c r="FD96" s="256"/>
      <c r="FE96" s="256"/>
      <c r="FF96" s="256"/>
      <c r="FG96" s="256"/>
      <c r="FH96" s="256"/>
      <c r="FI96" s="142">
        <f t="shared" si="170"/>
        <v>39.368078057197145</v>
      </c>
      <c r="FJ96" s="256"/>
      <c r="FK96" s="142">
        <f t="shared" si="171"/>
        <v>32.140137804325654</v>
      </c>
      <c r="FL96" s="256"/>
      <c r="FM96" s="142">
        <f t="shared" si="142"/>
        <v>15.224552756156807</v>
      </c>
      <c r="FO96" s="142">
        <f t="shared" si="143"/>
        <v>55.053922941434138</v>
      </c>
      <c r="FP96" s="256"/>
      <c r="FQ96" s="142">
        <f t="shared" si="144"/>
        <v>15.224552756156806</v>
      </c>
      <c r="FR96" s="256"/>
      <c r="FS96" s="142">
        <f t="shared" si="145"/>
        <v>0.17958681730531936</v>
      </c>
      <c r="FU96" s="142">
        <f t="shared" si="146"/>
        <v>9.448338733727315</v>
      </c>
      <c r="FV96" s="256"/>
      <c r="FW96" s="256"/>
      <c r="FX96" s="256"/>
      <c r="FY96" s="256"/>
      <c r="FZ96" s="256"/>
      <c r="GA96" s="256"/>
      <c r="GB96" s="256"/>
      <c r="GC96" s="256"/>
      <c r="GD96" s="256"/>
      <c r="GE96" s="256"/>
      <c r="GF96" s="256"/>
      <c r="GG96" s="256"/>
      <c r="GH96" s="256"/>
      <c r="GI96" s="256"/>
      <c r="GJ96" s="256"/>
      <c r="GK96" s="344">
        <v>8.5928977824198558</v>
      </c>
      <c r="GL96" s="373">
        <v>3.2812907441948092E-2</v>
      </c>
      <c r="GM96" s="256"/>
      <c r="GN96" s="256"/>
      <c r="GO96" s="617"/>
      <c r="GP96" s="256"/>
      <c r="GQ96" s="256"/>
      <c r="GR96" s="256"/>
      <c r="GS96" s="256"/>
      <c r="GT96" s="256"/>
      <c r="GU96" s="256"/>
      <c r="GV96" s="256"/>
      <c r="GW96" s="256"/>
      <c r="GX96" s="256"/>
      <c r="GY96" s="256"/>
      <c r="GZ96" s="649"/>
      <c r="HA96" s="256"/>
      <c r="HB96" s="256"/>
      <c r="HC96" s="256"/>
      <c r="HD96" s="256"/>
      <c r="HE96" s="256"/>
      <c r="HF96" s="256"/>
      <c r="HG96" s="256"/>
      <c r="HH96" s="256"/>
      <c r="HI96" s="649"/>
      <c r="HJ96" s="256"/>
      <c r="HK96" s="256"/>
      <c r="HL96" s="256"/>
      <c r="HM96" s="256"/>
      <c r="HN96" s="256"/>
      <c r="HO96" s="256"/>
      <c r="HP96" s="256"/>
      <c r="HQ96" s="256"/>
      <c r="HR96" s="256"/>
      <c r="HS96" s="256"/>
      <c r="HT96" s="256"/>
      <c r="HU96" s="256"/>
      <c r="HV96" s="256"/>
      <c r="HW96" s="256"/>
    </row>
    <row r="97" spans="1:231" s="142" customFormat="1" ht="15.75" x14ac:dyDescent="0.2">
      <c r="A97" s="278">
        <v>91</v>
      </c>
      <c r="B97" s="272">
        <v>47</v>
      </c>
      <c r="C97" s="144">
        <v>110</v>
      </c>
      <c r="D97" s="327">
        <v>3272.25</v>
      </c>
      <c r="E97" s="322" t="s">
        <v>242</v>
      </c>
      <c r="F97" s="311" t="s">
        <v>162</v>
      </c>
      <c r="G97" s="239"/>
      <c r="H97" s="145">
        <v>70.601744867799042</v>
      </c>
      <c r="I97" s="145">
        <v>0.65497135028875164</v>
      </c>
      <c r="J97" s="145">
        <v>10.672071572207257</v>
      </c>
      <c r="K97" s="145">
        <v>2.7969185536539252</v>
      </c>
      <c r="L97" s="145">
        <v>5.8600539175004261E-2</v>
      </c>
      <c r="M97" s="145">
        <v>2.2935286330700442</v>
      </c>
      <c r="N97" s="145">
        <v>1.2604760457922983</v>
      </c>
      <c r="O97" s="145">
        <v>2.6434898214881959</v>
      </c>
      <c r="P97" s="145">
        <v>3.6413410340951424</v>
      </c>
      <c r="Q97" s="145">
        <v>0.1008832399457604</v>
      </c>
      <c r="R97" s="145">
        <v>2.6991141511429284E-2</v>
      </c>
      <c r="S97" s="145">
        <v>0.83898320097313461</v>
      </c>
      <c r="T97" s="145">
        <v>0.61</v>
      </c>
      <c r="U97" s="145">
        <v>3.4</v>
      </c>
      <c r="V97" s="146">
        <v>99.6</v>
      </c>
      <c r="W97" s="146"/>
      <c r="X97" s="145">
        <v>2.6434898214881959</v>
      </c>
      <c r="Y97" s="145">
        <f t="shared" si="153"/>
        <v>1.9614694475442414</v>
      </c>
      <c r="Z97" s="145">
        <f t="shared" si="154"/>
        <v>2.3664660281869927E-2</v>
      </c>
      <c r="AA97" s="145">
        <f t="shared" si="155"/>
        <v>4.6049592690324372</v>
      </c>
      <c r="AB97" s="145">
        <v>0.61</v>
      </c>
      <c r="AC97" s="146">
        <f t="shared" si="156"/>
        <v>0.86597434248456384</v>
      </c>
      <c r="AD97" s="146"/>
      <c r="AE97" s="146">
        <f t="shared" si="157"/>
        <v>4.7234497645001247E-2</v>
      </c>
      <c r="AF97" s="443">
        <f t="shared" si="172"/>
        <v>1.2132415481472971</v>
      </c>
      <c r="AG97" s="146">
        <v>0</v>
      </c>
      <c r="AH97" s="146">
        <f t="shared" si="158"/>
        <v>2.6991141511429284E-2</v>
      </c>
      <c r="AI97" s="249">
        <f t="shared" si="159"/>
        <v>33.229456264769063</v>
      </c>
      <c r="AJ97" s="249">
        <f t="shared" si="160"/>
        <v>0.9634889738044371</v>
      </c>
      <c r="AK97" s="249">
        <f t="shared" si="147"/>
        <v>3.6511026195562964E-2</v>
      </c>
      <c r="AL97" s="249">
        <f t="shared" si="161"/>
        <v>5.0904471867239689</v>
      </c>
      <c r="AM97" s="249">
        <f t="shared" si="148"/>
        <v>4.9045897361423609</v>
      </c>
      <c r="AN97" s="249">
        <f t="shared" si="149"/>
        <v>0.18585745058160863</v>
      </c>
      <c r="AO97" s="249">
        <f t="shared" si="162"/>
        <v>3.1604704900814191</v>
      </c>
      <c r="AP97" s="249">
        <f t="shared" si="163"/>
        <v>0.23952950991858044</v>
      </c>
      <c r="AQ97" s="433">
        <f t="shared" si="150"/>
        <v>1.6386285086474861</v>
      </c>
      <c r="AR97" s="430">
        <f t="shared" si="164"/>
        <v>37.474263596862073</v>
      </c>
      <c r="AS97" s="430">
        <f t="shared" si="165"/>
        <v>51.864613069368005</v>
      </c>
      <c r="AT97" s="430">
        <f t="shared" si="166"/>
        <v>90.977505174877564</v>
      </c>
      <c r="AU97" s="430">
        <f t="shared" si="151"/>
        <v>9.0224948251224362</v>
      </c>
      <c r="AV97" s="436">
        <f t="shared" si="173"/>
        <v>51.864613069368005</v>
      </c>
      <c r="AW97" s="436"/>
      <c r="AX97" s="436">
        <f t="shared" si="174"/>
        <v>1.6386285086474861</v>
      </c>
      <c r="AY97" s="436"/>
      <c r="AZ97" s="436">
        <f t="shared" si="175"/>
        <v>37.474263596862073</v>
      </c>
      <c r="BA97" s="430"/>
      <c r="BB97" s="146">
        <f t="shared" si="127"/>
        <v>89.338876666230078</v>
      </c>
      <c r="BC97" s="146"/>
      <c r="BD97" s="147">
        <v>16989.777885197327</v>
      </c>
      <c r="BE97" s="148">
        <v>8.0748217800244788</v>
      </c>
      <c r="BF97" s="148">
        <v>0</v>
      </c>
      <c r="BG97" s="148">
        <v>42.990080332542192</v>
      </c>
      <c r="BH97" s="148">
        <v>11.864558590738369</v>
      </c>
      <c r="BI97" s="148">
        <v>2.2386491044240819</v>
      </c>
      <c r="BJ97" s="148">
        <v>33.190426363444203</v>
      </c>
      <c r="BK97" s="148">
        <v>99.281355735753593</v>
      </c>
      <c r="BL97" s="148">
        <v>136.50632992178825</v>
      </c>
      <c r="BM97" s="148">
        <v>20.182203231736498</v>
      </c>
      <c r="BN97" s="196">
        <v>186.87806205138449</v>
      </c>
      <c r="BO97" s="148">
        <v>7.0215528513814762</v>
      </c>
      <c r="BP97" s="148">
        <v>11.192708148893841</v>
      </c>
      <c r="BQ97" s="148">
        <v>8.0698676718500373</v>
      </c>
      <c r="BR97" s="148">
        <v>3.4652191031548063</v>
      </c>
      <c r="BS97" s="148">
        <v>559.67049507736476</v>
      </c>
      <c r="BT97" s="148">
        <v>31.149902308254379</v>
      </c>
      <c r="BU97" s="148">
        <v>60.533509468014806</v>
      </c>
      <c r="BV97" s="148">
        <v>4.486316912930957</v>
      </c>
      <c r="BW97" s="148">
        <v>18.52235066330778</v>
      </c>
      <c r="BX97" s="148"/>
      <c r="BY97" s="148">
        <f t="shared" si="152"/>
        <v>1236747.499490682</v>
      </c>
      <c r="BZ97" s="148"/>
      <c r="CA97" s="148">
        <f t="shared" ref="CA97:CA111" si="176">BT97+BU97+BW97</f>
        <v>110.20576243957696</v>
      </c>
      <c r="CB97" s="148"/>
      <c r="CC97" s="198">
        <v>15.084091638808342</v>
      </c>
      <c r="CD97" s="198">
        <v>12.245260400479522</v>
      </c>
      <c r="CE97" s="373">
        <v>4.9769323006577206</v>
      </c>
      <c r="CF97" s="200"/>
      <c r="CG97" s="344">
        <v>15.084091638808342</v>
      </c>
      <c r="CH97" s="373">
        <v>4.9769323006577206</v>
      </c>
      <c r="CI97" s="501">
        <f t="shared" si="128"/>
        <v>37.474263596862073</v>
      </c>
      <c r="CJ97" s="501">
        <f t="shared" si="129"/>
        <v>51.864613069368005</v>
      </c>
      <c r="CK97" s="161">
        <f t="shared" si="130"/>
        <v>2.6684980677878764E-2</v>
      </c>
      <c r="CL97" s="161">
        <f t="shared" si="130"/>
        <v>1.928096906194051E-2</v>
      </c>
      <c r="CM97" s="142">
        <f t="shared" si="131"/>
        <v>1.3840061976217437</v>
      </c>
      <c r="CN97" s="142">
        <f t="shared" si="132"/>
        <v>41.94619967840638</v>
      </c>
      <c r="CO97" s="142">
        <f t="shared" si="133"/>
        <v>6.6155614109320293</v>
      </c>
      <c r="CP97" s="142">
        <f t="shared" si="167"/>
        <v>86.868991712619973</v>
      </c>
      <c r="CQ97" s="142">
        <f t="shared" si="134"/>
        <v>13.131008287380023</v>
      </c>
      <c r="CR97" s="142">
        <f t="shared" si="135"/>
        <v>3.6676987407252017</v>
      </c>
      <c r="CS97" s="146">
        <f t="shared" si="136"/>
        <v>70.601744867799042</v>
      </c>
      <c r="CT97" s="146">
        <f t="shared" si="137"/>
        <v>10.672071572207257</v>
      </c>
      <c r="CU97" s="146">
        <f t="shared" si="138"/>
        <v>3.6413410340951424</v>
      </c>
      <c r="CV97" s="512">
        <f t="shared" si="139"/>
        <v>99.281355735753593</v>
      </c>
      <c r="DC97" s="516"/>
      <c r="DD97" s="145">
        <v>70.601744867799042</v>
      </c>
      <c r="DE97" s="145">
        <v>0.65497135028875164</v>
      </c>
      <c r="DF97" s="145">
        <v>10.672071572207257</v>
      </c>
      <c r="DG97" s="145">
        <v>2.7969185536539252</v>
      </c>
      <c r="DH97" s="145">
        <v>5.8600539175004261E-2</v>
      </c>
      <c r="DI97" s="145">
        <v>2.2935286330700442</v>
      </c>
      <c r="DJ97" s="145">
        <v>1.2604760457922983</v>
      </c>
      <c r="DK97" s="145">
        <v>2.6434898214881959</v>
      </c>
      <c r="DL97" s="145">
        <v>3.6413410340951424</v>
      </c>
      <c r="DM97" s="145">
        <v>0.1008832399457604</v>
      </c>
      <c r="DN97" s="145">
        <v>2.6991141511429284E-2</v>
      </c>
      <c r="DO97" s="145">
        <v>0.83898320097313461</v>
      </c>
      <c r="DP97" s="145">
        <v>0.61</v>
      </c>
      <c r="DQ97" s="538">
        <v>3.4</v>
      </c>
      <c r="DR97" s="540">
        <f t="shared" si="140"/>
        <v>99.6</v>
      </c>
      <c r="DS97" s="554">
        <f t="shared" si="141"/>
        <v>1.1316435590768219</v>
      </c>
      <c r="DT97" s="256">
        <f t="shared" si="168"/>
        <v>79.896009839229848</v>
      </c>
      <c r="DU97" s="256">
        <f t="shared" si="168"/>
        <v>0.74119410993411472</v>
      </c>
      <c r="DV97" s="256">
        <f t="shared" si="168"/>
        <v>12.076981056695194</v>
      </c>
      <c r="DW97" s="256">
        <f t="shared" si="168"/>
        <v>3.1651148665049251</v>
      </c>
      <c r="DX97" s="256">
        <f t="shared" si="168"/>
        <v>6.6314922715822552E-2</v>
      </c>
      <c r="DY97" s="256">
        <f t="shared" si="168"/>
        <v>2.5954569051719831</v>
      </c>
      <c r="DZ97" s="256">
        <f t="shared" si="168"/>
        <v>1.4264095985914755</v>
      </c>
      <c r="EA97" s="256">
        <f t="shared" si="168"/>
        <v>2.9914882299722545</v>
      </c>
      <c r="EB97" s="256">
        <f t="shared" si="168"/>
        <v>4.1207001276359021</v>
      </c>
      <c r="EC97" s="256">
        <f t="shared" si="168"/>
        <v>0.11416386870342131</v>
      </c>
      <c r="ED97" s="256">
        <f t="shared" si="168"/>
        <v>3.0544351443539983E-2</v>
      </c>
      <c r="EE97" s="256">
        <f t="shared" si="168"/>
        <v>0.94942993555490263</v>
      </c>
      <c r="EF97" s="256">
        <f t="shared" si="169"/>
        <v>108.17380781215336</v>
      </c>
      <c r="EG97" s="256"/>
      <c r="EH97" s="256"/>
      <c r="EI97" s="147">
        <v>16989.777885197327</v>
      </c>
      <c r="EJ97" s="148">
        <v>8.0748217800244788</v>
      </c>
      <c r="EK97" s="148">
        <v>0</v>
      </c>
      <c r="EL97" s="148">
        <v>42.990080332542192</v>
      </c>
      <c r="EM97" s="148">
        <v>11.864558590738369</v>
      </c>
      <c r="EN97" s="148">
        <v>2.2386491044240819</v>
      </c>
      <c r="EO97" s="148">
        <v>33.190426363444203</v>
      </c>
      <c r="EP97" s="148">
        <v>99.281355735753593</v>
      </c>
      <c r="EQ97" s="148">
        <v>136.50632992178825</v>
      </c>
      <c r="ER97" s="148">
        <v>20.182203231736498</v>
      </c>
      <c r="ES97" s="196">
        <v>186.87806205138449</v>
      </c>
      <c r="ET97" s="148">
        <v>7.0215528513814762</v>
      </c>
      <c r="EU97" s="148">
        <v>11.192708148893841</v>
      </c>
      <c r="EV97" s="148">
        <v>8.0698676718500373</v>
      </c>
      <c r="EW97" s="148">
        <v>3.4652191031548063</v>
      </c>
      <c r="EX97" s="148">
        <v>559.67049507736476</v>
      </c>
      <c r="EY97" s="148">
        <v>31.149902308254379</v>
      </c>
      <c r="EZ97" s="148">
        <v>60.533509468014806</v>
      </c>
      <c r="FA97" s="148">
        <v>4.486316912930957</v>
      </c>
      <c r="FB97" s="148">
        <v>18.52235066330778</v>
      </c>
      <c r="FC97" s="516"/>
      <c r="FD97" s="256"/>
      <c r="FE97" s="256"/>
      <c r="FF97" s="256"/>
      <c r="FG97" s="256"/>
      <c r="FH97" s="256"/>
      <c r="FI97" s="142">
        <f t="shared" si="170"/>
        <v>44.466964884196898</v>
      </c>
      <c r="FJ97" s="256"/>
      <c r="FK97" s="142">
        <f t="shared" si="171"/>
        <v>47.47892312801666</v>
      </c>
      <c r="FL97" s="256"/>
      <c r="FM97" s="142">
        <f t="shared" si="142"/>
        <v>13.131008287380023</v>
      </c>
      <c r="FO97" s="142">
        <f t="shared" si="143"/>
        <v>48.362102803651382</v>
      </c>
      <c r="FP97" s="256"/>
      <c r="FQ97" s="142">
        <f t="shared" si="144"/>
        <v>13.131008287380023</v>
      </c>
      <c r="FR97" s="256"/>
      <c r="FS97" s="142">
        <f t="shared" si="145"/>
        <v>0.15115875099391082</v>
      </c>
      <c r="FU97" s="142">
        <f t="shared" si="146"/>
        <v>10.672071572207255</v>
      </c>
      <c r="FV97" s="256"/>
      <c r="FW97" s="256"/>
      <c r="FX97" s="256"/>
      <c r="FY97" s="256"/>
      <c r="FZ97" s="256"/>
      <c r="GA97" s="256"/>
      <c r="GB97" s="256"/>
      <c r="GC97" s="256"/>
      <c r="GD97" s="256"/>
      <c r="GE97" s="256"/>
      <c r="GF97" s="256"/>
      <c r="GG97" s="256"/>
      <c r="GH97" s="256"/>
      <c r="GI97" s="256"/>
      <c r="GJ97" s="256"/>
      <c r="GK97" s="344">
        <v>15.084091638808342</v>
      </c>
      <c r="GL97" s="373">
        <v>4.9769323006577206</v>
      </c>
      <c r="GM97" s="256"/>
      <c r="GN97" s="256"/>
      <c r="GO97" s="617"/>
      <c r="GP97" s="256"/>
      <c r="GQ97" s="256"/>
      <c r="GR97" s="256"/>
      <c r="GS97" s="256"/>
      <c r="GT97" s="256"/>
      <c r="GU97" s="256"/>
      <c r="GV97" s="256"/>
      <c r="GW97" s="256"/>
      <c r="GX97" s="256"/>
      <c r="GY97" s="256"/>
      <c r="GZ97" s="649"/>
      <c r="HA97" s="256"/>
      <c r="HB97" s="256"/>
      <c r="HC97" s="256"/>
      <c r="HD97" s="256"/>
      <c r="HE97" s="256"/>
      <c r="HF97" s="256"/>
      <c r="HG97" s="256"/>
      <c r="HH97" s="256"/>
      <c r="HI97" s="649"/>
      <c r="HJ97" s="256"/>
      <c r="HK97" s="256"/>
      <c r="HL97" s="256"/>
      <c r="HM97" s="256"/>
      <c r="HN97" s="256"/>
      <c r="HO97" s="256"/>
      <c r="HP97" s="256"/>
      <c r="HQ97" s="256"/>
      <c r="HR97" s="256"/>
      <c r="HS97" s="256"/>
      <c r="HT97" s="256"/>
      <c r="HU97" s="256"/>
      <c r="HV97" s="256"/>
      <c r="HW97" s="256"/>
    </row>
    <row r="98" spans="1:231" s="142" customFormat="1" ht="15.75" x14ac:dyDescent="0.25">
      <c r="A98" s="278">
        <v>92</v>
      </c>
      <c r="B98" s="272">
        <v>46</v>
      </c>
      <c r="C98" s="144">
        <v>110</v>
      </c>
      <c r="D98" s="327">
        <v>3272.6</v>
      </c>
      <c r="E98" s="322" t="s">
        <v>242</v>
      </c>
      <c r="F98" s="311" t="s">
        <v>162</v>
      </c>
      <c r="G98" s="239"/>
      <c r="H98" s="145">
        <v>67.440996093926685</v>
      </c>
      <c r="I98" s="145">
        <v>0.4956902689694479</v>
      </c>
      <c r="J98" s="145">
        <v>8.88724276912777</v>
      </c>
      <c r="K98" s="145">
        <v>2.6938368292727053</v>
      </c>
      <c r="L98" s="145">
        <v>0.14847672188396224</v>
      </c>
      <c r="M98" s="145">
        <v>2.9193790429102613</v>
      </c>
      <c r="N98" s="145">
        <v>3.6938034681950178</v>
      </c>
      <c r="O98" s="145">
        <v>2.4316466236327603</v>
      </c>
      <c r="P98" s="145">
        <v>3.073719443514606</v>
      </c>
      <c r="Q98" s="145">
        <v>9.2876482588910084E-2</v>
      </c>
      <c r="R98" s="145">
        <v>2.0837001167072274E-2</v>
      </c>
      <c r="S98" s="145">
        <v>0.69149525481078034</v>
      </c>
      <c r="T98" s="145">
        <v>0.65</v>
      </c>
      <c r="U98" s="145">
        <v>6.36</v>
      </c>
      <c r="V98" s="146">
        <v>99.6</v>
      </c>
      <c r="W98" s="146"/>
      <c r="X98" s="145">
        <v>2.4316466236327603</v>
      </c>
      <c r="Y98" s="145">
        <f t="shared" si="153"/>
        <v>1.8042817947355081</v>
      </c>
      <c r="Z98" s="145">
        <f t="shared" si="154"/>
        <v>1.9504562514054673E-2</v>
      </c>
      <c r="AA98" s="145">
        <f t="shared" si="155"/>
        <v>4.2359284183682684</v>
      </c>
      <c r="AB98" s="145">
        <v>0.65</v>
      </c>
      <c r="AC98" s="146">
        <f t="shared" si="156"/>
        <v>0.71233225597785266</v>
      </c>
      <c r="AD98" s="146"/>
      <c r="AE98" s="146">
        <f t="shared" si="157"/>
        <v>3.6464752042376473E-2</v>
      </c>
      <c r="AF98" s="443">
        <f t="shared" si="172"/>
        <v>3.6573387161526414</v>
      </c>
      <c r="AG98" s="146">
        <v>0</v>
      </c>
      <c r="AH98" s="146">
        <f t="shared" si="158"/>
        <v>2.0837001167072274E-2</v>
      </c>
      <c r="AI98" s="249">
        <f t="shared" si="159"/>
        <v>30.319067023535951</v>
      </c>
      <c r="AJ98" s="249">
        <f t="shared" si="160"/>
        <v>0.87937166030493163</v>
      </c>
      <c r="AK98" s="249">
        <f t="shared" si="147"/>
        <v>0.12062833969506841</v>
      </c>
      <c r="AL98" s="249">
        <f t="shared" si="161"/>
        <v>5.6132158721829661</v>
      </c>
      <c r="AM98" s="249">
        <f t="shared" si="148"/>
        <v>4.9361029611715299</v>
      </c>
      <c r="AN98" s="249">
        <f t="shared" si="149"/>
        <v>0.67711291101143656</v>
      </c>
      <c r="AO98" s="249">
        <f t="shared" si="162"/>
        <v>4.9907748728371537</v>
      </c>
      <c r="AP98" s="249">
        <f t="shared" si="163"/>
        <v>1.3692251271628471</v>
      </c>
      <c r="AQ98" s="433">
        <f t="shared" si="150"/>
        <v>5.7036767543269242</v>
      </c>
      <c r="AR98" s="430">
        <f t="shared" si="164"/>
        <v>37.628241206272904</v>
      </c>
      <c r="AS98" s="430">
        <f t="shared" si="165"/>
        <v>48.626875490790233</v>
      </c>
      <c r="AT98" s="430">
        <f t="shared" si="166"/>
        <v>91.958793451390051</v>
      </c>
      <c r="AU98" s="430">
        <f t="shared" si="151"/>
        <v>8.0412065486099493</v>
      </c>
      <c r="AV98" s="436">
        <f t="shared" si="173"/>
        <v>48.626875490790233</v>
      </c>
      <c r="AW98" s="436"/>
      <c r="AX98" s="436">
        <f t="shared" si="174"/>
        <v>5.7036767543269242</v>
      </c>
      <c r="AY98" s="436"/>
      <c r="AZ98" s="436">
        <f t="shared" si="175"/>
        <v>37.628241206272904</v>
      </c>
      <c r="BA98" s="430"/>
      <c r="BB98" s="146">
        <f t="shared" si="127"/>
        <v>86.25511669706313</v>
      </c>
      <c r="BC98" s="146"/>
      <c r="BD98" s="147">
        <v>16983.377529723279</v>
      </c>
      <c r="BE98" s="472">
        <v>1</v>
      </c>
      <c r="BF98" s="148">
        <v>0</v>
      </c>
      <c r="BG98" s="148">
        <v>41.262279613660191</v>
      </c>
      <c r="BH98" s="148">
        <v>11.076760084632136</v>
      </c>
      <c r="BI98" s="148">
        <v>1.5744210873265028</v>
      </c>
      <c r="BJ98" s="148">
        <v>29.0019823684264</v>
      </c>
      <c r="BK98" s="148">
        <v>85.802863043227163</v>
      </c>
      <c r="BL98" s="148">
        <v>127.87121166731373</v>
      </c>
      <c r="BM98" s="148">
        <v>19.388601965198518</v>
      </c>
      <c r="BN98" s="196">
        <v>146.81835498344469</v>
      </c>
      <c r="BO98" s="148">
        <v>6.1822908083447992</v>
      </c>
      <c r="BP98" s="148">
        <v>11.466122076146759</v>
      </c>
      <c r="BQ98" s="148">
        <v>5.551838114475701</v>
      </c>
      <c r="BR98" s="148">
        <v>1.1445292014678028</v>
      </c>
      <c r="BS98" s="148">
        <v>527.92253985321179</v>
      </c>
      <c r="BT98" s="148">
        <v>25.424233159769454</v>
      </c>
      <c r="BU98" s="148">
        <v>47.123441758835817</v>
      </c>
      <c r="BV98" s="148">
        <v>5.9628842878827371</v>
      </c>
      <c r="BW98" s="148">
        <v>13.263266236105812</v>
      </c>
      <c r="BX98" s="148"/>
      <c r="BY98" s="148">
        <f t="shared" si="152"/>
        <v>22243.24861775661</v>
      </c>
      <c r="BZ98" s="148"/>
      <c r="CA98" s="148">
        <f t="shared" si="176"/>
        <v>85.810941154711074</v>
      </c>
      <c r="CB98" s="148"/>
      <c r="CC98" s="158"/>
      <c r="CD98" s="158"/>
      <c r="CE98" s="375"/>
      <c r="CF98" s="192"/>
      <c r="CG98" s="342"/>
      <c r="CH98" s="375"/>
      <c r="CI98" s="501">
        <f t="shared" si="128"/>
        <v>37.628241206272904</v>
      </c>
      <c r="CJ98" s="501">
        <f t="shared" si="129"/>
        <v>48.626875490790233</v>
      </c>
      <c r="CK98" s="161">
        <f t="shared" si="130"/>
        <v>2.6575783718354944E-2</v>
      </c>
      <c r="CL98" s="161">
        <f t="shared" si="130"/>
        <v>2.0564759506075947E-2</v>
      </c>
      <c r="CM98" s="142">
        <f t="shared" si="131"/>
        <v>1.292297325942616</v>
      </c>
      <c r="CN98" s="142">
        <f t="shared" si="132"/>
        <v>43.624358353635031</v>
      </c>
      <c r="CO98" s="142">
        <f t="shared" si="133"/>
        <v>7.5885173665111454</v>
      </c>
      <c r="CP98" s="142">
        <f t="shared" si="167"/>
        <v>88.356546801671982</v>
      </c>
      <c r="CQ98" s="142">
        <f t="shared" si="134"/>
        <v>11.643453198328027</v>
      </c>
      <c r="CR98" s="142">
        <f t="shared" si="135"/>
        <v>3.5823040566444475</v>
      </c>
      <c r="CS98" s="146">
        <f t="shared" si="136"/>
        <v>67.440996093926685</v>
      </c>
      <c r="CT98" s="146">
        <f t="shared" si="137"/>
        <v>8.88724276912777</v>
      </c>
      <c r="CU98" s="146">
        <f t="shared" si="138"/>
        <v>3.073719443514606</v>
      </c>
      <c r="CV98" s="512">
        <f t="shared" si="139"/>
        <v>85.802863043227163</v>
      </c>
      <c r="DC98" s="516"/>
      <c r="DD98" s="145">
        <v>67.440996093926685</v>
      </c>
      <c r="DE98" s="145">
        <v>0.4956902689694479</v>
      </c>
      <c r="DF98" s="145">
        <v>8.88724276912777</v>
      </c>
      <c r="DG98" s="145">
        <v>2.6938368292727053</v>
      </c>
      <c r="DH98" s="145">
        <v>0.14847672188396224</v>
      </c>
      <c r="DI98" s="145">
        <v>2.9193790429102613</v>
      </c>
      <c r="DJ98" s="145">
        <v>3.6938034681950178</v>
      </c>
      <c r="DK98" s="145">
        <v>2.4316466236327603</v>
      </c>
      <c r="DL98" s="145">
        <v>3.073719443514606</v>
      </c>
      <c r="DM98" s="145">
        <v>9.2876482588910084E-2</v>
      </c>
      <c r="DN98" s="145">
        <v>2.0837001167072274E-2</v>
      </c>
      <c r="DO98" s="145">
        <v>0.69149525481078034</v>
      </c>
      <c r="DP98" s="145">
        <v>0.65</v>
      </c>
      <c r="DQ98" s="538">
        <v>6.36</v>
      </c>
      <c r="DR98" s="540">
        <f t="shared" si="140"/>
        <v>99.59999999999998</v>
      </c>
      <c r="DS98" s="554">
        <f t="shared" si="141"/>
        <v>1.2107785628247663</v>
      </c>
      <c r="DT98" s="256">
        <f t="shared" si="168"/>
        <v>81.656112326075231</v>
      </c>
      <c r="DU98" s="256">
        <f t="shared" si="168"/>
        <v>0.60017115146904998</v>
      </c>
      <c r="DV98" s="256">
        <f t="shared" si="168"/>
        <v>10.760483027479317</v>
      </c>
      <c r="DW98" s="256">
        <f t="shared" si="168"/>
        <v>3.2616398846312316</v>
      </c>
      <c r="DX98" s="256">
        <f t="shared" si="168"/>
        <v>0.17977243193559633</v>
      </c>
      <c r="DY98" s="256">
        <f t="shared" si="168"/>
        <v>3.5347215619156276</v>
      </c>
      <c r="DZ98" s="256">
        <f t="shared" si="168"/>
        <v>4.472378054578301</v>
      </c>
      <c r="EA98" s="256">
        <f t="shared" si="168"/>
        <v>2.9441856042597689</v>
      </c>
      <c r="EB98" s="256">
        <f t="shared" si="168"/>
        <v>3.7215936103451548</v>
      </c>
      <c r="EC98" s="256">
        <f t="shared" si="168"/>
        <v>0.11245285410921997</v>
      </c>
      <c r="ED98" s="256">
        <f t="shared" si="168"/>
        <v>2.5228994326645743E-2</v>
      </c>
      <c r="EE98" s="256">
        <f t="shared" si="168"/>
        <v>0.83724763081994213</v>
      </c>
      <c r="EF98" s="256">
        <f t="shared" si="169"/>
        <v>112.1059871319451</v>
      </c>
      <c r="EG98" s="256"/>
      <c r="EH98" s="256"/>
      <c r="EI98" s="147">
        <v>16983.377529723279</v>
      </c>
      <c r="EJ98" s="472">
        <v>1</v>
      </c>
      <c r="EK98" s="148">
        <v>0</v>
      </c>
      <c r="EL98" s="148">
        <v>41.262279613660191</v>
      </c>
      <c r="EM98" s="148">
        <v>11.076760084632136</v>
      </c>
      <c r="EN98" s="148">
        <v>1.5744210873265028</v>
      </c>
      <c r="EO98" s="148">
        <v>29.0019823684264</v>
      </c>
      <c r="EP98" s="148">
        <v>85.802863043227163</v>
      </c>
      <c r="EQ98" s="148">
        <v>127.87121166731373</v>
      </c>
      <c r="ER98" s="148">
        <v>19.388601965198518</v>
      </c>
      <c r="ES98" s="196">
        <v>146.81835498344469</v>
      </c>
      <c r="ET98" s="148">
        <v>6.1822908083447992</v>
      </c>
      <c r="EU98" s="148">
        <v>11.466122076146759</v>
      </c>
      <c r="EV98" s="148">
        <v>5.551838114475701</v>
      </c>
      <c r="EW98" s="148">
        <v>1.1445292014678028</v>
      </c>
      <c r="EX98" s="148">
        <v>527.92253985321179</v>
      </c>
      <c r="EY98" s="148">
        <v>25.424233159769454</v>
      </c>
      <c r="EZ98" s="148">
        <v>47.123441758835817</v>
      </c>
      <c r="FA98" s="148">
        <v>5.9628842878827371</v>
      </c>
      <c r="FB98" s="148">
        <v>13.263266236105812</v>
      </c>
      <c r="FC98" s="516"/>
      <c r="FD98" s="256"/>
      <c r="FE98" s="256"/>
      <c r="FF98" s="256"/>
      <c r="FG98" s="256"/>
      <c r="FH98" s="256"/>
      <c r="FI98" s="142">
        <f t="shared" si="170"/>
        <v>37.030178204699041</v>
      </c>
      <c r="FJ98" s="256"/>
      <c r="FK98" s="142">
        <f t="shared" si="171"/>
        <v>48.185303427483184</v>
      </c>
      <c r="FL98" s="256"/>
      <c r="FM98" s="142">
        <f t="shared" si="142"/>
        <v>11.643453198328027</v>
      </c>
      <c r="FO98" s="142">
        <f t="shared" si="143"/>
        <v>43.454754342096372</v>
      </c>
      <c r="FP98" s="256"/>
      <c r="FQ98" s="142">
        <f t="shared" si="144"/>
        <v>11.643453198328027</v>
      </c>
      <c r="FR98" s="256"/>
      <c r="FS98" s="142">
        <f t="shared" si="145"/>
        <v>0.13177804723925332</v>
      </c>
      <c r="FU98" s="142">
        <f t="shared" si="146"/>
        <v>8.88724276912777</v>
      </c>
      <c r="FV98" s="256"/>
      <c r="FW98" s="256"/>
      <c r="FX98" s="256"/>
      <c r="FY98" s="256"/>
      <c r="FZ98" s="256"/>
      <c r="GA98" s="256"/>
      <c r="GB98" s="256"/>
      <c r="GC98" s="256"/>
      <c r="GD98" s="256"/>
      <c r="GE98" s="256"/>
      <c r="GF98" s="256"/>
      <c r="GG98" s="256"/>
      <c r="GH98" s="256"/>
      <c r="GI98" s="256"/>
      <c r="GJ98" s="256"/>
      <c r="GK98" s="342"/>
      <c r="GL98" s="375"/>
      <c r="GM98" s="256"/>
      <c r="GN98" s="256"/>
      <c r="GO98" s="617"/>
      <c r="GP98" s="256"/>
      <c r="GQ98" s="256"/>
      <c r="GR98" s="256"/>
      <c r="GS98" s="256"/>
      <c r="GT98" s="256"/>
      <c r="GU98" s="256"/>
      <c r="GV98" s="256"/>
      <c r="GW98" s="256"/>
      <c r="GX98" s="256"/>
      <c r="GY98" s="256"/>
      <c r="GZ98" s="649"/>
      <c r="HA98" s="256"/>
      <c r="HB98" s="256"/>
      <c r="HC98" s="256"/>
      <c r="HD98" s="256"/>
      <c r="HE98" s="256"/>
      <c r="HF98" s="256"/>
      <c r="HG98" s="256"/>
      <c r="HH98" s="256"/>
      <c r="HI98" s="649"/>
      <c r="HJ98" s="256"/>
      <c r="HK98" s="256"/>
      <c r="HL98" s="256"/>
      <c r="HM98" s="256"/>
      <c r="HN98" s="256"/>
      <c r="HO98" s="256"/>
      <c r="HP98" s="256"/>
      <c r="HQ98" s="256"/>
      <c r="HR98" s="256"/>
      <c r="HS98" s="256"/>
      <c r="HT98" s="256"/>
      <c r="HU98" s="256"/>
      <c r="HV98" s="256"/>
      <c r="HW98" s="256"/>
    </row>
    <row r="99" spans="1:231" s="142" customFormat="1" ht="15.75" x14ac:dyDescent="0.2">
      <c r="A99" s="278">
        <v>93</v>
      </c>
      <c r="B99" s="272">
        <v>45</v>
      </c>
      <c r="C99" s="144">
        <v>110</v>
      </c>
      <c r="D99" s="327">
        <v>3272.85</v>
      </c>
      <c r="E99" s="322" t="s">
        <v>242</v>
      </c>
      <c r="F99" s="311" t="s">
        <v>162</v>
      </c>
      <c r="G99" s="239"/>
      <c r="H99" s="145">
        <v>70.342868033236627</v>
      </c>
      <c r="I99" s="145">
        <v>0.57222877635807778</v>
      </c>
      <c r="J99" s="145">
        <v>10.012559085208119</v>
      </c>
      <c r="K99" s="145">
        <v>2.4660728423610561</v>
      </c>
      <c r="L99" s="145">
        <v>8.5844634318413396E-2</v>
      </c>
      <c r="M99" s="145">
        <v>2.2492945049776591</v>
      </c>
      <c r="N99" s="145">
        <v>2.0191029434820096</v>
      </c>
      <c r="O99" s="145">
        <v>2.726392568785764</v>
      </c>
      <c r="P99" s="145">
        <v>3.2284598651720615</v>
      </c>
      <c r="Q99" s="145">
        <v>0.10163096731206395</v>
      </c>
      <c r="R99" s="145">
        <v>2.6104197695382921E-2</v>
      </c>
      <c r="S99" s="145">
        <v>0.93944158109273312</v>
      </c>
      <c r="T99" s="145">
        <v>0.6</v>
      </c>
      <c r="U99" s="145">
        <v>4.2300000000000004</v>
      </c>
      <c r="V99" s="146">
        <v>99.6</v>
      </c>
      <c r="W99" s="146"/>
      <c r="X99" s="145">
        <v>2.726392568785764</v>
      </c>
      <c r="Y99" s="145">
        <f t="shared" si="153"/>
        <v>2.0229832860390369</v>
      </c>
      <c r="Z99" s="145">
        <f t="shared" si="154"/>
        <v>2.6498225286794717E-2</v>
      </c>
      <c r="AA99" s="145">
        <f t="shared" si="155"/>
        <v>4.7493758548248008</v>
      </c>
      <c r="AB99" s="145">
        <v>0.6</v>
      </c>
      <c r="AC99" s="146">
        <f t="shared" si="156"/>
        <v>0.96554577878811609</v>
      </c>
      <c r="AD99" s="146"/>
      <c r="AE99" s="146">
        <f t="shared" si="157"/>
        <v>4.5682345966920106E-2</v>
      </c>
      <c r="AF99" s="443">
        <f t="shared" si="172"/>
        <v>1.9734205975150896</v>
      </c>
      <c r="AG99" s="146">
        <v>0</v>
      </c>
      <c r="AH99" s="146">
        <f t="shared" si="158"/>
        <v>2.6104197695382921E-2</v>
      </c>
      <c r="AI99" s="249">
        <f t="shared" si="159"/>
        <v>32.011097853139447</v>
      </c>
      <c r="AJ99" s="249">
        <f t="shared" si="160"/>
        <v>0.93835198634646177</v>
      </c>
      <c r="AK99" s="249">
        <f t="shared" si="147"/>
        <v>6.1648013653538253E-2</v>
      </c>
      <c r="AL99" s="249">
        <f t="shared" si="161"/>
        <v>4.7153673473387148</v>
      </c>
      <c r="AM99" s="249">
        <f t="shared" si="148"/>
        <v>4.4246743167285292</v>
      </c>
      <c r="AN99" s="249">
        <f t="shared" si="149"/>
        <v>0.29069303061018553</v>
      </c>
      <c r="AO99" s="249">
        <f t="shared" si="162"/>
        <v>3.738742833027958</v>
      </c>
      <c r="AP99" s="249">
        <f t="shared" si="163"/>
        <v>0.49125716697204264</v>
      </c>
      <c r="AQ99" s="433">
        <f t="shared" si="150"/>
        <v>2.7553707950973174</v>
      </c>
      <c r="AR99" s="430">
        <f t="shared" si="164"/>
        <v>36.351952469929216</v>
      </c>
      <c r="AS99" s="430">
        <f t="shared" si="165"/>
        <v>52.166891798272019</v>
      </c>
      <c r="AT99" s="430">
        <f t="shared" si="166"/>
        <v>91.274215063298556</v>
      </c>
      <c r="AU99" s="430">
        <f t="shared" si="151"/>
        <v>8.7257849367014444</v>
      </c>
      <c r="AV99" s="436">
        <f t="shared" si="173"/>
        <v>52.166891798272019</v>
      </c>
      <c r="AW99" s="436"/>
      <c r="AX99" s="436">
        <f t="shared" si="174"/>
        <v>2.7553707950973174</v>
      </c>
      <c r="AY99" s="436"/>
      <c r="AZ99" s="436">
        <f t="shared" si="175"/>
        <v>36.351952469929216</v>
      </c>
      <c r="BA99" s="430"/>
      <c r="BB99" s="146">
        <f t="shared" si="127"/>
        <v>88.518844268201235</v>
      </c>
      <c r="BC99" s="146"/>
      <c r="BD99" s="147">
        <v>15350.245837606994</v>
      </c>
      <c r="BE99" s="148">
        <v>2.1314053029408151</v>
      </c>
      <c r="BF99" s="148">
        <v>0.63855405203492299</v>
      </c>
      <c r="BG99" s="148">
        <v>38.963111714646523</v>
      </c>
      <c r="BH99" s="148">
        <v>8.7314119370314813</v>
      </c>
      <c r="BI99" s="148">
        <v>2.4939645933154195</v>
      </c>
      <c r="BJ99" s="148">
        <v>40.054833180472428</v>
      </c>
      <c r="BK99" s="148">
        <v>87.896872162633272</v>
      </c>
      <c r="BL99" s="148">
        <v>135.85004109897139</v>
      </c>
      <c r="BM99" s="148">
        <v>21.949362943402988</v>
      </c>
      <c r="BN99" s="196">
        <v>190.66842763361615</v>
      </c>
      <c r="BO99" s="148">
        <v>5.5949850409788953</v>
      </c>
      <c r="BP99" s="148">
        <v>12.109512514469413</v>
      </c>
      <c r="BQ99" s="148">
        <v>7.4917251575012811</v>
      </c>
      <c r="BR99" s="148">
        <v>0.90476788715319056</v>
      </c>
      <c r="BS99" s="148">
        <v>585.73415148742617</v>
      </c>
      <c r="BT99" s="148">
        <v>26.498312661447603</v>
      </c>
      <c r="BU99" s="148">
        <v>55.384079979604216</v>
      </c>
      <c r="BV99" s="148">
        <v>12.612741752517058</v>
      </c>
      <c r="BW99" s="148">
        <v>15.585025227744248</v>
      </c>
      <c r="BX99" s="148"/>
      <c r="BY99" s="148">
        <f t="shared" si="152"/>
        <v>40848.958508177268</v>
      </c>
      <c r="BZ99" s="148"/>
      <c r="CA99" s="148">
        <f t="shared" si="176"/>
        <v>97.467417868796076</v>
      </c>
      <c r="CB99" s="148"/>
      <c r="CC99" s="198">
        <v>13.339210318749128</v>
      </c>
      <c r="CD99" s="198">
        <v>12.6</v>
      </c>
      <c r="CE99" s="373">
        <v>9.1632983298593338</v>
      </c>
      <c r="CF99" s="200"/>
      <c r="CG99" s="344">
        <v>13.339210318749128</v>
      </c>
      <c r="CH99" s="373">
        <v>9.1632983298593338</v>
      </c>
      <c r="CI99" s="501">
        <f t="shared" si="128"/>
        <v>36.351952469929216</v>
      </c>
      <c r="CJ99" s="501">
        <f t="shared" si="129"/>
        <v>52.166891798272019</v>
      </c>
      <c r="CK99" s="161">
        <f t="shared" si="130"/>
        <v>2.7508838784580068E-2</v>
      </c>
      <c r="CL99" s="161">
        <f t="shared" si="130"/>
        <v>1.9169246346264473E-2</v>
      </c>
      <c r="CM99" s="142">
        <f t="shared" si="131"/>
        <v>1.435050616371297</v>
      </c>
      <c r="CN99" s="142">
        <f t="shared" si="132"/>
        <v>41.066908148718326</v>
      </c>
      <c r="CO99" s="142">
        <f t="shared" si="133"/>
        <v>7.0254634638967017</v>
      </c>
      <c r="CP99" s="142">
        <f t="shared" si="167"/>
        <v>87.539660425860831</v>
      </c>
      <c r="CQ99" s="142">
        <f t="shared" si="134"/>
        <v>12.460339574139157</v>
      </c>
      <c r="CR99" s="142">
        <f t="shared" si="135"/>
        <v>3.6730088178775313</v>
      </c>
      <c r="CS99" s="146">
        <f t="shared" si="136"/>
        <v>70.342868033236627</v>
      </c>
      <c r="CT99" s="146">
        <f t="shared" si="137"/>
        <v>10.012559085208119</v>
      </c>
      <c r="CU99" s="146">
        <f t="shared" si="138"/>
        <v>3.2284598651720615</v>
      </c>
      <c r="CV99" s="512">
        <f t="shared" si="139"/>
        <v>87.896872162633272</v>
      </c>
      <c r="DC99" s="516"/>
      <c r="DD99" s="145">
        <v>70.342868033236627</v>
      </c>
      <c r="DE99" s="145">
        <v>0.57222877635807778</v>
      </c>
      <c r="DF99" s="145">
        <v>10.012559085208119</v>
      </c>
      <c r="DG99" s="145">
        <v>2.4660728423610561</v>
      </c>
      <c r="DH99" s="145">
        <v>8.5844634318413396E-2</v>
      </c>
      <c r="DI99" s="145">
        <v>2.2492945049776591</v>
      </c>
      <c r="DJ99" s="145">
        <v>2.0191029434820096</v>
      </c>
      <c r="DK99" s="145">
        <v>2.726392568785764</v>
      </c>
      <c r="DL99" s="145">
        <v>3.2284598651720615</v>
      </c>
      <c r="DM99" s="145">
        <v>0.10163096731206395</v>
      </c>
      <c r="DN99" s="145">
        <v>2.6104197695382921E-2</v>
      </c>
      <c r="DO99" s="145">
        <v>0.93944158109273312</v>
      </c>
      <c r="DP99" s="145">
        <v>0.6</v>
      </c>
      <c r="DQ99" s="538">
        <v>4.2300000000000004</v>
      </c>
      <c r="DR99" s="540">
        <f t="shared" si="140"/>
        <v>99.59999999999998</v>
      </c>
      <c r="DS99" s="554">
        <f t="shared" si="141"/>
        <v>1.1544386214839104</v>
      </c>
      <c r="DT99" s="256">
        <f t="shared" si="168"/>
        <v>81.206523603514313</v>
      </c>
      <c r="DU99" s="256">
        <f t="shared" si="168"/>
        <v>0.66060299975224424</v>
      </c>
      <c r="DV99" s="256">
        <f t="shared" si="168"/>
        <v>11.558884907853864</v>
      </c>
      <c r="DW99" s="256">
        <f t="shared" si="168"/>
        <v>2.8469297326142065</v>
      </c>
      <c r="DX99" s="256">
        <f t="shared" si="168"/>
        <v>9.9102361304339553E-2</v>
      </c>
      <c r="DY99" s="256">
        <f t="shared" si="168"/>
        <v>2.5966724476377436</v>
      </c>
      <c r="DZ99" s="256">
        <f t="shared" si="168"/>
        <v>2.3309304187074771</v>
      </c>
      <c r="EA99" s="256">
        <f t="shared" si="168"/>
        <v>3.1474528787330147</v>
      </c>
      <c r="EB99" s="256">
        <f t="shared" si="168"/>
        <v>3.7270587562653659</v>
      </c>
      <c r="EC99" s="256">
        <f t="shared" si="168"/>
        <v>0.11732671380381546</v>
      </c>
      <c r="ED99" s="256">
        <f t="shared" si="168"/>
        <v>3.013569400240133E-2</v>
      </c>
      <c r="EE99" s="256">
        <f t="shared" si="168"/>
        <v>1.08452764384136</v>
      </c>
      <c r="EF99" s="256">
        <f t="shared" si="169"/>
        <v>109.40614815803013</v>
      </c>
      <c r="EG99" s="256"/>
      <c r="EH99" s="256"/>
      <c r="EI99" s="147">
        <v>15350.245837606994</v>
      </c>
      <c r="EJ99" s="148">
        <v>2.1314053029408151</v>
      </c>
      <c r="EK99" s="148">
        <v>0.63855405203492299</v>
      </c>
      <c r="EL99" s="148">
        <v>38.963111714646523</v>
      </c>
      <c r="EM99" s="148">
        <v>8.7314119370314813</v>
      </c>
      <c r="EN99" s="148">
        <v>2.4939645933154195</v>
      </c>
      <c r="EO99" s="148">
        <v>40.054833180472428</v>
      </c>
      <c r="EP99" s="148">
        <v>87.896872162633272</v>
      </c>
      <c r="EQ99" s="148">
        <v>135.85004109897139</v>
      </c>
      <c r="ER99" s="148">
        <v>21.949362943402988</v>
      </c>
      <c r="ES99" s="196">
        <v>190.66842763361615</v>
      </c>
      <c r="ET99" s="148">
        <v>5.5949850409788953</v>
      </c>
      <c r="EU99" s="148">
        <v>12.109512514469413</v>
      </c>
      <c r="EV99" s="148">
        <v>7.4917251575012811</v>
      </c>
      <c r="EW99" s="148">
        <v>0.90476788715319056</v>
      </c>
      <c r="EX99" s="148">
        <v>585.73415148742617</v>
      </c>
      <c r="EY99" s="148">
        <v>26.498312661447603</v>
      </c>
      <c r="EZ99" s="148">
        <v>55.384079979604216</v>
      </c>
      <c r="FA99" s="148">
        <v>12.612741752517058</v>
      </c>
      <c r="FB99" s="148">
        <v>15.585025227744248</v>
      </c>
      <c r="FC99" s="516"/>
      <c r="FD99" s="256"/>
      <c r="FE99" s="256"/>
      <c r="FF99" s="256"/>
      <c r="FG99" s="256"/>
      <c r="FH99" s="256"/>
      <c r="FI99" s="142">
        <f t="shared" si="170"/>
        <v>41.718996188367164</v>
      </c>
      <c r="FJ99" s="256"/>
      <c r="FK99" s="142">
        <f t="shared" si="171"/>
        <v>48.648990015285705</v>
      </c>
      <c r="FL99" s="256"/>
      <c r="FM99" s="142">
        <f t="shared" si="142"/>
        <v>12.460339574139157</v>
      </c>
      <c r="FO99" s="142">
        <f t="shared" si="143"/>
        <v>46.165680946291573</v>
      </c>
      <c r="FP99" s="256"/>
      <c r="FQ99" s="142">
        <f t="shared" si="144"/>
        <v>12.460339574139157</v>
      </c>
      <c r="FR99" s="256"/>
      <c r="FS99" s="142">
        <f t="shared" si="145"/>
        <v>0.14233936382117998</v>
      </c>
      <c r="FU99" s="142">
        <f t="shared" si="146"/>
        <v>10.012559085208119</v>
      </c>
      <c r="FV99" s="256"/>
      <c r="FW99" s="256"/>
      <c r="FX99" s="256"/>
      <c r="FY99" s="256"/>
      <c r="FZ99" s="256"/>
      <c r="GA99" s="256"/>
      <c r="GB99" s="256"/>
      <c r="GC99" s="256"/>
      <c r="GD99" s="256"/>
      <c r="GE99" s="256"/>
      <c r="GF99" s="256"/>
      <c r="GG99" s="256"/>
      <c r="GH99" s="256"/>
      <c r="GI99" s="256"/>
      <c r="GJ99" s="256"/>
      <c r="GK99" s="344">
        <v>13.339210318749128</v>
      </c>
      <c r="GL99" s="373">
        <v>9.1632983298593338</v>
      </c>
      <c r="GM99" s="256"/>
      <c r="GN99" s="256"/>
      <c r="GO99" s="617"/>
      <c r="GP99" s="256"/>
      <c r="GQ99" s="256"/>
      <c r="GR99" s="256"/>
      <c r="GS99" s="256"/>
      <c r="GT99" s="256"/>
      <c r="GU99" s="256"/>
      <c r="GV99" s="256"/>
      <c r="GW99" s="256"/>
      <c r="GX99" s="256"/>
      <c r="GY99" s="256"/>
      <c r="GZ99" s="649"/>
      <c r="HA99" s="256"/>
      <c r="HB99" s="256"/>
      <c r="HC99" s="256"/>
      <c r="HD99" s="256"/>
      <c r="HE99" s="256"/>
      <c r="HF99" s="256"/>
      <c r="HG99" s="256"/>
      <c r="HH99" s="256"/>
      <c r="HI99" s="649"/>
      <c r="HJ99" s="256"/>
      <c r="HK99" s="256"/>
      <c r="HL99" s="256"/>
      <c r="HM99" s="256"/>
      <c r="HN99" s="256"/>
      <c r="HO99" s="256"/>
      <c r="HP99" s="256"/>
      <c r="HQ99" s="256"/>
      <c r="HR99" s="256"/>
      <c r="HS99" s="256"/>
      <c r="HT99" s="256"/>
      <c r="HU99" s="256"/>
      <c r="HV99" s="256"/>
      <c r="HW99" s="256"/>
    </row>
    <row r="100" spans="1:231" s="142" customFormat="1" ht="15.75" x14ac:dyDescent="0.2">
      <c r="A100" s="278">
        <v>94</v>
      </c>
      <c r="B100" s="272">
        <v>49</v>
      </c>
      <c r="C100" s="144">
        <v>110</v>
      </c>
      <c r="D100" s="327">
        <v>3273.5</v>
      </c>
      <c r="E100" s="322" t="s">
        <v>242</v>
      </c>
      <c r="F100" s="311" t="s">
        <v>162</v>
      </c>
      <c r="G100" s="239"/>
      <c r="H100" s="145">
        <v>71.51364718118657</v>
      </c>
      <c r="I100" s="145">
        <v>0.68539806680158721</v>
      </c>
      <c r="J100" s="145">
        <v>11.465109884325013</v>
      </c>
      <c r="K100" s="145">
        <v>2.834205339320031</v>
      </c>
      <c r="L100" s="145">
        <v>2.7804366020884669E-2</v>
      </c>
      <c r="M100" s="145">
        <v>2.0885985534511606</v>
      </c>
      <c r="N100" s="145">
        <v>0.44323430539174974</v>
      </c>
      <c r="O100" s="145">
        <v>2.4821529989673587</v>
      </c>
      <c r="P100" s="145">
        <v>3.6652696619295617</v>
      </c>
      <c r="Q100" s="145">
        <v>0.12184854520917106</v>
      </c>
      <c r="R100" s="145">
        <v>1.6151065556249185E-2</v>
      </c>
      <c r="S100" s="145">
        <v>0.77658003184066493</v>
      </c>
      <c r="T100" s="145">
        <v>0.56999999999999995</v>
      </c>
      <c r="U100" s="145">
        <v>2.91</v>
      </c>
      <c r="V100" s="146">
        <v>99.6</v>
      </c>
      <c r="W100" s="146"/>
      <c r="X100" s="145">
        <v>2.4821529989673587</v>
      </c>
      <c r="Y100" s="145">
        <f t="shared" si="153"/>
        <v>1.8417575252337801</v>
      </c>
      <c r="Z100" s="145">
        <f t="shared" si="154"/>
        <v>2.1904494170892869E-2</v>
      </c>
      <c r="AA100" s="145">
        <f t="shared" si="155"/>
        <v>4.3239105242011391</v>
      </c>
      <c r="AB100" s="145">
        <v>0.56999999999999995</v>
      </c>
      <c r="AC100" s="146">
        <f t="shared" si="156"/>
        <v>0.79273109739691416</v>
      </c>
      <c r="AD100" s="146"/>
      <c r="AE100" s="146">
        <f t="shared" si="157"/>
        <v>2.8264364723436068E-2</v>
      </c>
      <c r="AF100" s="443">
        <f t="shared" si="172"/>
        <v>0.41496994066831366</v>
      </c>
      <c r="AG100" s="146">
        <v>0</v>
      </c>
      <c r="AH100" s="146">
        <f t="shared" si="158"/>
        <v>1.6151065556249185E-2</v>
      </c>
      <c r="AI100" s="249">
        <f t="shared" si="159"/>
        <v>34.81029959364335</v>
      </c>
      <c r="AJ100" s="249">
        <f t="shared" si="160"/>
        <v>0.98807910458937587</v>
      </c>
      <c r="AK100" s="249">
        <f t="shared" si="147"/>
        <v>1.1920895410624119E-2</v>
      </c>
      <c r="AL100" s="249">
        <f t="shared" si="161"/>
        <v>4.9228038927711921</v>
      </c>
      <c r="AM100" s="249">
        <f t="shared" si="148"/>
        <v>4.8641196624384531</v>
      </c>
      <c r="AN100" s="249">
        <f t="shared" si="149"/>
        <v>5.8684230332738653E-2</v>
      </c>
      <c r="AO100" s="249">
        <f t="shared" si="162"/>
        <v>2.8414377125677608</v>
      </c>
      <c r="AP100" s="249">
        <f t="shared" si="163"/>
        <v>6.8562287432239508E-2</v>
      </c>
      <c r="AQ100" s="433">
        <f t="shared" si="150"/>
        <v>0.5422164584332918</v>
      </c>
      <c r="AR100" s="430">
        <f t="shared" si="164"/>
        <v>38.34133451866245</v>
      </c>
      <c r="AS100" s="430">
        <f t="shared" si="165"/>
        <v>52.342979921855346</v>
      </c>
      <c r="AT100" s="430">
        <f t="shared" si="166"/>
        <v>91.226530898951097</v>
      </c>
      <c r="AU100" s="430">
        <f t="shared" si="151"/>
        <v>8.773469101048903</v>
      </c>
      <c r="AV100" s="436">
        <f t="shared" si="173"/>
        <v>52.342979921855346</v>
      </c>
      <c r="AW100" s="436"/>
      <c r="AX100" s="436">
        <f t="shared" si="174"/>
        <v>0.5422164584332918</v>
      </c>
      <c r="AY100" s="436"/>
      <c r="AZ100" s="436">
        <f t="shared" si="175"/>
        <v>38.34133451866245</v>
      </c>
      <c r="BA100" s="430"/>
      <c r="BB100" s="146">
        <f t="shared" si="127"/>
        <v>90.684314440517795</v>
      </c>
      <c r="BC100" s="146"/>
      <c r="BD100" s="147">
        <v>18070.509169080531</v>
      </c>
      <c r="BE100" s="148">
        <v>4.9830505515382413</v>
      </c>
      <c r="BF100" s="148">
        <v>0.49718127003776641</v>
      </c>
      <c r="BG100" s="148">
        <v>50.256600997227849</v>
      </c>
      <c r="BH100" s="148">
        <v>13.739322029629562</v>
      </c>
      <c r="BI100" s="148">
        <v>1.8128940292513589</v>
      </c>
      <c r="BJ100" s="148">
        <v>36.573187659091268</v>
      </c>
      <c r="BK100" s="148">
        <v>108.46386425326772</v>
      </c>
      <c r="BL100" s="148">
        <v>147.84710540191534</v>
      </c>
      <c r="BM100" s="148">
        <v>22.39841925171952</v>
      </c>
      <c r="BN100" s="196">
        <v>220.16937634922223</v>
      </c>
      <c r="BO100" s="148">
        <v>8.2289658534975683</v>
      </c>
      <c r="BP100" s="148">
        <v>13.394913789476666</v>
      </c>
      <c r="BQ100" s="148">
        <v>9.3161260888687476</v>
      </c>
      <c r="BR100" s="148">
        <v>2.6962320607349288</v>
      </c>
      <c r="BS100" s="148">
        <v>604.28967773819454</v>
      </c>
      <c r="BT100" s="148">
        <v>42.138092406558947</v>
      </c>
      <c r="BU100" s="148">
        <v>73.972154061207007</v>
      </c>
      <c r="BV100" s="148">
        <v>12.521751085637769</v>
      </c>
      <c r="BW100" s="148">
        <v>16.65536970653805</v>
      </c>
      <c r="BX100" s="148"/>
      <c r="BY100" s="148">
        <f t="shared" si="152"/>
        <v>1147504.7648885425</v>
      </c>
      <c r="BZ100" s="148"/>
      <c r="CA100" s="148">
        <f t="shared" si="176"/>
        <v>132.765616174304</v>
      </c>
      <c r="CB100" s="148"/>
      <c r="CC100" s="198">
        <v>16.592733632256337</v>
      </c>
      <c r="CD100" s="198">
        <v>13.76708680987042</v>
      </c>
      <c r="CE100" s="373">
        <v>2.5557188410354232</v>
      </c>
      <c r="CF100" s="200" t="s">
        <v>164</v>
      </c>
      <c r="CG100" s="344">
        <v>16.592733632256337</v>
      </c>
      <c r="CH100" s="373">
        <v>2.5557188410354232</v>
      </c>
      <c r="CI100" s="501">
        <f t="shared" si="128"/>
        <v>38.34133451866245</v>
      </c>
      <c r="CJ100" s="501">
        <f t="shared" si="129"/>
        <v>52.342979921855346</v>
      </c>
      <c r="CK100" s="161">
        <f t="shared" si="130"/>
        <v>2.6081512616970989E-2</v>
      </c>
      <c r="CL100" s="161">
        <f t="shared" si="130"/>
        <v>1.9104758680016591E-2</v>
      </c>
      <c r="CM100" s="142">
        <f t="shared" si="131"/>
        <v>1.3651840912417295</v>
      </c>
      <c r="CN100" s="142">
        <f t="shared" si="132"/>
        <v>42.280007027909477</v>
      </c>
      <c r="CO100" s="142">
        <f t="shared" si="133"/>
        <v>6.2375021175295782</v>
      </c>
      <c r="CP100" s="142">
        <f t="shared" si="167"/>
        <v>86.183078308496079</v>
      </c>
      <c r="CQ100" s="142">
        <f t="shared" si="134"/>
        <v>13.816921691503921</v>
      </c>
      <c r="CR100" s="142">
        <f t="shared" si="135"/>
        <v>3.3792541757234482</v>
      </c>
      <c r="CS100" s="146">
        <f t="shared" si="136"/>
        <v>71.51364718118657</v>
      </c>
      <c r="CT100" s="146">
        <f t="shared" si="137"/>
        <v>11.465109884325013</v>
      </c>
      <c r="CU100" s="146">
        <f t="shared" si="138"/>
        <v>3.6652696619295617</v>
      </c>
      <c r="CV100" s="512">
        <f t="shared" si="139"/>
        <v>108.46386425326772</v>
      </c>
      <c r="DC100" s="516"/>
      <c r="DD100" s="145">
        <v>71.51364718118657</v>
      </c>
      <c r="DE100" s="145">
        <v>0.68539806680158721</v>
      </c>
      <c r="DF100" s="145">
        <v>11.465109884325013</v>
      </c>
      <c r="DG100" s="145">
        <v>2.834205339320031</v>
      </c>
      <c r="DH100" s="145">
        <v>2.7804366020884669E-2</v>
      </c>
      <c r="DI100" s="145">
        <v>2.0885985534511606</v>
      </c>
      <c r="DJ100" s="145">
        <v>0.44323430539174974</v>
      </c>
      <c r="DK100" s="145">
        <v>2.4821529989673587</v>
      </c>
      <c r="DL100" s="145">
        <v>3.6652696619295617</v>
      </c>
      <c r="DM100" s="145">
        <v>0.12184854520917106</v>
      </c>
      <c r="DN100" s="145">
        <v>1.6151065556249185E-2</v>
      </c>
      <c r="DO100" s="145">
        <v>0.77658003184066493</v>
      </c>
      <c r="DP100" s="145">
        <v>0.56999999999999995</v>
      </c>
      <c r="DQ100" s="538">
        <v>2.91</v>
      </c>
      <c r="DR100" s="540">
        <f t="shared" si="140"/>
        <v>99.600000000000009</v>
      </c>
      <c r="DS100" s="554">
        <f t="shared" si="141"/>
        <v>1.1090946521548239</v>
      </c>
      <c r="DT100" s="256">
        <f t="shared" si="168"/>
        <v>79.315403644740925</v>
      </c>
      <c r="DU100" s="256">
        <f t="shared" si="168"/>
        <v>0.76017133048689511</v>
      </c>
      <c r="DV100" s="256">
        <f t="shared" si="168"/>
        <v>12.715892059072285</v>
      </c>
      <c r="DW100" s="256">
        <f t="shared" si="168"/>
        <v>3.1434019849484947</v>
      </c>
      <c r="DX100" s="256">
        <f t="shared" si="168"/>
        <v>3.083767366031849E-2</v>
      </c>
      <c r="DY100" s="256">
        <f t="shared" si="168"/>
        <v>2.3164534861309836</v>
      </c>
      <c r="DZ100" s="256">
        <f t="shared" si="168"/>
        <v>0.49158879776154768</v>
      </c>
      <c r="EA100" s="256">
        <f t="shared" si="168"/>
        <v>2.7529426169847557</v>
      </c>
      <c r="EB100" s="256">
        <f t="shared" si="168"/>
        <v>4.0651309807513965</v>
      </c>
      <c r="EC100" s="256">
        <f t="shared" si="168"/>
        <v>0.13514156986433692</v>
      </c>
      <c r="ED100" s="256">
        <f t="shared" si="168"/>
        <v>1.7913060435037948E-2</v>
      </c>
      <c r="EE100" s="256">
        <f t="shared" si="168"/>
        <v>0.86130076028470437</v>
      </c>
      <c r="EF100" s="256">
        <f t="shared" si="169"/>
        <v>106.60617796512167</v>
      </c>
      <c r="EG100" s="256"/>
      <c r="EH100" s="256"/>
      <c r="EI100" s="147">
        <v>18070.509169080531</v>
      </c>
      <c r="EJ100" s="148">
        <v>4.9830505515382413</v>
      </c>
      <c r="EK100" s="148">
        <v>0.49718127003776641</v>
      </c>
      <c r="EL100" s="148">
        <v>50.256600997227849</v>
      </c>
      <c r="EM100" s="148">
        <v>13.739322029629562</v>
      </c>
      <c r="EN100" s="148">
        <v>1.8128940292513589</v>
      </c>
      <c r="EO100" s="148">
        <v>36.573187659091268</v>
      </c>
      <c r="EP100" s="148">
        <v>108.46386425326772</v>
      </c>
      <c r="EQ100" s="148">
        <v>147.84710540191534</v>
      </c>
      <c r="ER100" s="148">
        <v>22.39841925171952</v>
      </c>
      <c r="ES100" s="196">
        <v>220.16937634922223</v>
      </c>
      <c r="ET100" s="148">
        <v>8.2289658534975683</v>
      </c>
      <c r="EU100" s="148">
        <v>13.394913789476666</v>
      </c>
      <c r="EV100" s="148">
        <v>9.3161260888687476</v>
      </c>
      <c r="EW100" s="148">
        <v>2.6962320607349288</v>
      </c>
      <c r="EX100" s="148">
        <v>604.28967773819454</v>
      </c>
      <c r="EY100" s="148">
        <v>42.138092406558947</v>
      </c>
      <c r="EZ100" s="148">
        <v>73.972154061207007</v>
      </c>
      <c r="FA100" s="148">
        <v>12.521751085637769</v>
      </c>
      <c r="FB100" s="148">
        <v>16.65536970653805</v>
      </c>
      <c r="FC100" s="516"/>
      <c r="FD100" s="256"/>
      <c r="FE100" s="256"/>
      <c r="FF100" s="256"/>
      <c r="FG100" s="256"/>
      <c r="FH100" s="256"/>
      <c r="FI100" s="142">
        <f t="shared" si="170"/>
        <v>47.771291184687556</v>
      </c>
      <c r="FJ100" s="256"/>
      <c r="FK100" s="142">
        <f t="shared" si="171"/>
        <v>46.672575765149041</v>
      </c>
      <c r="FL100" s="256"/>
      <c r="FM100" s="142">
        <f t="shared" si="142"/>
        <v>13.816921691503921</v>
      </c>
      <c r="FO100" s="142">
        <f t="shared" si="143"/>
        <v>50.581676425914495</v>
      </c>
      <c r="FP100" s="256"/>
      <c r="FQ100" s="142">
        <f t="shared" si="144"/>
        <v>13.816921691503921</v>
      </c>
      <c r="FR100" s="256"/>
      <c r="FS100" s="142">
        <f t="shared" si="145"/>
        <v>0.16032058685633913</v>
      </c>
      <c r="FU100" s="142">
        <f t="shared" si="146"/>
        <v>11.465109884325013</v>
      </c>
      <c r="FV100" s="256"/>
      <c r="FW100" s="256"/>
      <c r="FX100" s="256"/>
      <c r="FY100" s="256"/>
      <c r="FZ100" s="256"/>
      <c r="GA100" s="256"/>
      <c r="GB100" s="256"/>
      <c r="GC100" s="256"/>
      <c r="GD100" s="256"/>
      <c r="GE100" s="256"/>
      <c r="GF100" s="256"/>
      <c r="GG100" s="256"/>
      <c r="GH100" s="256"/>
      <c r="GI100" s="256"/>
      <c r="GJ100" s="256"/>
      <c r="GK100" s="344">
        <v>16.592733632256337</v>
      </c>
      <c r="GL100" s="373">
        <v>2.5557188410354232</v>
      </c>
      <c r="GM100" s="256"/>
      <c r="GN100" s="256"/>
      <c r="GO100" s="617"/>
      <c r="GP100" s="256"/>
      <c r="GQ100" s="256"/>
      <c r="GR100" s="256"/>
      <c r="GS100" s="256"/>
      <c r="GT100" s="256"/>
      <c r="GU100" s="256"/>
      <c r="GV100" s="256"/>
      <c r="GW100" s="256"/>
      <c r="GX100" s="256"/>
      <c r="GY100" s="256"/>
      <c r="GZ100" s="649"/>
      <c r="HA100" s="256"/>
      <c r="HB100" s="256"/>
      <c r="HC100" s="256"/>
      <c r="HD100" s="256"/>
      <c r="HE100" s="256"/>
      <c r="HF100" s="256"/>
      <c r="HG100" s="256"/>
      <c r="HH100" s="256"/>
      <c r="HI100" s="649"/>
      <c r="HJ100" s="256"/>
      <c r="HK100" s="256"/>
      <c r="HL100" s="256"/>
      <c r="HM100" s="256"/>
      <c r="HN100" s="256"/>
      <c r="HO100" s="256"/>
      <c r="HP100" s="256"/>
      <c r="HQ100" s="256"/>
      <c r="HR100" s="256"/>
      <c r="HS100" s="256"/>
      <c r="HT100" s="256"/>
      <c r="HU100" s="256"/>
      <c r="HV100" s="256"/>
      <c r="HW100" s="256"/>
    </row>
    <row r="101" spans="1:231" s="142" customFormat="1" ht="15.75" x14ac:dyDescent="0.2">
      <c r="A101" s="278">
        <v>95</v>
      </c>
      <c r="B101" s="272">
        <v>27</v>
      </c>
      <c r="C101" s="144">
        <v>110</v>
      </c>
      <c r="D101" s="327">
        <v>3274.15</v>
      </c>
      <c r="E101" s="322" t="s">
        <v>242</v>
      </c>
      <c r="F101" s="311" t="s">
        <v>162</v>
      </c>
      <c r="G101" s="239"/>
      <c r="H101" s="145">
        <v>73.55947711930142</v>
      </c>
      <c r="I101" s="145">
        <v>0.37961719149281226</v>
      </c>
      <c r="J101" s="145">
        <v>9.6854568404160748</v>
      </c>
      <c r="K101" s="145">
        <v>2.1123496768672823</v>
      </c>
      <c r="L101" s="145">
        <v>5.6584449297985229E-2</v>
      </c>
      <c r="M101" s="145">
        <v>1.9146622337502703</v>
      </c>
      <c r="N101" s="145">
        <v>1.2903914829961876</v>
      </c>
      <c r="O101" s="145">
        <v>2.4400892629458477</v>
      </c>
      <c r="P101" s="145">
        <v>3.5625692065243246</v>
      </c>
      <c r="Q101" s="145">
        <v>8.8304484166656871E-2</v>
      </c>
      <c r="R101" s="145">
        <v>4.7682374996132218E-2</v>
      </c>
      <c r="S101" s="145">
        <v>0.76281567724499078</v>
      </c>
      <c r="T101" s="145">
        <v>0.56000000000000005</v>
      </c>
      <c r="U101" s="145">
        <v>3.14</v>
      </c>
      <c r="V101" s="146">
        <v>99.6</v>
      </c>
      <c r="W101" s="146"/>
      <c r="X101" s="145">
        <v>2.4400892629458477</v>
      </c>
      <c r="Y101" s="145">
        <f t="shared" si="153"/>
        <v>1.8105462331058191</v>
      </c>
      <c r="Z101" s="145">
        <f t="shared" si="154"/>
        <v>2.1516251861478316E-2</v>
      </c>
      <c r="AA101" s="145">
        <f t="shared" si="155"/>
        <v>4.2506354960516664</v>
      </c>
      <c r="AB101" s="145">
        <v>0.56000000000000005</v>
      </c>
      <c r="AC101" s="146">
        <f t="shared" si="156"/>
        <v>0.81049805224112303</v>
      </c>
      <c r="AD101" s="146"/>
      <c r="AE101" s="146">
        <f t="shared" si="157"/>
        <v>8.3444156243231371E-2</v>
      </c>
      <c r="AF101" s="443">
        <f t="shared" si="172"/>
        <v>1.2069473267529562</v>
      </c>
      <c r="AG101" s="146">
        <v>0</v>
      </c>
      <c r="AH101" s="146">
        <f t="shared" si="158"/>
        <v>4.7682374996132218E-2</v>
      </c>
      <c r="AI101" s="249">
        <f t="shared" si="159"/>
        <v>30.263317848001183</v>
      </c>
      <c r="AJ101" s="249">
        <f t="shared" si="160"/>
        <v>0.9601184730367337</v>
      </c>
      <c r="AK101" s="249">
        <f t="shared" si="147"/>
        <v>3.9881526963266259E-2</v>
      </c>
      <c r="AL101" s="249">
        <f t="shared" si="161"/>
        <v>4.0270119106175528</v>
      </c>
      <c r="AM101" s="249">
        <f t="shared" si="148"/>
        <v>3.8664085265228643</v>
      </c>
      <c r="AN101" s="249">
        <f t="shared" si="149"/>
        <v>0.1606033840946883</v>
      </c>
      <c r="AO101" s="249">
        <f t="shared" si="162"/>
        <v>2.8991494965193674</v>
      </c>
      <c r="AP101" s="249">
        <f t="shared" si="163"/>
        <v>0.24085050348063305</v>
      </c>
      <c r="AQ101" s="433">
        <f t="shared" si="150"/>
        <v>1.6084012143282775</v>
      </c>
      <c r="AR101" s="430">
        <f t="shared" si="164"/>
        <v>32.902029726916609</v>
      </c>
      <c r="AS101" s="430">
        <f t="shared" si="165"/>
        <v>57.108462255843115</v>
      </c>
      <c r="AT101" s="430">
        <f t="shared" si="166"/>
        <v>91.618893197087999</v>
      </c>
      <c r="AU101" s="430">
        <f t="shared" si="151"/>
        <v>8.3811068029120008</v>
      </c>
      <c r="AV101" s="436">
        <f t="shared" si="173"/>
        <v>57.108462255843115</v>
      </c>
      <c r="AW101" s="436"/>
      <c r="AX101" s="436">
        <f t="shared" si="174"/>
        <v>1.6084012143282775</v>
      </c>
      <c r="AY101" s="436"/>
      <c r="AZ101" s="436">
        <f t="shared" si="175"/>
        <v>32.902029726916609</v>
      </c>
      <c r="BA101" s="430"/>
      <c r="BB101" s="146">
        <f t="shared" si="127"/>
        <v>90.010491982759731</v>
      </c>
      <c r="BC101" s="146"/>
      <c r="BD101" s="147">
        <v>12627.769727740042</v>
      </c>
      <c r="BE101" s="148">
        <v>12.123811054339484</v>
      </c>
      <c r="BF101" s="148">
        <v>8.4951390311496858E-2</v>
      </c>
      <c r="BG101" s="148">
        <v>37.646133247728876</v>
      </c>
      <c r="BH101" s="148">
        <v>10.659619564819295</v>
      </c>
      <c r="BI101" s="148">
        <v>0.87409876018041344</v>
      </c>
      <c r="BJ101" s="148">
        <v>31.476734672081751</v>
      </c>
      <c r="BK101" s="148">
        <v>90.25929950938945</v>
      </c>
      <c r="BL101" s="148">
        <v>133.11437658244631</v>
      </c>
      <c r="BM101" s="148">
        <v>14.915252260578304</v>
      </c>
      <c r="BN101" s="196">
        <v>97.961074740729558</v>
      </c>
      <c r="BO101" s="148">
        <v>5.6172855598629079</v>
      </c>
      <c r="BP101" s="148">
        <v>15.44630427856301</v>
      </c>
      <c r="BQ101" s="148">
        <v>6.4678608977829599</v>
      </c>
      <c r="BR101" s="148">
        <v>1.1476276877572777</v>
      </c>
      <c r="BS101" s="148">
        <v>658.28559955481751</v>
      </c>
      <c r="BT101" s="148">
        <v>29.571350165281689</v>
      </c>
      <c r="BU101" s="148">
        <v>54.268252952589194</v>
      </c>
      <c r="BV101" s="148">
        <v>6.1198565931060314</v>
      </c>
      <c r="BW101" s="148">
        <v>7.1231731946565349</v>
      </c>
      <c r="BX101" s="148"/>
      <c r="BY101" s="148">
        <f t="shared" si="152"/>
        <v>268711.57409828622</v>
      </c>
      <c r="BZ101" s="148"/>
      <c r="CA101" s="148">
        <f t="shared" si="176"/>
        <v>90.96277631252741</v>
      </c>
      <c r="CB101" s="148"/>
      <c r="CC101" s="198">
        <v>16.711773283538186</v>
      </c>
      <c r="CD101" s="198">
        <v>13.624621414573301</v>
      </c>
      <c r="CE101" s="373">
        <v>3.3350938481480004</v>
      </c>
      <c r="CF101" s="200" t="s">
        <v>159</v>
      </c>
      <c r="CG101" s="344">
        <v>16.711773283538186</v>
      </c>
      <c r="CH101" s="373">
        <v>3.3350938481480004</v>
      </c>
      <c r="CI101" s="501">
        <f t="shared" si="128"/>
        <v>32.902029726916609</v>
      </c>
      <c r="CJ101" s="501">
        <f t="shared" si="129"/>
        <v>57.108462255843115</v>
      </c>
      <c r="CK101" s="161">
        <f t="shared" si="130"/>
        <v>3.039326170147845E-2</v>
      </c>
      <c r="CL101" s="161">
        <f t="shared" si="130"/>
        <v>1.7510539778151424E-2</v>
      </c>
      <c r="CM101" s="142">
        <f t="shared" si="131"/>
        <v>1.735712438710844</v>
      </c>
      <c r="CN101" s="142">
        <f t="shared" si="132"/>
        <v>36.55354948311863</v>
      </c>
      <c r="CO101" s="142">
        <f t="shared" si="133"/>
        <v>7.5948381507775524</v>
      </c>
      <c r="CP101" s="142">
        <f t="shared" si="167"/>
        <v>88.365109587205737</v>
      </c>
      <c r="CQ101" s="142">
        <f t="shared" si="134"/>
        <v>11.634890412794249</v>
      </c>
      <c r="CR101" s="142">
        <f t="shared" si="135"/>
        <v>3.9470383948124033</v>
      </c>
      <c r="CS101" s="146">
        <f t="shared" si="136"/>
        <v>73.55947711930142</v>
      </c>
      <c r="CT101" s="146">
        <f t="shared" si="137"/>
        <v>9.6854568404160748</v>
      </c>
      <c r="CU101" s="146">
        <f t="shared" si="138"/>
        <v>3.5625692065243246</v>
      </c>
      <c r="CV101" s="512">
        <f t="shared" si="139"/>
        <v>90.25929950938945</v>
      </c>
      <c r="DC101" s="516"/>
      <c r="DD101" s="145">
        <v>73.55947711930142</v>
      </c>
      <c r="DE101" s="145">
        <v>0.37961719149281226</v>
      </c>
      <c r="DF101" s="145">
        <v>9.6854568404160748</v>
      </c>
      <c r="DG101" s="145">
        <v>2.1123496768672823</v>
      </c>
      <c r="DH101" s="145">
        <v>5.6584449297985229E-2</v>
      </c>
      <c r="DI101" s="145">
        <v>1.9146622337502703</v>
      </c>
      <c r="DJ101" s="145">
        <v>1.2903914829961876</v>
      </c>
      <c r="DK101" s="145">
        <v>2.4400892629458477</v>
      </c>
      <c r="DL101" s="145">
        <v>3.5625692065243246</v>
      </c>
      <c r="DM101" s="145">
        <v>8.8304484166656871E-2</v>
      </c>
      <c r="DN101" s="145">
        <v>4.7682374996132218E-2</v>
      </c>
      <c r="DO101" s="145">
        <v>0.76281567724499078</v>
      </c>
      <c r="DP101" s="145">
        <v>0.56000000000000005</v>
      </c>
      <c r="DQ101" s="538">
        <v>3.14</v>
      </c>
      <c r="DR101" s="540">
        <f t="shared" si="140"/>
        <v>99.59999999999998</v>
      </c>
      <c r="DS101" s="554">
        <f t="shared" si="141"/>
        <v>1.1198274744659942</v>
      </c>
      <c r="DT101" s="256">
        <f t="shared" si="168"/>
        <v>82.373923485546399</v>
      </c>
      <c r="DU101" s="256">
        <f t="shared" si="168"/>
        <v>0.42510576081326962</v>
      </c>
      <c r="DV101" s="256">
        <f t="shared" si="168"/>
        <v>10.846040672652521</v>
      </c>
      <c r="DW101" s="256">
        <f t="shared" si="168"/>
        <v>2.3654672038353475</v>
      </c>
      <c r="DX101" s="256">
        <f t="shared" si="168"/>
        <v>6.3364820951411896E-2</v>
      </c>
      <c r="DY101" s="256">
        <f t="shared" si="168"/>
        <v>2.1440913736759843</v>
      </c>
      <c r="DZ101" s="256">
        <f t="shared" si="168"/>
        <v>1.4450158354760496</v>
      </c>
      <c r="EA101" s="256">
        <f t="shared" si="168"/>
        <v>2.732478996796238</v>
      </c>
      <c r="EB101" s="256">
        <f t="shared" si="168"/>
        <v>3.9894628771524552</v>
      </c>
      <c r="EC101" s="256">
        <f t="shared" si="168"/>
        <v>9.8885787488369736E-2</v>
      </c>
      <c r="ED101" s="256">
        <f t="shared" si="168"/>
        <v>5.3396033568459213E-2</v>
      </c>
      <c r="EE101" s="256">
        <f t="shared" si="168"/>
        <v>0.85422195333232498</v>
      </c>
      <c r="EF101" s="256">
        <f t="shared" si="169"/>
        <v>107.39145480128883</v>
      </c>
      <c r="EG101" s="256"/>
      <c r="EH101" s="256"/>
      <c r="EI101" s="147">
        <v>12627.769727740042</v>
      </c>
      <c r="EJ101" s="148">
        <v>12.123811054339484</v>
      </c>
      <c r="EK101" s="148">
        <v>8.4951390311496858E-2</v>
      </c>
      <c r="EL101" s="148">
        <v>37.646133247728876</v>
      </c>
      <c r="EM101" s="148">
        <v>10.659619564819295</v>
      </c>
      <c r="EN101" s="148">
        <v>0.87409876018041344</v>
      </c>
      <c r="EO101" s="148">
        <v>31.476734672081751</v>
      </c>
      <c r="EP101" s="148">
        <v>90.25929950938945</v>
      </c>
      <c r="EQ101" s="148">
        <v>133.11437658244631</v>
      </c>
      <c r="ER101" s="148">
        <v>14.915252260578304</v>
      </c>
      <c r="ES101" s="196">
        <v>97.961074740729558</v>
      </c>
      <c r="ET101" s="148">
        <v>5.6172855598629079</v>
      </c>
      <c r="EU101" s="148">
        <v>15.44630427856301</v>
      </c>
      <c r="EV101" s="148">
        <v>6.4678608977829599</v>
      </c>
      <c r="EW101" s="148">
        <v>1.1476276877572777</v>
      </c>
      <c r="EX101" s="148">
        <v>658.28559955481751</v>
      </c>
      <c r="EY101" s="148">
        <v>29.571350165281689</v>
      </c>
      <c r="EZ101" s="148">
        <v>54.268252952589194</v>
      </c>
      <c r="FA101" s="148">
        <v>6.1198565931060314</v>
      </c>
      <c r="FB101" s="148">
        <v>7.1231731946565349</v>
      </c>
      <c r="FC101" s="516"/>
      <c r="FD101" s="256"/>
      <c r="FE101" s="256"/>
      <c r="FF101" s="256"/>
      <c r="FG101" s="256"/>
      <c r="FH101" s="256"/>
      <c r="FI101" s="142">
        <f t="shared" si="170"/>
        <v>40.356070168400315</v>
      </c>
      <c r="FJ101" s="256"/>
      <c r="FK101" s="142">
        <f t="shared" si="171"/>
        <v>52.574320631733258</v>
      </c>
      <c r="FL101" s="256"/>
      <c r="FM101" s="142">
        <f t="shared" si="142"/>
        <v>11.634890412794251</v>
      </c>
      <c r="FO101" s="142">
        <f t="shared" si="143"/>
        <v>43.426127686468639</v>
      </c>
      <c r="FP101" s="256"/>
      <c r="FQ101" s="142">
        <f t="shared" si="144"/>
        <v>11.634890412794249</v>
      </c>
      <c r="FR101" s="256"/>
      <c r="FS101" s="142">
        <f t="shared" si="145"/>
        <v>0.13166837530272069</v>
      </c>
      <c r="FU101" s="142">
        <f t="shared" si="146"/>
        <v>9.6854568404160766</v>
      </c>
      <c r="FV101" s="256"/>
      <c r="FW101" s="256"/>
      <c r="FX101" s="256"/>
      <c r="FY101" s="256"/>
      <c r="FZ101" s="256"/>
      <c r="GA101" s="256"/>
      <c r="GB101" s="256"/>
      <c r="GC101" s="256"/>
      <c r="GD101" s="256"/>
      <c r="GE101" s="256"/>
      <c r="GF101" s="256"/>
      <c r="GG101" s="256"/>
      <c r="GH101" s="256"/>
      <c r="GI101" s="256"/>
      <c r="GJ101" s="256"/>
      <c r="GK101" s="344">
        <v>16.711773283538186</v>
      </c>
      <c r="GL101" s="373">
        <v>3.3350938481480004</v>
      </c>
      <c r="GM101" s="256"/>
      <c r="GN101" s="256"/>
      <c r="GO101" s="617"/>
      <c r="GP101" s="256"/>
      <c r="GQ101" s="256"/>
      <c r="GR101" s="256"/>
      <c r="GS101" s="256"/>
      <c r="GT101" s="256"/>
      <c r="GU101" s="256"/>
      <c r="GV101" s="256"/>
      <c r="GW101" s="256"/>
      <c r="GX101" s="256"/>
      <c r="GY101" s="256"/>
      <c r="GZ101" s="649"/>
      <c r="HA101" s="256"/>
      <c r="HB101" s="256"/>
      <c r="HC101" s="256"/>
      <c r="HD101" s="256"/>
      <c r="HE101" s="256"/>
      <c r="HF101" s="256"/>
      <c r="HG101" s="256"/>
      <c r="HH101" s="256"/>
      <c r="HI101" s="649"/>
      <c r="HJ101" s="256"/>
      <c r="HK101" s="256"/>
      <c r="HL101" s="256"/>
      <c r="HM101" s="256"/>
      <c r="HN101" s="256"/>
      <c r="HO101" s="256"/>
      <c r="HP101" s="256"/>
      <c r="HQ101" s="256"/>
      <c r="HR101" s="256"/>
      <c r="HS101" s="256"/>
      <c r="HT101" s="256"/>
      <c r="HU101" s="256"/>
      <c r="HV101" s="256"/>
      <c r="HW101" s="256"/>
    </row>
    <row r="102" spans="1:231" s="142" customFormat="1" ht="15.75" x14ac:dyDescent="0.2">
      <c r="A102" s="278">
        <v>96</v>
      </c>
      <c r="B102" s="272">
        <v>25</v>
      </c>
      <c r="C102" s="144">
        <v>110</v>
      </c>
      <c r="D102" s="327">
        <v>3274.7</v>
      </c>
      <c r="E102" s="322" t="s">
        <v>242</v>
      </c>
      <c r="F102" s="311" t="s">
        <v>162</v>
      </c>
      <c r="G102" s="239"/>
      <c r="H102" s="145">
        <v>70.576174414127593</v>
      </c>
      <c r="I102" s="145">
        <v>0.45837821543625101</v>
      </c>
      <c r="J102" s="145">
        <v>10.793815857731877</v>
      </c>
      <c r="K102" s="145">
        <v>2.4238686722598084</v>
      </c>
      <c r="L102" s="145">
        <v>7.1483584571729944E-2</v>
      </c>
      <c r="M102" s="145">
        <v>2.2267752831891907</v>
      </c>
      <c r="N102" s="145">
        <v>1.677091167344509</v>
      </c>
      <c r="O102" s="145">
        <v>2.5585166311298342</v>
      </c>
      <c r="P102" s="145">
        <v>3.4972522101321499</v>
      </c>
      <c r="Q102" s="145">
        <v>9.2743788603839292E-2</v>
      </c>
      <c r="R102" s="145">
        <v>3.1017302500951787E-2</v>
      </c>
      <c r="S102" s="145">
        <v>0.82288287297227058</v>
      </c>
      <c r="T102" s="145">
        <v>0.53</v>
      </c>
      <c r="U102" s="145">
        <v>3.84</v>
      </c>
      <c r="V102" s="146">
        <v>99.6</v>
      </c>
      <c r="W102" s="146"/>
      <c r="X102" s="145">
        <v>2.5585166311298342</v>
      </c>
      <c r="Y102" s="145">
        <f t="shared" si="153"/>
        <v>1.8984193402983369</v>
      </c>
      <c r="Z102" s="145">
        <f t="shared" si="154"/>
        <v>2.3210528670980467E-2</v>
      </c>
      <c r="AA102" s="145">
        <f t="shared" si="155"/>
        <v>4.4569359714281713</v>
      </c>
      <c r="AB102" s="145">
        <v>0.53</v>
      </c>
      <c r="AC102" s="146">
        <f t="shared" si="156"/>
        <v>0.85390017547322239</v>
      </c>
      <c r="AD102" s="146"/>
      <c r="AE102" s="146">
        <f t="shared" si="157"/>
        <v>5.4280279376665623E-2</v>
      </c>
      <c r="AF102" s="443">
        <f t="shared" si="172"/>
        <v>1.6228108879678433</v>
      </c>
      <c r="AG102" s="146">
        <v>0</v>
      </c>
      <c r="AH102" s="146">
        <f t="shared" si="158"/>
        <v>3.1017302500951787E-2</v>
      </c>
      <c r="AI102" s="249">
        <f t="shared" si="159"/>
        <v>34.004258461163474</v>
      </c>
      <c r="AJ102" s="249">
        <f t="shared" si="160"/>
        <v>0.95227624534670363</v>
      </c>
      <c r="AK102" s="249">
        <f t="shared" si="147"/>
        <v>4.7723754653296389E-2</v>
      </c>
      <c r="AL102" s="249">
        <f t="shared" si="161"/>
        <v>4.6506439554489987</v>
      </c>
      <c r="AM102" s="249">
        <f t="shared" si="148"/>
        <v>4.4286977643393151</v>
      </c>
      <c r="AN102" s="249">
        <f t="shared" si="149"/>
        <v>0.22194619110968389</v>
      </c>
      <c r="AO102" s="249">
        <f t="shared" si="162"/>
        <v>3.4901764571916178</v>
      </c>
      <c r="AP102" s="249">
        <f t="shared" si="163"/>
        <v>0.34982354280838207</v>
      </c>
      <c r="AQ102" s="433">
        <f t="shared" si="150"/>
        <v>2.1945806218859092</v>
      </c>
      <c r="AR102" s="430">
        <f t="shared" si="164"/>
        <v>37.42538015852562</v>
      </c>
      <c r="AS102" s="430">
        <f t="shared" si="165"/>
        <v>51.863484334864779</v>
      </c>
      <c r="AT102" s="430">
        <f t="shared" si="166"/>
        <v>91.483445115276311</v>
      </c>
      <c r="AU102" s="430">
        <f t="shared" si="151"/>
        <v>8.5165548847236892</v>
      </c>
      <c r="AV102" s="436">
        <f t="shared" si="173"/>
        <v>51.863484334864779</v>
      </c>
      <c r="AW102" s="436"/>
      <c r="AX102" s="436">
        <f t="shared" si="174"/>
        <v>2.1945806218859092</v>
      </c>
      <c r="AY102" s="436"/>
      <c r="AZ102" s="436">
        <f t="shared" si="175"/>
        <v>37.42538015852562</v>
      </c>
      <c r="BA102" s="430"/>
      <c r="BB102" s="146">
        <f t="shared" si="127"/>
        <v>89.288864493390406</v>
      </c>
      <c r="BC102" s="146"/>
      <c r="BD102" s="147">
        <v>14054.254760798221</v>
      </c>
      <c r="BE102" s="148">
        <v>14.956587801608322</v>
      </c>
      <c r="BF102" s="148">
        <v>0</v>
      </c>
      <c r="BG102" s="148">
        <v>38.855152802539642</v>
      </c>
      <c r="BH102" s="148">
        <v>10.185641937124062</v>
      </c>
      <c r="BI102" s="148">
        <v>2.0808436600588545</v>
      </c>
      <c r="BJ102" s="148">
        <v>32.100954302060906</v>
      </c>
      <c r="BK102" s="148">
        <v>89.250759372088169</v>
      </c>
      <c r="BL102" s="148">
        <v>131.05819384140827</v>
      </c>
      <c r="BM102" s="148">
        <v>16.475840631911918</v>
      </c>
      <c r="BN102" s="196">
        <v>121.77069663735274</v>
      </c>
      <c r="BO102" s="148">
        <v>5.7428114158583083</v>
      </c>
      <c r="BP102" s="148">
        <v>11.809013007535095</v>
      </c>
      <c r="BQ102" s="148">
        <v>6.6556057392026462</v>
      </c>
      <c r="BR102" s="148">
        <v>1.8935305906946185</v>
      </c>
      <c r="BS102" s="148">
        <v>593.31195255875457</v>
      </c>
      <c r="BT102" s="148">
        <v>27.255920290598016</v>
      </c>
      <c r="BU102" s="148">
        <v>55.708876351633982</v>
      </c>
      <c r="BV102" s="148">
        <v>12.410638114249002</v>
      </c>
      <c r="BW102" s="148">
        <v>17.840899706432406</v>
      </c>
      <c r="BX102" s="148"/>
      <c r="BY102" s="148">
        <f t="shared" si="152"/>
        <v>625147.76894640736</v>
      </c>
      <c r="BZ102" s="148"/>
      <c r="CA102" s="148">
        <f t="shared" si="176"/>
        <v>100.80569634866441</v>
      </c>
      <c r="CB102" s="148"/>
      <c r="CC102" s="198">
        <v>14.96579208594423</v>
      </c>
      <c r="CD102" s="198">
        <v>12.759765358555761</v>
      </c>
      <c r="CE102" s="373">
        <v>3.3606376353447045</v>
      </c>
      <c r="CF102" s="200"/>
      <c r="CG102" s="344">
        <v>14.96579208594423</v>
      </c>
      <c r="CH102" s="373">
        <v>3.3606376353447045</v>
      </c>
      <c r="CI102" s="501">
        <f t="shared" si="128"/>
        <v>37.42538015852562</v>
      </c>
      <c r="CJ102" s="501">
        <f t="shared" si="129"/>
        <v>51.863484334864779</v>
      </c>
      <c r="CK102" s="161">
        <f t="shared" si="130"/>
        <v>2.6719835463640491E-2</v>
      </c>
      <c r="CL102" s="161">
        <f t="shared" si="130"/>
        <v>1.9281388684634877E-2</v>
      </c>
      <c r="CM102" s="142">
        <f t="shared" si="131"/>
        <v>1.3857837679986829</v>
      </c>
      <c r="CN102" s="142">
        <f t="shared" si="132"/>
        <v>41.914946920728312</v>
      </c>
      <c r="CO102" s="142">
        <f t="shared" si="133"/>
        <v>6.5385749900089447</v>
      </c>
      <c r="CP102" s="142">
        <f t="shared" si="167"/>
        <v>86.734893513358642</v>
      </c>
      <c r="CQ102" s="142">
        <f t="shared" si="134"/>
        <v>13.265106486641365</v>
      </c>
      <c r="CR102" s="142">
        <f t="shared" si="135"/>
        <v>3.9184565316156434</v>
      </c>
      <c r="CS102" s="146">
        <f t="shared" si="136"/>
        <v>70.576174414127593</v>
      </c>
      <c r="CT102" s="146">
        <f t="shared" si="137"/>
        <v>10.793815857731877</v>
      </c>
      <c r="CU102" s="146">
        <f t="shared" si="138"/>
        <v>3.4972522101321499</v>
      </c>
      <c r="CV102" s="512">
        <f t="shared" si="139"/>
        <v>89.250759372088169</v>
      </c>
      <c r="DC102" s="516"/>
      <c r="DD102" s="145">
        <v>70.576174414127593</v>
      </c>
      <c r="DE102" s="145">
        <v>0.45837821543625101</v>
      </c>
      <c r="DF102" s="145">
        <v>10.793815857731877</v>
      </c>
      <c r="DG102" s="145">
        <v>2.4238686722598084</v>
      </c>
      <c r="DH102" s="145">
        <v>7.1483584571729944E-2</v>
      </c>
      <c r="DI102" s="145">
        <v>2.2267752831891907</v>
      </c>
      <c r="DJ102" s="145">
        <v>1.677091167344509</v>
      </c>
      <c r="DK102" s="145">
        <v>2.5585166311298342</v>
      </c>
      <c r="DL102" s="145">
        <v>3.4972522101321499</v>
      </c>
      <c r="DM102" s="145">
        <v>9.2743788603839292E-2</v>
      </c>
      <c r="DN102" s="145">
        <v>3.1017302500951787E-2</v>
      </c>
      <c r="DO102" s="145">
        <v>0.82288287297227058</v>
      </c>
      <c r="DP102" s="145">
        <v>0.53</v>
      </c>
      <c r="DQ102" s="538">
        <v>3.84</v>
      </c>
      <c r="DR102" s="540">
        <f t="shared" si="140"/>
        <v>99.600000000000009</v>
      </c>
      <c r="DS102" s="554">
        <f t="shared" si="141"/>
        <v>1.1396077711484001</v>
      </c>
      <c r="DT102" s="256">
        <f t="shared" si="168"/>
        <v>80.42915682026468</v>
      </c>
      <c r="DU102" s="256">
        <f t="shared" si="168"/>
        <v>0.52237137643628717</v>
      </c>
      <c r="DV102" s="256">
        <f t="shared" si="168"/>
        <v>12.300716431816081</v>
      </c>
      <c r="DW102" s="256">
        <f t="shared" si="168"/>
        <v>2.762259575150432</v>
      </c>
      <c r="DX102" s="256">
        <f t="shared" si="168"/>
        <v>8.1463248487487316E-2</v>
      </c>
      <c r="DY102" s="256">
        <f t="shared" si="168"/>
        <v>2.5376504173235812</v>
      </c>
      <c r="DZ102" s="256">
        <f t="shared" si="168"/>
        <v>1.9112261272301443</v>
      </c>
      <c r="EA102" s="256">
        <f t="shared" si="168"/>
        <v>2.9157054354479834</v>
      </c>
      <c r="EB102" s="256">
        <f t="shared" si="168"/>
        <v>3.9854957963325153</v>
      </c>
      <c r="EC102" s="256">
        <f t="shared" si="168"/>
        <v>0.10569154221867968</v>
      </c>
      <c r="ED102" s="256">
        <f t="shared" si="168"/>
        <v>3.5347558970145361E-2</v>
      </c>
      <c r="EE102" s="256">
        <f t="shared" si="168"/>
        <v>0.93776371678412129</v>
      </c>
      <c r="EF102" s="256">
        <f t="shared" si="169"/>
        <v>108.52484804646214</v>
      </c>
      <c r="EG102" s="256"/>
      <c r="EH102" s="256"/>
      <c r="EI102" s="147">
        <v>14054.254760798221</v>
      </c>
      <c r="EJ102" s="148">
        <v>14.956587801608322</v>
      </c>
      <c r="EK102" s="148">
        <v>0</v>
      </c>
      <c r="EL102" s="148">
        <v>38.855152802539642</v>
      </c>
      <c r="EM102" s="148">
        <v>10.185641937124062</v>
      </c>
      <c r="EN102" s="148">
        <v>2.0808436600588545</v>
      </c>
      <c r="EO102" s="148">
        <v>32.100954302060906</v>
      </c>
      <c r="EP102" s="148">
        <v>89.250759372088169</v>
      </c>
      <c r="EQ102" s="148">
        <v>131.05819384140827</v>
      </c>
      <c r="ER102" s="148">
        <v>16.475840631911918</v>
      </c>
      <c r="ES102" s="196">
        <v>121.77069663735274</v>
      </c>
      <c r="ET102" s="148">
        <v>5.7428114158583083</v>
      </c>
      <c r="EU102" s="148">
        <v>11.809013007535095</v>
      </c>
      <c r="EV102" s="148">
        <v>6.6556057392026462</v>
      </c>
      <c r="EW102" s="148">
        <v>1.8935305906946185</v>
      </c>
      <c r="EX102" s="148">
        <v>593.31195255875457</v>
      </c>
      <c r="EY102" s="148">
        <v>27.255920290598016</v>
      </c>
      <c r="EZ102" s="148">
        <v>55.708876351633982</v>
      </c>
      <c r="FA102" s="148">
        <v>12.410638114249002</v>
      </c>
      <c r="FB102" s="148">
        <v>17.840899706432406</v>
      </c>
      <c r="FC102" s="516"/>
      <c r="FD102" s="256"/>
      <c r="FE102" s="256"/>
      <c r="FF102" s="256"/>
      <c r="FG102" s="256"/>
      <c r="FH102" s="256"/>
      <c r="FI102" s="142">
        <f t="shared" si="170"/>
        <v>44.974232740549489</v>
      </c>
      <c r="FJ102" s="256"/>
      <c r="FK102" s="142">
        <f t="shared" si="171"/>
        <v>47.189573389041854</v>
      </c>
      <c r="FL102" s="256"/>
      <c r="FM102" s="142">
        <f t="shared" si="142"/>
        <v>13.265106486641365</v>
      </c>
      <c r="FO102" s="142">
        <f t="shared" si="143"/>
        <v>48.798150412008063</v>
      </c>
      <c r="FP102" s="256"/>
      <c r="FQ102" s="142">
        <f t="shared" si="144"/>
        <v>13.265106486641365</v>
      </c>
      <c r="FR102" s="256"/>
      <c r="FS102" s="142">
        <f t="shared" si="145"/>
        <v>0.15293852277109574</v>
      </c>
      <c r="FU102" s="142">
        <f t="shared" si="146"/>
        <v>10.793815857731879</v>
      </c>
      <c r="FV102" s="256"/>
      <c r="FW102" s="256"/>
      <c r="FX102" s="256"/>
      <c r="FY102" s="256"/>
      <c r="FZ102" s="256"/>
      <c r="GA102" s="256"/>
      <c r="GB102" s="256"/>
      <c r="GC102" s="256"/>
      <c r="GD102" s="256"/>
      <c r="GE102" s="256"/>
      <c r="GF102" s="256"/>
      <c r="GG102" s="256"/>
      <c r="GH102" s="256"/>
      <c r="GI102" s="256"/>
      <c r="GJ102" s="256"/>
      <c r="GK102" s="344">
        <v>14.96579208594423</v>
      </c>
      <c r="GL102" s="373">
        <v>3.3606376353447045</v>
      </c>
      <c r="GM102" s="256"/>
      <c r="GN102" s="256"/>
      <c r="GO102" s="617"/>
      <c r="GP102" s="256"/>
      <c r="GQ102" s="256"/>
      <c r="GR102" s="256"/>
      <c r="GS102" s="256"/>
      <c r="GT102" s="256"/>
      <c r="GU102" s="256"/>
      <c r="GV102" s="256"/>
      <c r="GW102" s="256"/>
      <c r="GX102" s="256"/>
      <c r="GY102" s="256"/>
      <c r="GZ102" s="649"/>
      <c r="HA102" s="256"/>
      <c r="HB102" s="256"/>
      <c r="HC102" s="256"/>
      <c r="HD102" s="256"/>
      <c r="HE102" s="256"/>
      <c r="HF102" s="256"/>
      <c r="HG102" s="256"/>
      <c r="HH102" s="256"/>
      <c r="HI102" s="649"/>
      <c r="HJ102" s="256"/>
      <c r="HK102" s="256"/>
      <c r="HL102" s="256"/>
      <c r="HM102" s="256"/>
      <c r="HN102" s="256"/>
      <c r="HO102" s="256"/>
      <c r="HP102" s="256"/>
      <c r="HQ102" s="256"/>
      <c r="HR102" s="256"/>
      <c r="HS102" s="256"/>
      <c r="HT102" s="256"/>
      <c r="HU102" s="256"/>
      <c r="HV102" s="256"/>
      <c r="HW102" s="256"/>
    </row>
    <row r="103" spans="1:231" s="142" customFormat="1" ht="15.75" x14ac:dyDescent="0.2">
      <c r="A103" s="278">
        <v>97</v>
      </c>
      <c r="B103" s="272">
        <v>23</v>
      </c>
      <c r="C103" s="144">
        <v>110</v>
      </c>
      <c r="D103" s="327">
        <v>3276.45</v>
      </c>
      <c r="E103" s="322" t="s">
        <v>242</v>
      </c>
      <c r="F103" s="311" t="s">
        <v>161</v>
      </c>
      <c r="G103" s="239"/>
      <c r="H103" s="145">
        <v>74.784794648977567</v>
      </c>
      <c r="I103" s="145">
        <v>0.36143860666715882</v>
      </c>
      <c r="J103" s="145">
        <v>10.275794300960737</v>
      </c>
      <c r="K103" s="145">
        <v>1.7903890406336016</v>
      </c>
      <c r="L103" s="145">
        <v>2.9330605443826919E-2</v>
      </c>
      <c r="M103" s="145">
        <v>1.6386438944138024</v>
      </c>
      <c r="N103" s="145">
        <v>0.61971088238085703</v>
      </c>
      <c r="O103" s="145">
        <v>2.6340513166636783</v>
      </c>
      <c r="P103" s="145">
        <v>3.4004152262636702</v>
      </c>
      <c r="Q103" s="145">
        <v>8.6464180631281445E-2</v>
      </c>
      <c r="R103" s="145">
        <v>5.7540944707507674E-2</v>
      </c>
      <c r="S103" s="145">
        <v>0.89142635225630906</v>
      </c>
      <c r="T103" s="145">
        <v>0.52</v>
      </c>
      <c r="U103" s="145">
        <v>2.5099999999999998</v>
      </c>
      <c r="V103" s="146">
        <v>99.6</v>
      </c>
      <c r="W103" s="146"/>
      <c r="X103" s="145">
        <v>2.6340513166636783</v>
      </c>
      <c r="Y103" s="145">
        <f t="shared" si="153"/>
        <v>1.9544660769644493</v>
      </c>
      <c r="Z103" s="145">
        <f t="shared" si="154"/>
        <v>2.5143890566561616E-2</v>
      </c>
      <c r="AA103" s="145">
        <f t="shared" si="155"/>
        <v>4.5885173936281278</v>
      </c>
      <c r="AB103" s="145">
        <v>0.52</v>
      </c>
      <c r="AC103" s="146">
        <f t="shared" si="156"/>
        <v>0.94896729696381676</v>
      </c>
      <c r="AD103" s="146"/>
      <c r="AE103" s="146">
        <f t="shared" si="157"/>
        <v>0.10069665323813844</v>
      </c>
      <c r="AF103" s="443">
        <f t="shared" si="172"/>
        <v>0.51901422914271855</v>
      </c>
      <c r="AG103" s="146">
        <v>0</v>
      </c>
      <c r="AH103" s="146">
        <f t="shared" si="158"/>
        <v>5.7540944707507674E-2</v>
      </c>
      <c r="AI103" s="249">
        <f t="shared" si="159"/>
        <v>31.346397132024929</v>
      </c>
      <c r="AJ103" s="249">
        <f t="shared" si="160"/>
        <v>0.98344261935568755</v>
      </c>
      <c r="AK103" s="249">
        <f t="shared" si="147"/>
        <v>1.6557380644312378E-2</v>
      </c>
      <c r="AL103" s="249">
        <f t="shared" si="161"/>
        <v>3.4290329350474043</v>
      </c>
      <c r="AM103" s="249">
        <f t="shared" si="148"/>
        <v>3.3722571314999406</v>
      </c>
      <c r="AN103" s="249">
        <f t="shared" si="149"/>
        <v>5.6775803547463553E-2</v>
      </c>
      <c r="AO103" s="249">
        <f t="shared" si="162"/>
        <v>2.4282357509600034</v>
      </c>
      <c r="AP103" s="249">
        <f t="shared" si="163"/>
        <v>8.1764249039996559E-2</v>
      </c>
      <c r="AQ103" s="433">
        <f t="shared" si="150"/>
        <v>0.65755428173017871</v>
      </c>
      <c r="AR103" s="430">
        <f t="shared" si="164"/>
        <v>32.152574366841364</v>
      </c>
      <c r="AS103" s="430">
        <f t="shared" si="165"/>
        <v>58.708507465556885</v>
      </c>
      <c r="AT103" s="430">
        <f t="shared" si="166"/>
        <v>91.518636114128427</v>
      </c>
      <c r="AU103" s="430">
        <f t="shared" si="151"/>
        <v>8.4813638858715734</v>
      </c>
      <c r="AV103" s="436">
        <f t="shared" si="173"/>
        <v>58.708507465556885</v>
      </c>
      <c r="AW103" s="436"/>
      <c r="AX103" s="436">
        <f t="shared" si="174"/>
        <v>0.65755428173017871</v>
      </c>
      <c r="AY103" s="436"/>
      <c r="AZ103" s="436">
        <f t="shared" si="175"/>
        <v>32.152574366841364</v>
      </c>
      <c r="BA103" s="430"/>
      <c r="BB103" s="146">
        <f t="shared" si="127"/>
        <v>90.861081832398241</v>
      </c>
      <c r="BC103" s="146"/>
      <c r="BD103" s="147">
        <v>9978.6970254620446</v>
      </c>
      <c r="BE103" s="148">
        <v>0.53519364162280192</v>
      </c>
      <c r="BF103" s="148">
        <v>0</v>
      </c>
      <c r="BG103" s="148">
        <v>32.550685014564543</v>
      </c>
      <c r="BH103" s="148">
        <v>8.067528290838192</v>
      </c>
      <c r="BI103" s="148">
        <v>-0.23815015790861685</v>
      </c>
      <c r="BJ103" s="148">
        <v>32.186580181923169</v>
      </c>
      <c r="BK103" s="148">
        <v>82.216388459758662</v>
      </c>
      <c r="BL103" s="148">
        <v>129.24961839930756</v>
      </c>
      <c r="BM103" s="148">
        <v>14.380877892677256</v>
      </c>
      <c r="BN103" s="196">
        <v>104.98372989974563</v>
      </c>
      <c r="BO103" s="148">
        <v>3.936155914160294</v>
      </c>
      <c r="BP103" s="148">
        <v>13.797872812940879</v>
      </c>
      <c r="BQ103" s="148">
        <v>5.1776439840509605</v>
      </c>
      <c r="BR103" s="148">
        <v>1.337522439581915</v>
      </c>
      <c r="BS103" s="148">
        <v>675.60719483767377</v>
      </c>
      <c r="BT103" s="148">
        <v>25.397887103260857</v>
      </c>
      <c r="BU103" s="148">
        <v>51.10690546522968</v>
      </c>
      <c r="BV103" s="148">
        <v>16.263630014911822</v>
      </c>
      <c r="BW103" s="148">
        <v>13.772402638985108</v>
      </c>
      <c r="BX103" s="148"/>
      <c r="BY103" s="148">
        <f t="shared" si="152"/>
        <v>6053.2491716514305</v>
      </c>
      <c r="BZ103" s="148"/>
      <c r="CA103" s="148">
        <f t="shared" si="176"/>
        <v>90.277195207475643</v>
      </c>
      <c r="CB103" s="148"/>
      <c r="CC103" s="198">
        <v>18.710164266667164</v>
      </c>
      <c r="CD103" s="198">
        <v>14.168161851141489</v>
      </c>
      <c r="CE103" s="380">
        <v>33.958147614629773</v>
      </c>
      <c r="CF103" s="200"/>
      <c r="CG103" s="344">
        <v>18.710164266667164</v>
      </c>
      <c r="CH103" s="373">
        <v>33.958147614629773</v>
      </c>
      <c r="CI103" s="501">
        <f t="shared" si="128"/>
        <v>32.152574366841364</v>
      </c>
      <c r="CJ103" s="501">
        <f t="shared" si="129"/>
        <v>58.708507465556885</v>
      </c>
      <c r="CK103" s="161">
        <f t="shared" si="130"/>
        <v>3.1101708640515275E-2</v>
      </c>
      <c r="CL103" s="161">
        <f t="shared" si="130"/>
        <v>1.7033306469027169E-2</v>
      </c>
      <c r="CM103" s="142">
        <f t="shared" si="131"/>
        <v>1.825934893913266</v>
      </c>
      <c r="CN103" s="142">
        <f t="shared" si="132"/>
        <v>35.386519418896853</v>
      </c>
      <c r="CO103" s="142">
        <f t="shared" si="133"/>
        <v>7.2777629114262776</v>
      </c>
      <c r="CP103" s="142">
        <f t="shared" si="167"/>
        <v>87.919441391349324</v>
      </c>
      <c r="CQ103" s="142">
        <f t="shared" si="134"/>
        <v>12.080558608650673</v>
      </c>
      <c r="CR103" s="142">
        <f t="shared" si="135"/>
        <v>4.1359335893573395</v>
      </c>
      <c r="CS103" s="146">
        <f t="shared" si="136"/>
        <v>74.784794648977567</v>
      </c>
      <c r="CT103" s="146">
        <f t="shared" si="137"/>
        <v>10.275794300960737</v>
      </c>
      <c r="CU103" s="146">
        <f t="shared" si="138"/>
        <v>3.4004152262636702</v>
      </c>
      <c r="CV103" s="512">
        <f t="shared" si="139"/>
        <v>82.216388459758662</v>
      </c>
      <c r="DC103" s="516"/>
      <c r="DD103" s="145">
        <v>74.784794648977567</v>
      </c>
      <c r="DE103" s="145">
        <v>0.36143860666715882</v>
      </c>
      <c r="DF103" s="145">
        <v>10.275794300960737</v>
      </c>
      <c r="DG103" s="145">
        <v>1.7903890406336016</v>
      </c>
      <c r="DH103" s="145">
        <v>2.9330605443826919E-2</v>
      </c>
      <c r="DI103" s="145">
        <v>1.6386438944138024</v>
      </c>
      <c r="DJ103" s="145">
        <v>0.61971088238085703</v>
      </c>
      <c r="DK103" s="145">
        <v>2.6340513166636783</v>
      </c>
      <c r="DL103" s="145">
        <v>3.4004152262636702</v>
      </c>
      <c r="DM103" s="145">
        <v>8.6464180631281445E-2</v>
      </c>
      <c r="DN103" s="145">
        <v>5.7540944707507674E-2</v>
      </c>
      <c r="DO103" s="145">
        <v>0.89142635225630906</v>
      </c>
      <c r="DP103" s="145">
        <v>0.52</v>
      </c>
      <c r="DQ103" s="538">
        <v>2.5099999999999998</v>
      </c>
      <c r="DR103" s="540">
        <f t="shared" si="140"/>
        <v>99.600000000000009</v>
      </c>
      <c r="DS103" s="554">
        <f t="shared" si="141"/>
        <v>1.1035964552435769</v>
      </c>
      <c r="DT103" s="256">
        <f t="shared" si="168"/>
        <v>82.532234280730464</v>
      </c>
      <c r="DU103" s="256">
        <f t="shared" si="168"/>
        <v>0.3988823651060539</v>
      </c>
      <c r="DV103" s="256">
        <f t="shared" si="168"/>
        <v>11.340330165352418</v>
      </c>
      <c r="DW103" s="256">
        <f t="shared" si="168"/>
        <v>1.9758669987501911</v>
      </c>
      <c r="DX103" s="256">
        <f t="shared" si="168"/>
        <v>3.2369152197955345E-2</v>
      </c>
      <c r="DY103" s="256">
        <f t="shared" si="168"/>
        <v>1.8084015932816024</v>
      </c>
      <c r="DZ103" s="256">
        <f t="shared" si="168"/>
        <v>0.68391073307138306</v>
      </c>
      <c r="EA103" s="256">
        <f t="shared" si="168"/>
        <v>2.906929695999712</v>
      </c>
      <c r="EB103" s="256">
        <f t="shared" si="168"/>
        <v>3.7526861900608717</v>
      </c>
      <c r="EC103" s="256">
        <f t="shared" si="168"/>
        <v>9.5421563250222538E-2</v>
      </c>
      <c r="ED103" s="256">
        <f t="shared" si="168"/>
        <v>6.3501982610572119E-2</v>
      </c>
      <c r="EE103" s="256">
        <f t="shared" si="168"/>
        <v>0.98377496246077478</v>
      </c>
      <c r="EF103" s="256">
        <f t="shared" si="169"/>
        <v>106.57430968287221</v>
      </c>
      <c r="EG103" s="256"/>
      <c r="EH103" s="256"/>
      <c r="EI103" s="147">
        <v>9978.6970254620446</v>
      </c>
      <c r="EJ103" s="148">
        <v>0.53519364162280192</v>
      </c>
      <c r="EK103" s="148">
        <v>0</v>
      </c>
      <c r="EL103" s="148">
        <v>32.550685014564543</v>
      </c>
      <c r="EM103" s="148">
        <v>8.067528290838192</v>
      </c>
      <c r="EN103" s="148">
        <v>-0.23815015790861685</v>
      </c>
      <c r="EO103" s="148">
        <v>32.186580181923169</v>
      </c>
      <c r="EP103" s="148">
        <v>82.216388459758662</v>
      </c>
      <c r="EQ103" s="148">
        <v>129.24961839930756</v>
      </c>
      <c r="ER103" s="148">
        <v>14.380877892677256</v>
      </c>
      <c r="ES103" s="196">
        <v>104.98372989974563</v>
      </c>
      <c r="ET103" s="148">
        <v>3.936155914160294</v>
      </c>
      <c r="EU103" s="148">
        <v>13.797872812940879</v>
      </c>
      <c r="EV103" s="148">
        <v>5.1776439840509605</v>
      </c>
      <c r="EW103" s="148">
        <v>1.337522439581915</v>
      </c>
      <c r="EX103" s="148">
        <v>675.60719483767377</v>
      </c>
      <c r="EY103" s="148">
        <v>25.397887103260857</v>
      </c>
      <c r="EZ103" s="148">
        <v>51.10690546522968</v>
      </c>
      <c r="FA103" s="148">
        <v>16.263630014911822</v>
      </c>
      <c r="FB103" s="148">
        <v>13.772402638985108</v>
      </c>
      <c r="FC103" s="516"/>
      <c r="FD103" s="256"/>
      <c r="FE103" s="256"/>
      <c r="FF103" s="256"/>
      <c r="FG103" s="256"/>
      <c r="FH103" s="256"/>
      <c r="FI103" s="142">
        <f t="shared" si="170"/>
        <v>42.815809587336396</v>
      </c>
      <c r="FJ103" s="256"/>
      <c r="FK103" s="142">
        <f t="shared" si="171"/>
        <v>52.520573663562644</v>
      </c>
      <c r="FL103" s="256"/>
      <c r="FM103" s="142">
        <f t="shared" si="142"/>
        <v>12.080558608650673</v>
      </c>
      <c r="FO103" s="142">
        <f t="shared" si="143"/>
        <v>44.91025160316498</v>
      </c>
      <c r="FP103" s="256"/>
      <c r="FQ103" s="142">
        <f t="shared" si="144"/>
        <v>12.080558608650673</v>
      </c>
      <c r="FR103" s="256"/>
      <c r="FS103" s="142">
        <f t="shared" si="145"/>
        <v>0.13740486083023862</v>
      </c>
      <c r="FU103" s="142">
        <f t="shared" si="146"/>
        <v>10.275794300960735</v>
      </c>
      <c r="FV103" s="256"/>
      <c r="FW103" s="256"/>
      <c r="FX103" s="256"/>
      <c r="FY103" s="256"/>
      <c r="FZ103" s="256"/>
      <c r="GA103" s="256"/>
      <c r="GB103" s="256"/>
      <c r="GC103" s="256"/>
      <c r="GD103" s="256"/>
      <c r="GE103" s="256"/>
      <c r="GF103" s="256"/>
      <c r="GG103" s="256"/>
      <c r="GH103" s="256"/>
      <c r="GI103" s="256"/>
      <c r="GJ103" s="256"/>
      <c r="GK103" s="344">
        <v>18.710164266667164</v>
      </c>
      <c r="GL103" s="373">
        <v>33.958147614629773</v>
      </c>
      <c r="GM103" s="256"/>
      <c r="GN103" s="256"/>
      <c r="GO103" s="617"/>
      <c r="GP103" s="256"/>
      <c r="GQ103" s="256"/>
      <c r="GR103" s="256"/>
      <c r="GS103" s="256"/>
      <c r="GT103" s="256"/>
      <c r="GU103" s="256"/>
      <c r="GV103" s="256"/>
      <c r="GW103" s="256"/>
      <c r="GX103" s="256"/>
      <c r="GY103" s="256"/>
      <c r="GZ103" s="649"/>
      <c r="HA103" s="256"/>
      <c r="HB103" s="256"/>
      <c r="HC103" s="256"/>
      <c r="HD103" s="256"/>
      <c r="HE103" s="256"/>
      <c r="HF103" s="256"/>
      <c r="HG103" s="256"/>
      <c r="HH103" s="256"/>
      <c r="HI103" s="649"/>
      <c r="HJ103" s="256"/>
      <c r="HK103" s="256"/>
      <c r="HL103" s="256"/>
      <c r="HM103" s="256"/>
      <c r="HN103" s="256"/>
      <c r="HO103" s="256"/>
      <c r="HP103" s="256"/>
      <c r="HQ103" s="256"/>
      <c r="HR103" s="256"/>
      <c r="HS103" s="256"/>
      <c r="HT103" s="256"/>
      <c r="HU103" s="256"/>
      <c r="HV103" s="256"/>
      <c r="HW103" s="256"/>
    </row>
    <row r="104" spans="1:231" s="142" customFormat="1" ht="16.5" customHeight="1" x14ac:dyDescent="0.2">
      <c r="A104" s="278">
        <v>98</v>
      </c>
      <c r="B104" s="272">
        <v>29</v>
      </c>
      <c r="C104" s="144">
        <v>110</v>
      </c>
      <c r="D104" s="327">
        <v>3278.1</v>
      </c>
      <c r="E104" s="322" t="s">
        <v>242</v>
      </c>
      <c r="F104" s="311" t="s">
        <v>162</v>
      </c>
      <c r="G104" s="239"/>
      <c r="H104" s="145">
        <v>76.450486983183652</v>
      </c>
      <c r="I104" s="145">
        <v>0.30848586651020621</v>
      </c>
      <c r="J104" s="145">
        <v>9.1866338394114209</v>
      </c>
      <c r="K104" s="145">
        <v>1.6544118380003343</v>
      </c>
      <c r="L104" s="145">
        <v>2.1359060984880746E-2</v>
      </c>
      <c r="M104" s="145">
        <v>1.4312605056154373</v>
      </c>
      <c r="N104" s="145">
        <v>0.44070862498803937</v>
      </c>
      <c r="O104" s="145">
        <v>2.7472837917267321</v>
      </c>
      <c r="P104" s="145">
        <v>3.4309771628713435</v>
      </c>
      <c r="Q104" s="145">
        <v>8.9097797251216818E-2</v>
      </c>
      <c r="R104" s="145">
        <v>9.1640542606559766E-2</v>
      </c>
      <c r="S104" s="145">
        <v>0.87765398685017115</v>
      </c>
      <c r="T104" s="145">
        <v>0.4</v>
      </c>
      <c r="U104" s="145">
        <v>2.4700000000000002</v>
      </c>
      <c r="V104" s="146">
        <v>99.6</v>
      </c>
      <c r="W104" s="146"/>
      <c r="X104" s="145">
        <v>2.7472837917267321</v>
      </c>
      <c r="Y104" s="145">
        <f t="shared" si="153"/>
        <v>2.0384845734612353</v>
      </c>
      <c r="Z104" s="145">
        <f t="shared" si="154"/>
        <v>2.4755422301361553E-2</v>
      </c>
      <c r="AA104" s="145">
        <f t="shared" si="155"/>
        <v>4.7857683651879679</v>
      </c>
      <c r="AB104" s="145">
        <v>0.4</v>
      </c>
      <c r="AC104" s="146">
        <f t="shared" si="156"/>
        <v>0.96929452945673089</v>
      </c>
      <c r="AD104" s="146"/>
      <c r="AE104" s="146">
        <f t="shared" si="157"/>
        <v>0.16037094956147957</v>
      </c>
      <c r="AF104" s="443">
        <f t="shared" si="172"/>
        <v>0.2803376754265598</v>
      </c>
      <c r="AG104" s="146">
        <v>0</v>
      </c>
      <c r="AH104" s="146">
        <f t="shared" si="158"/>
        <v>9.1640542606559766E-2</v>
      </c>
      <c r="AI104" s="249">
        <f t="shared" si="159"/>
        <v>27.840239193660821</v>
      </c>
      <c r="AJ104" s="249">
        <f t="shared" si="160"/>
        <v>0.98993048610407086</v>
      </c>
      <c r="AK104" s="249">
        <f t="shared" si="147"/>
        <v>1.0069513895929178E-2</v>
      </c>
      <c r="AL104" s="249">
        <f t="shared" si="161"/>
        <v>3.0856723436157716</v>
      </c>
      <c r="AM104" s="249">
        <f t="shared" si="148"/>
        <v>3.0546011230734482</v>
      </c>
      <c r="AN104" s="249">
        <f t="shared" si="149"/>
        <v>3.1071220542323367E-2</v>
      </c>
      <c r="AO104" s="249">
        <f t="shared" si="162"/>
        <v>2.4207524997422949</v>
      </c>
      <c r="AP104" s="249">
        <f t="shared" si="163"/>
        <v>4.9247500257705405E-2</v>
      </c>
      <c r="AQ104" s="433">
        <f t="shared" si="150"/>
        <v>0.36065639622658857</v>
      </c>
      <c r="AR104" s="430">
        <f t="shared" si="164"/>
        <v>29.323974924454326</v>
      </c>
      <c r="AS104" s="430">
        <f t="shared" si="165"/>
        <v>61.788499520956492</v>
      </c>
      <c r="AT104" s="430">
        <f t="shared" si="166"/>
        <v>91.473130841637413</v>
      </c>
      <c r="AU104" s="430">
        <f t="shared" si="151"/>
        <v>8.5268691583625866</v>
      </c>
      <c r="AV104" s="436">
        <f t="shared" si="173"/>
        <v>61.788499520956492</v>
      </c>
      <c r="AW104" s="436"/>
      <c r="AX104" s="436">
        <f t="shared" si="174"/>
        <v>0.36065639622658857</v>
      </c>
      <c r="AY104" s="436"/>
      <c r="AZ104" s="436">
        <f t="shared" si="175"/>
        <v>29.323974924454326</v>
      </c>
      <c r="BA104" s="430"/>
      <c r="BB104" s="146">
        <f t="shared" si="127"/>
        <v>91.112474445410811</v>
      </c>
      <c r="BC104" s="146"/>
      <c r="BD104" s="147">
        <v>9667.5731560835284</v>
      </c>
      <c r="BE104" s="472">
        <v>1</v>
      </c>
      <c r="BF104" s="148">
        <v>0</v>
      </c>
      <c r="BG104" s="148">
        <v>34.218410291077241</v>
      </c>
      <c r="BH104" s="148">
        <v>8.5664375932747916</v>
      </c>
      <c r="BI104" s="148">
        <v>1.1589913703520427</v>
      </c>
      <c r="BJ104" s="148">
        <v>34.798236113763146</v>
      </c>
      <c r="BK104" s="148">
        <v>84.058905160288347</v>
      </c>
      <c r="BL104" s="148">
        <v>138.96152786046119</v>
      </c>
      <c r="BM104" s="148">
        <v>11.780391480158622</v>
      </c>
      <c r="BN104" s="196">
        <v>82.810182476493324</v>
      </c>
      <c r="BO104" s="148">
        <v>3.7772479565717583</v>
      </c>
      <c r="BP104" s="148">
        <v>14.381947491769997</v>
      </c>
      <c r="BQ104" s="148">
        <v>4.4470011562956975</v>
      </c>
      <c r="BR104" s="472">
        <v>1</v>
      </c>
      <c r="BS104" s="148">
        <v>762.53784458445773</v>
      </c>
      <c r="BT104" s="148">
        <v>20.585277751905732</v>
      </c>
      <c r="BU104" s="148">
        <v>39.268833583412977</v>
      </c>
      <c r="BV104" s="148">
        <v>5.9551542930380057</v>
      </c>
      <c r="BW104" s="148">
        <v>14.05344254755029</v>
      </c>
      <c r="BX104" s="148"/>
      <c r="BY104" s="148">
        <f t="shared" si="152"/>
        <v>5642.8389474859405</v>
      </c>
      <c r="BZ104" s="148"/>
      <c r="CA104" s="148">
        <f t="shared" si="176"/>
        <v>73.907553882868996</v>
      </c>
      <c r="CB104" s="148"/>
      <c r="CC104" s="198">
        <v>19.069492677616935</v>
      </c>
      <c r="CD104" s="198">
        <v>16.16225781569036</v>
      </c>
      <c r="CE104" s="380">
        <v>19.669816511113243</v>
      </c>
      <c r="CF104" s="200"/>
      <c r="CG104" s="344">
        <v>19.069492677616935</v>
      </c>
      <c r="CH104" s="373">
        <v>19.669816511113243</v>
      </c>
      <c r="CI104" s="501">
        <f t="shared" si="128"/>
        <v>29.323974924454326</v>
      </c>
      <c r="CJ104" s="501">
        <f t="shared" si="129"/>
        <v>61.788499520956492</v>
      </c>
      <c r="CK104" s="161">
        <f t="shared" si="130"/>
        <v>3.4101788811927533E-2</v>
      </c>
      <c r="CL104" s="161">
        <f t="shared" si="130"/>
        <v>1.6184241529620492E-2</v>
      </c>
      <c r="CM104" s="142">
        <f t="shared" si="131"/>
        <v>2.1070983616695438</v>
      </c>
      <c r="CN104" s="142">
        <f t="shared" si="132"/>
        <v>32.184368938441587</v>
      </c>
      <c r="CO104" s="142">
        <f t="shared" si="133"/>
        <v>8.3219259980957041</v>
      </c>
      <c r="CP104" s="142">
        <f t="shared" si="167"/>
        <v>89.272603105792925</v>
      </c>
      <c r="CQ104" s="142">
        <f t="shared" si="134"/>
        <v>10.72739689420707</v>
      </c>
      <c r="CR104" s="142">
        <f t="shared" si="135"/>
        <v>4.0816343685763679</v>
      </c>
      <c r="CS104" s="146">
        <f t="shared" si="136"/>
        <v>76.450486983183652</v>
      </c>
      <c r="CT104" s="146">
        <f t="shared" si="137"/>
        <v>9.1866338394114209</v>
      </c>
      <c r="CU104" s="146">
        <f t="shared" si="138"/>
        <v>3.4309771628713435</v>
      </c>
      <c r="CV104" s="512">
        <f t="shared" si="139"/>
        <v>84.058905160288347</v>
      </c>
      <c r="DC104" s="516"/>
      <c r="DD104" s="145">
        <v>76.450486983183652</v>
      </c>
      <c r="DE104" s="145">
        <v>0.30848586651020621</v>
      </c>
      <c r="DF104" s="145">
        <v>9.1866338394114209</v>
      </c>
      <c r="DG104" s="145">
        <v>1.6544118380003343</v>
      </c>
      <c r="DH104" s="145">
        <v>2.1359060984880746E-2</v>
      </c>
      <c r="DI104" s="145">
        <v>1.4312605056154373</v>
      </c>
      <c r="DJ104" s="145">
        <v>0.44070862498803937</v>
      </c>
      <c r="DK104" s="145">
        <v>2.7472837917267321</v>
      </c>
      <c r="DL104" s="145">
        <v>3.4309771628713435</v>
      </c>
      <c r="DM104" s="145">
        <v>8.9097797251216818E-2</v>
      </c>
      <c r="DN104" s="145">
        <v>9.1640542606559766E-2</v>
      </c>
      <c r="DO104" s="145">
        <v>0.87765398685017115</v>
      </c>
      <c r="DP104" s="145">
        <v>0.4</v>
      </c>
      <c r="DQ104" s="538">
        <v>2.4700000000000002</v>
      </c>
      <c r="DR104" s="540">
        <f t="shared" si="140"/>
        <v>99.6</v>
      </c>
      <c r="DS104" s="554">
        <f t="shared" si="141"/>
        <v>1.0985269274717004</v>
      </c>
      <c r="DT104" s="256">
        <f t="shared" si="168"/>
        <v>83.982918569351966</v>
      </c>
      <c r="DU104" s="256">
        <f t="shared" si="168"/>
        <v>0.33888003110590198</v>
      </c>
      <c r="DV104" s="256">
        <f t="shared" si="168"/>
        <v>10.091764645416179</v>
      </c>
      <c r="DW104" s="256">
        <f t="shared" ref="DW104:EE111" si="177">DG104*$DS104</f>
        <v>1.8174159531713159</v>
      </c>
      <c r="DX104" s="256">
        <f t="shared" si="177"/>
        <v>2.3463503637401718E-2</v>
      </c>
      <c r="DY104" s="256">
        <f t="shared" si="177"/>
        <v>1.5722782056453188</v>
      </c>
      <c r="DZ104" s="256">
        <f t="shared" si="177"/>
        <v>0.48413029171838873</v>
      </c>
      <c r="EA104" s="256">
        <f t="shared" si="177"/>
        <v>3.0179652226183702</v>
      </c>
      <c r="EB104" s="256">
        <f t="shared" si="177"/>
        <v>3.7690208009546291</v>
      </c>
      <c r="EC104" s="256">
        <f t="shared" si="177"/>
        <v>9.7876329458875727E-2</v>
      </c>
      <c r="ED104" s="256">
        <f t="shared" si="177"/>
        <v>0.10066960370142355</v>
      </c>
      <c r="EE104" s="256">
        <f t="shared" si="177"/>
        <v>0.96412653755780675</v>
      </c>
      <c r="EF104" s="256">
        <f t="shared" si="169"/>
        <v>106.26050969433757</v>
      </c>
      <c r="EG104" s="256"/>
      <c r="EH104" s="256"/>
      <c r="EI104" s="147">
        <v>9667.5731560835284</v>
      </c>
      <c r="EJ104" s="472">
        <v>1</v>
      </c>
      <c r="EK104" s="148">
        <v>0</v>
      </c>
      <c r="EL104" s="148">
        <v>34.218410291077241</v>
      </c>
      <c r="EM104" s="148">
        <v>8.5664375932747916</v>
      </c>
      <c r="EN104" s="148">
        <v>1.1589913703520427</v>
      </c>
      <c r="EO104" s="148">
        <v>34.798236113763146</v>
      </c>
      <c r="EP104" s="148">
        <v>84.058905160288347</v>
      </c>
      <c r="EQ104" s="148">
        <v>138.96152786046119</v>
      </c>
      <c r="ER104" s="148">
        <v>11.780391480158622</v>
      </c>
      <c r="ES104" s="196">
        <v>82.810182476493324</v>
      </c>
      <c r="ET104" s="148">
        <v>3.7772479565717583</v>
      </c>
      <c r="EU104" s="148">
        <v>14.381947491769997</v>
      </c>
      <c r="EV104" s="148">
        <v>4.4470011562956975</v>
      </c>
      <c r="EW104" s="472">
        <v>1</v>
      </c>
      <c r="EX104" s="148">
        <v>762.53784458445773</v>
      </c>
      <c r="EY104" s="148">
        <v>20.585277751905732</v>
      </c>
      <c r="EZ104" s="148">
        <v>39.268833583412977</v>
      </c>
      <c r="FA104" s="148">
        <v>5.9551542930380057</v>
      </c>
      <c r="FB104" s="148">
        <v>14.05344254755029</v>
      </c>
      <c r="FC104" s="516"/>
      <c r="FD104" s="256"/>
      <c r="FE104" s="256"/>
      <c r="FF104" s="256"/>
      <c r="FG104" s="256"/>
      <c r="FH104" s="256"/>
      <c r="FI104" s="142">
        <f t="shared" si="170"/>
        <v>38.277640997547586</v>
      </c>
      <c r="FJ104" s="256"/>
      <c r="FK104" s="142">
        <f t="shared" si="171"/>
        <v>56.546113664458908</v>
      </c>
      <c r="FL104" s="256"/>
      <c r="FM104" s="142">
        <f t="shared" si="142"/>
        <v>10.72739689420707</v>
      </c>
      <c r="FO104" s="142">
        <f t="shared" si="143"/>
        <v>40.367143374554097</v>
      </c>
      <c r="FP104" s="256"/>
      <c r="FQ104" s="142">
        <f t="shared" si="144"/>
        <v>10.72739689420707</v>
      </c>
      <c r="FR104" s="256"/>
      <c r="FS104" s="142">
        <f t="shared" si="145"/>
        <v>0.12016449079561976</v>
      </c>
      <c r="FU104" s="142">
        <f t="shared" si="146"/>
        <v>9.1866338394114209</v>
      </c>
      <c r="FV104" s="256"/>
      <c r="FW104" s="256"/>
      <c r="FX104" s="256"/>
      <c r="FY104" s="256"/>
      <c r="FZ104" s="256"/>
      <c r="GA104" s="256"/>
      <c r="GB104" s="256"/>
      <c r="GC104" s="256"/>
      <c r="GD104" s="256"/>
      <c r="GE104" s="256"/>
      <c r="GF104" s="256"/>
      <c r="GG104" s="256"/>
      <c r="GH104" s="256"/>
      <c r="GI104" s="256"/>
      <c r="GJ104" s="256"/>
      <c r="GK104" s="344">
        <v>19.069492677616935</v>
      </c>
      <c r="GL104" s="373">
        <v>19.669816511113243</v>
      </c>
      <c r="GM104" s="256"/>
      <c r="GN104" s="256"/>
      <c r="GO104" s="617"/>
      <c r="GP104" s="256"/>
      <c r="GQ104" s="256"/>
      <c r="GR104" s="256"/>
      <c r="GS104" s="256"/>
      <c r="GT104" s="256"/>
      <c r="GU104" s="256"/>
      <c r="GV104" s="256"/>
      <c r="GW104" s="256"/>
      <c r="GX104" s="256"/>
      <c r="GY104" s="256"/>
      <c r="GZ104" s="649"/>
      <c r="HA104" s="256"/>
      <c r="HB104" s="256"/>
      <c r="HC104" s="256"/>
      <c r="HD104" s="256"/>
      <c r="HE104" s="256"/>
      <c r="HF104" s="256"/>
      <c r="HG104" s="256"/>
      <c r="HH104" s="256"/>
      <c r="HI104" s="649"/>
      <c r="HJ104" s="256"/>
      <c r="HK104" s="256"/>
      <c r="HL104" s="256"/>
      <c r="HM104" s="256"/>
      <c r="HN104" s="256"/>
      <c r="HO104" s="256"/>
      <c r="HP104" s="256"/>
      <c r="HQ104" s="256"/>
      <c r="HR104" s="256"/>
      <c r="HS104" s="256"/>
      <c r="HT104" s="256"/>
      <c r="HU104" s="256"/>
      <c r="HV104" s="256"/>
      <c r="HW104" s="256"/>
    </row>
    <row r="105" spans="1:231" s="142" customFormat="1" ht="15.75" x14ac:dyDescent="0.2">
      <c r="A105" s="278">
        <v>99</v>
      </c>
      <c r="B105" s="272">
        <v>21</v>
      </c>
      <c r="C105" s="144">
        <v>110</v>
      </c>
      <c r="D105" s="326">
        <v>3278.4</v>
      </c>
      <c r="E105" s="322" t="s">
        <v>242</v>
      </c>
      <c r="F105" s="313" t="s">
        <v>160</v>
      </c>
      <c r="G105" s="241"/>
      <c r="H105" s="145">
        <v>72.2138536870916</v>
      </c>
      <c r="I105" s="145">
        <v>0.5033665258594775</v>
      </c>
      <c r="J105" s="145">
        <v>11.858639306827827</v>
      </c>
      <c r="K105" s="145">
        <v>2.359225149113231</v>
      </c>
      <c r="L105" s="145">
        <v>2.5860658893266036E-2</v>
      </c>
      <c r="M105" s="145">
        <v>1.9052382278334148</v>
      </c>
      <c r="N105" s="145">
        <v>0.38505910210366989</v>
      </c>
      <c r="O105" s="145">
        <v>2.6986717504917701</v>
      </c>
      <c r="P105" s="145">
        <v>3.5901517869856181</v>
      </c>
      <c r="Q105" s="145">
        <v>9.5297546157862248E-2</v>
      </c>
      <c r="R105" s="145">
        <v>2.6471540599406179E-2</v>
      </c>
      <c r="S105" s="145">
        <v>0.86816471804283268</v>
      </c>
      <c r="T105" s="145">
        <v>0.42</v>
      </c>
      <c r="U105" s="145">
        <v>2.65</v>
      </c>
      <c r="V105" s="146">
        <v>99.6</v>
      </c>
      <c r="W105" s="146"/>
      <c r="X105" s="145">
        <v>2.6986717504917701</v>
      </c>
      <c r="Y105" s="145">
        <f t="shared" si="153"/>
        <v>2.0024144388648932</v>
      </c>
      <c r="Z105" s="145">
        <f t="shared" si="154"/>
        <v>2.4487764590946679E-2</v>
      </c>
      <c r="AA105" s="145">
        <f t="shared" si="155"/>
        <v>4.7010861893566638</v>
      </c>
      <c r="AB105" s="145">
        <v>0.42</v>
      </c>
      <c r="AC105" s="146">
        <f t="shared" si="156"/>
        <v>0.89463625864223884</v>
      </c>
      <c r="AD105" s="146"/>
      <c r="AE105" s="146">
        <f t="shared" si="157"/>
        <v>4.6325196048960814E-2</v>
      </c>
      <c r="AF105" s="443">
        <f t="shared" si="172"/>
        <v>0.3387339060547091</v>
      </c>
      <c r="AG105" s="146">
        <v>0</v>
      </c>
      <c r="AH105" s="146">
        <f t="shared" si="158"/>
        <v>2.6471540599406179E-2</v>
      </c>
      <c r="AI105" s="249">
        <f t="shared" si="159"/>
        <v>35.91465182653819</v>
      </c>
      <c r="AJ105" s="249">
        <f t="shared" si="160"/>
        <v>0.9905683644744564</v>
      </c>
      <c r="AK105" s="249">
        <f t="shared" si="147"/>
        <v>9.4316355255436597E-3</v>
      </c>
      <c r="AL105" s="249">
        <f t="shared" si="161"/>
        <v>4.2644633769466456</v>
      </c>
      <c r="AM105" s="249">
        <f t="shared" si="148"/>
        <v>4.2242425126632561</v>
      </c>
      <c r="AN105" s="249">
        <f t="shared" si="149"/>
        <v>4.0220864283389862E-2</v>
      </c>
      <c r="AO105" s="249">
        <f t="shared" si="162"/>
        <v>2.6004793920399014</v>
      </c>
      <c r="AP105" s="249">
        <f t="shared" si="163"/>
        <v>4.9520607960098398E-2</v>
      </c>
      <c r="AQ105" s="433">
        <f t="shared" si="150"/>
        <v>0.42847537829819737</v>
      </c>
      <c r="AR105" s="430">
        <f t="shared" si="164"/>
        <v>37.366722423061972</v>
      </c>
      <c r="AS105" s="430">
        <f t="shared" si="165"/>
        <v>53.530492475560614</v>
      </c>
      <c r="AT105" s="430">
        <f t="shared" si="166"/>
        <v>91.325690276920781</v>
      </c>
      <c r="AU105" s="430">
        <f t="shared" si="151"/>
        <v>8.6743097230792188</v>
      </c>
      <c r="AV105" s="436">
        <f t="shared" si="173"/>
        <v>53.530492475560614</v>
      </c>
      <c r="AW105" s="436"/>
      <c r="AX105" s="436">
        <f t="shared" si="174"/>
        <v>0.42847537829819737</v>
      </c>
      <c r="AY105" s="436"/>
      <c r="AZ105" s="436">
        <f t="shared" si="175"/>
        <v>37.366722423061972</v>
      </c>
      <c r="BA105" s="430"/>
      <c r="BB105" s="146">
        <f t="shared" si="127"/>
        <v>90.897214898622593</v>
      </c>
      <c r="BC105" s="146"/>
      <c r="BD105" s="147">
        <v>15176.391956690064</v>
      </c>
      <c r="BE105" s="148">
        <v>17.275545106976711</v>
      </c>
      <c r="BF105" s="148">
        <v>0</v>
      </c>
      <c r="BG105" s="148">
        <v>48.7713053436199</v>
      </c>
      <c r="BH105" s="148">
        <v>11.970107854530371</v>
      </c>
      <c r="BI105" s="148">
        <v>0.57106838987333286</v>
      </c>
      <c r="BJ105" s="148">
        <v>41.206469103012786</v>
      </c>
      <c r="BK105" s="148">
        <v>97.456342527120739</v>
      </c>
      <c r="BL105" s="148">
        <v>143.5976429566737</v>
      </c>
      <c r="BM105" s="148">
        <v>18.709429226842317</v>
      </c>
      <c r="BN105" s="196">
        <v>137.08882660921745</v>
      </c>
      <c r="BO105" s="148">
        <v>7.2891118780157376</v>
      </c>
      <c r="BP105" s="148">
        <v>18.803167245306586</v>
      </c>
      <c r="BQ105" s="148">
        <v>7.3766273166849778</v>
      </c>
      <c r="BR105" s="148">
        <v>0.60401076280204247</v>
      </c>
      <c r="BS105" s="148">
        <v>649.58865840293618</v>
      </c>
      <c r="BT105" s="148">
        <v>22.764636635132302</v>
      </c>
      <c r="BU105" s="148">
        <v>60.12448581923087</v>
      </c>
      <c r="BV105" s="148">
        <v>2.1578479105691013</v>
      </c>
      <c r="BW105" s="148">
        <v>11.484701622482099</v>
      </c>
      <c r="BX105" s="148"/>
      <c r="BY105" s="148">
        <f t="shared" si="152"/>
        <v>405340.28913236788</v>
      </c>
      <c r="BZ105" s="148"/>
      <c r="CA105" s="148">
        <f t="shared" si="176"/>
        <v>94.373824076845267</v>
      </c>
      <c r="CB105" s="148"/>
      <c r="CC105" s="198">
        <v>17.719876494182067</v>
      </c>
      <c r="CD105" s="198">
        <v>15.080994752452655</v>
      </c>
      <c r="CE105" s="380">
        <v>6.4403647585422492</v>
      </c>
      <c r="CF105" s="200"/>
      <c r="CG105" s="344">
        <v>17.719876494182067</v>
      </c>
      <c r="CH105" s="373">
        <v>6.4403647585422492</v>
      </c>
      <c r="CI105" s="501">
        <f t="shared" si="128"/>
        <v>37.366722423061972</v>
      </c>
      <c r="CJ105" s="501">
        <f t="shared" si="129"/>
        <v>53.530492475560614</v>
      </c>
      <c r="CK105" s="161">
        <f t="shared" si="130"/>
        <v>2.6761779871354748E-2</v>
      </c>
      <c r="CL105" s="161">
        <f t="shared" si="130"/>
        <v>1.8680941529849567E-2</v>
      </c>
      <c r="CM105" s="142">
        <f t="shared" si="131"/>
        <v>1.4325712560361648</v>
      </c>
      <c r="CN105" s="142">
        <f t="shared" si="132"/>
        <v>41.108764954720534</v>
      </c>
      <c r="CO105" s="142">
        <f t="shared" si="133"/>
        <v>6.0895564675378191</v>
      </c>
      <c r="CP105" s="142">
        <f t="shared" si="167"/>
        <v>85.894745255519524</v>
      </c>
      <c r="CQ105" s="142">
        <f t="shared" si="134"/>
        <v>14.105254744480465</v>
      </c>
      <c r="CR105" s="142">
        <f t="shared" si="135"/>
        <v>3.6838564775674079</v>
      </c>
      <c r="CS105" s="146">
        <f t="shared" si="136"/>
        <v>72.2138536870916</v>
      </c>
      <c r="CT105" s="146">
        <f t="shared" si="137"/>
        <v>11.858639306827827</v>
      </c>
      <c r="CU105" s="146">
        <f t="shared" si="138"/>
        <v>3.5901517869856181</v>
      </c>
      <c r="CV105" s="512">
        <f t="shared" si="139"/>
        <v>97.456342527120739</v>
      </c>
      <c r="DC105" s="516"/>
      <c r="DD105" s="145">
        <v>72.2138536870916</v>
      </c>
      <c r="DE105" s="145">
        <v>0.5033665258594775</v>
      </c>
      <c r="DF105" s="145">
        <v>11.858639306827827</v>
      </c>
      <c r="DG105" s="145">
        <v>2.359225149113231</v>
      </c>
      <c r="DH105" s="145">
        <v>2.5860658893266036E-2</v>
      </c>
      <c r="DI105" s="145">
        <v>1.9052382278334148</v>
      </c>
      <c r="DJ105" s="145">
        <v>0.38505910210366989</v>
      </c>
      <c r="DK105" s="145">
        <v>2.6986717504917701</v>
      </c>
      <c r="DL105" s="145">
        <v>3.5901517869856181</v>
      </c>
      <c r="DM105" s="145">
        <v>9.5297546157862248E-2</v>
      </c>
      <c r="DN105" s="145">
        <v>2.6471540599406179E-2</v>
      </c>
      <c r="DO105" s="145">
        <v>0.86816471804283268</v>
      </c>
      <c r="DP105" s="145">
        <v>0.42</v>
      </c>
      <c r="DQ105" s="538">
        <v>2.65</v>
      </c>
      <c r="DR105" s="540">
        <f t="shared" si="140"/>
        <v>99.599999999999966</v>
      </c>
      <c r="DS105" s="554">
        <f t="shared" si="141"/>
        <v>1.1046643335611752</v>
      </c>
      <c r="DT105" s="256">
        <f t="shared" ref="DT105:DV111" si="178">DD105*$DS105</f>
        <v>79.772068557135256</v>
      </c>
      <c r="DU105" s="256">
        <f t="shared" si="178"/>
        <v>0.5560510478255638</v>
      </c>
      <c r="DV105" s="256">
        <f t="shared" si="178"/>
        <v>13.099815886819318</v>
      </c>
      <c r="DW105" s="256">
        <f t="shared" si="177"/>
        <v>2.6061518770659315</v>
      </c>
      <c r="DX105" s="256">
        <f t="shared" si="177"/>
        <v>2.8567347521782603E-2</v>
      </c>
      <c r="DY105" s="256">
        <f t="shared" si="177"/>
        <v>2.1046487172248738</v>
      </c>
      <c r="DZ105" s="256">
        <f t="shared" si="177"/>
        <v>0.42536105640701505</v>
      </c>
      <c r="EA105" s="256">
        <f t="shared" si="177"/>
        <v>2.9811264307573615</v>
      </c>
      <c r="EB105" s="256">
        <f t="shared" si="177"/>
        <v>3.9659126311539299</v>
      </c>
      <c r="EC105" s="256">
        <f t="shared" si="177"/>
        <v>0.10527180031649024</v>
      </c>
      <c r="ED105" s="256">
        <f t="shared" si="177"/>
        <v>2.924216675458062E-2</v>
      </c>
      <c r="EE105" s="256">
        <f t="shared" si="177"/>
        <v>0.95903059967811133</v>
      </c>
      <c r="EF105" s="256">
        <f t="shared" si="169"/>
        <v>106.63324811866021</v>
      </c>
      <c r="EG105" s="256"/>
      <c r="EH105" s="256"/>
      <c r="EI105" s="147">
        <v>15176.391956690064</v>
      </c>
      <c r="EJ105" s="148">
        <v>17.275545106976711</v>
      </c>
      <c r="EK105" s="148">
        <v>0</v>
      </c>
      <c r="EL105" s="148">
        <v>48.7713053436199</v>
      </c>
      <c r="EM105" s="148">
        <v>11.970107854530371</v>
      </c>
      <c r="EN105" s="148">
        <v>0.57106838987333286</v>
      </c>
      <c r="EO105" s="148">
        <v>41.206469103012786</v>
      </c>
      <c r="EP105" s="148">
        <v>97.456342527120739</v>
      </c>
      <c r="EQ105" s="148">
        <v>143.5976429566737</v>
      </c>
      <c r="ER105" s="148">
        <v>18.709429226842317</v>
      </c>
      <c r="ES105" s="196">
        <v>137.08882660921745</v>
      </c>
      <c r="ET105" s="148">
        <v>7.2891118780157376</v>
      </c>
      <c r="EU105" s="148">
        <v>18.803167245306586</v>
      </c>
      <c r="EV105" s="148">
        <v>7.3766273166849778</v>
      </c>
      <c r="EW105" s="148">
        <v>0.60401076280204247</v>
      </c>
      <c r="EX105" s="148">
        <v>649.58865840293618</v>
      </c>
      <c r="EY105" s="148">
        <v>22.764636635132302</v>
      </c>
      <c r="EZ105" s="148">
        <v>60.12448581923087</v>
      </c>
      <c r="FA105" s="148">
        <v>2.1578479105691013</v>
      </c>
      <c r="FB105" s="148">
        <v>11.484701622482099</v>
      </c>
      <c r="FC105" s="516"/>
      <c r="FD105" s="256"/>
      <c r="FE105" s="256"/>
      <c r="FF105" s="256"/>
      <c r="FG105" s="256"/>
      <c r="FH105" s="256"/>
      <c r="FI105" s="142">
        <f t="shared" si="170"/>
        <v>49.410997111782613</v>
      </c>
      <c r="FJ105" s="256"/>
      <c r="FK105" s="142">
        <f t="shared" si="171"/>
        <v>46.520135188964645</v>
      </c>
      <c r="FL105" s="256"/>
      <c r="FM105" s="142">
        <f t="shared" si="142"/>
        <v>14.105254744480467</v>
      </c>
      <c r="FO105" s="142">
        <f t="shared" si="143"/>
        <v>51.506738143022758</v>
      </c>
      <c r="FP105" s="256"/>
      <c r="FQ105" s="142">
        <f t="shared" si="144"/>
        <v>14.105254744480465</v>
      </c>
      <c r="FR105" s="256"/>
      <c r="FS105" s="142">
        <f t="shared" si="145"/>
        <v>0.16421557223925839</v>
      </c>
      <c r="FU105" s="142">
        <f t="shared" si="146"/>
        <v>11.858639306827827</v>
      </c>
      <c r="FV105" s="256"/>
      <c r="FW105" s="256"/>
      <c r="FX105" s="256"/>
      <c r="FY105" s="256"/>
      <c r="FZ105" s="256"/>
      <c r="GA105" s="256"/>
      <c r="GB105" s="256"/>
      <c r="GC105" s="256"/>
      <c r="GD105" s="256"/>
      <c r="GE105" s="256"/>
      <c r="GF105" s="256"/>
      <c r="GG105" s="256"/>
      <c r="GH105" s="256"/>
      <c r="GI105" s="256"/>
      <c r="GJ105" s="256"/>
      <c r="GK105" s="344">
        <v>17.719876494182067</v>
      </c>
      <c r="GL105" s="373">
        <v>6.4403647585422492</v>
      </c>
      <c r="GM105" s="256"/>
      <c r="GN105" s="256"/>
      <c r="GO105" s="617"/>
      <c r="GP105" s="256"/>
      <c r="GQ105" s="256"/>
      <c r="GR105" s="256"/>
      <c r="GS105" s="256"/>
      <c r="GT105" s="256"/>
      <c r="GU105" s="256"/>
      <c r="GV105" s="256"/>
      <c r="GW105" s="256"/>
      <c r="GX105" s="256"/>
      <c r="GY105" s="256"/>
      <c r="GZ105" s="649"/>
      <c r="HA105" s="256"/>
      <c r="HB105" s="256"/>
      <c r="HC105" s="256"/>
      <c r="HD105" s="256"/>
      <c r="HE105" s="256"/>
      <c r="HF105" s="256"/>
      <c r="HG105" s="256"/>
      <c r="HH105" s="256"/>
      <c r="HI105" s="649"/>
      <c r="HJ105" s="256"/>
      <c r="HK105" s="256"/>
      <c r="HL105" s="256"/>
      <c r="HM105" s="256"/>
      <c r="HN105" s="256"/>
      <c r="HO105" s="256"/>
      <c r="HP105" s="256"/>
      <c r="HQ105" s="256"/>
      <c r="HR105" s="256"/>
      <c r="HS105" s="256"/>
      <c r="HT105" s="256"/>
      <c r="HU105" s="256"/>
      <c r="HV105" s="256"/>
      <c r="HW105" s="256"/>
    </row>
    <row r="106" spans="1:231" s="142" customFormat="1" ht="15.75" x14ac:dyDescent="0.2">
      <c r="A106" s="278">
        <v>100</v>
      </c>
      <c r="B106" s="272">
        <v>19</v>
      </c>
      <c r="C106" s="144">
        <v>110</v>
      </c>
      <c r="D106" s="327">
        <v>3280.3</v>
      </c>
      <c r="E106" s="322" t="s">
        <v>242</v>
      </c>
      <c r="F106" s="311" t="s">
        <v>158</v>
      </c>
      <c r="G106" s="239"/>
      <c r="H106" s="145">
        <v>70.870916026166725</v>
      </c>
      <c r="I106" s="145">
        <v>0.4937467286293406</v>
      </c>
      <c r="J106" s="145">
        <v>13.202216246341889</v>
      </c>
      <c r="K106" s="145">
        <v>2.492808896856729</v>
      </c>
      <c r="L106" s="145">
        <v>3.1318232580414787E-2</v>
      </c>
      <c r="M106" s="145">
        <v>2.0077333401144739</v>
      </c>
      <c r="N106" s="145">
        <v>0.51751594097864562</v>
      </c>
      <c r="O106" s="145">
        <v>2.5749299953167739</v>
      </c>
      <c r="P106" s="145">
        <v>3.208639639582366</v>
      </c>
      <c r="Q106" s="145">
        <v>8.5793594788693278E-2</v>
      </c>
      <c r="R106" s="145">
        <v>2.3259143414770592E-2</v>
      </c>
      <c r="S106" s="145">
        <v>0.77112221522917068</v>
      </c>
      <c r="T106" s="145">
        <v>0.52</v>
      </c>
      <c r="U106" s="145">
        <v>2.8</v>
      </c>
      <c r="V106" s="146">
        <v>99.6</v>
      </c>
      <c r="W106" s="146"/>
      <c r="X106" s="145">
        <v>2.5749299953167739</v>
      </c>
      <c r="Y106" s="145">
        <f t="shared" si="153"/>
        <v>1.9105980565250462</v>
      </c>
      <c r="Z106" s="145">
        <f t="shared" si="154"/>
        <v>2.1750549043216952E-2</v>
      </c>
      <c r="AA106" s="145">
        <f t="shared" si="155"/>
        <v>4.4855280518418201</v>
      </c>
      <c r="AB106" s="145">
        <v>0.52</v>
      </c>
      <c r="AC106" s="146">
        <f t="shared" si="156"/>
        <v>0.79438135864394133</v>
      </c>
      <c r="AD106" s="146"/>
      <c r="AE106" s="146">
        <f t="shared" si="157"/>
        <v>4.0703500975848531E-2</v>
      </c>
      <c r="AF106" s="443">
        <f t="shared" si="172"/>
        <v>0.4768124400027971</v>
      </c>
      <c r="AG106" s="146">
        <v>0</v>
      </c>
      <c r="AH106" s="146">
        <f t="shared" si="158"/>
        <v>2.3259143414770592E-2</v>
      </c>
      <c r="AI106" s="249">
        <f t="shared" si="159"/>
        <v>40.083461179028461</v>
      </c>
      <c r="AJ106" s="249">
        <f t="shared" si="160"/>
        <v>0.98810450929192062</v>
      </c>
      <c r="AK106" s="249">
        <f t="shared" si="147"/>
        <v>1.1895490708079466E-2</v>
      </c>
      <c r="AL106" s="249">
        <f t="shared" si="161"/>
        <v>4.5005422369712029</v>
      </c>
      <c r="AM106" s="249">
        <f t="shared" si="148"/>
        <v>4.4470060786099932</v>
      </c>
      <c r="AN106" s="249">
        <f t="shared" si="149"/>
        <v>5.3536158361210118E-2</v>
      </c>
      <c r="AO106" s="249">
        <f t="shared" si="162"/>
        <v>2.7341683517942834</v>
      </c>
      <c r="AP106" s="249">
        <f t="shared" si="163"/>
        <v>6.5831648205716339E-2</v>
      </c>
      <c r="AQ106" s="433">
        <f t="shared" si="150"/>
        <v>0.59618024656972357</v>
      </c>
      <c r="AR106" s="430">
        <f t="shared" si="164"/>
        <v>40.766781353492334</v>
      </c>
      <c r="AS106" s="430">
        <f t="shared" si="165"/>
        <v>50.487525349420558</v>
      </c>
      <c r="AT106" s="430">
        <f t="shared" si="166"/>
        <v>91.850486949482615</v>
      </c>
      <c r="AU106" s="430">
        <f t="shared" si="151"/>
        <v>8.1495130505173847</v>
      </c>
      <c r="AV106" s="436">
        <f t="shared" si="173"/>
        <v>50.487525349420558</v>
      </c>
      <c r="AW106" s="436"/>
      <c r="AX106" s="436">
        <f t="shared" si="174"/>
        <v>0.59618024656972357</v>
      </c>
      <c r="AY106" s="436"/>
      <c r="AZ106" s="436">
        <f t="shared" si="175"/>
        <v>40.766781353492334</v>
      </c>
      <c r="BA106" s="430"/>
      <c r="BB106" s="146">
        <f t="shared" si="127"/>
        <v>91.254306702912885</v>
      </c>
      <c r="BC106" s="146"/>
      <c r="BD106" s="147">
        <v>16460.656264565816</v>
      </c>
      <c r="BE106" s="148">
        <v>14.895904343352782</v>
      </c>
      <c r="BF106" s="148">
        <v>0</v>
      </c>
      <c r="BG106" s="148">
        <v>46.881359959396129</v>
      </c>
      <c r="BH106" s="148">
        <v>11.576197347196247</v>
      </c>
      <c r="BI106" s="148">
        <v>0.29204151312354359</v>
      </c>
      <c r="BJ106" s="148">
        <v>34.907544416725436</v>
      </c>
      <c r="BK106" s="148">
        <v>90.786243877870376</v>
      </c>
      <c r="BL106" s="148">
        <v>131.55711047880288</v>
      </c>
      <c r="BM106" s="148">
        <v>16.074408514957906</v>
      </c>
      <c r="BN106" s="196">
        <v>110.88767592897494</v>
      </c>
      <c r="BO106" s="148">
        <v>7.8954905512026512</v>
      </c>
      <c r="BP106" s="148">
        <v>13.398066177127623</v>
      </c>
      <c r="BQ106" s="148">
        <v>6.0195354196397188</v>
      </c>
      <c r="BR106" s="148">
        <v>1.1947499861319812</v>
      </c>
      <c r="BS106" s="148">
        <v>553.68120660799877</v>
      </c>
      <c r="BT106" s="148">
        <v>29.633152457848528</v>
      </c>
      <c r="BU106" s="148">
        <v>47.435333602330637</v>
      </c>
      <c r="BV106" s="148">
        <v>10.985021511674674</v>
      </c>
      <c r="BW106" s="148">
        <v>11.536755498575255</v>
      </c>
      <c r="BX106" s="148"/>
      <c r="BY106" s="148">
        <f t="shared" si="152"/>
        <v>452204.86600139138</v>
      </c>
      <c r="BZ106" s="148"/>
      <c r="CA106" s="148">
        <f t="shared" si="176"/>
        <v>88.605241558754429</v>
      </c>
      <c r="CB106" s="148"/>
      <c r="CC106" s="198">
        <v>15.80351893749174</v>
      </c>
      <c r="CD106" s="198">
        <v>12.82108158466794</v>
      </c>
      <c r="CE106" s="380">
        <v>1.9461329649560724</v>
      </c>
      <c r="CF106" s="200" t="s">
        <v>159</v>
      </c>
      <c r="CG106" s="344">
        <v>15.80351893749174</v>
      </c>
      <c r="CH106" s="373">
        <v>1.9461329649560724</v>
      </c>
      <c r="CI106" s="501">
        <f t="shared" si="128"/>
        <v>40.766781353492334</v>
      </c>
      <c r="CJ106" s="501">
        <f t="shared" si="129"/>
        <v>50.487525349420558</v>
      </c>
      <c r="CK106" s="161">
        <f t="shared" si="130"/>
        <v>2.4529775635925545E-2</v>
      </c>
      <c r="CL106" s="161">
        <f t="shared" si="130"/>
        <v>1.9806872946912558E-2</v>
      </c>
      <c r="CM106" s="142">
        <f t="shared" si="131"/>
        <v>1.2384476692343898</v>
      </c>
      <c r="CN106" s="142">
        <f t="shared" si="132"/>
        <v>44.673816312267306</v>
      </c>
      <c r="CO106" s="142">
        <f t="shared" si="133"/>
        <v>5.3681074983000565</v>
      </c>
      <c r="CP106" s="142">
        <f t="shared" si="167"/>
        <v>84.296747498892785</v>
      </c>
      <c r="CQ106" s="142">
        <f t="shared" si="134"/>
        <v>15.703252501107217</v>
      </c>
      <c r="CR106" s="142">
        <f t="shared" si="135"/>
        <v>3.5342795367751618</v>
      </c>
      <c r="CS106" s="146">
        <f t="shared" si="136"/>
        <v>70.870916026166725</v>
      </c>
      <c r="CT106" s="146">
        <f t="shared" si="137"/>
        <v>13.202216246341889</v>
      </c>
      <c r="CU106" s="146">
        <f t="shared" si="138"/>
        <v>3.208639639582366</v>
      </c>
      <c r="CV106" s="512">
        <f t="shared" si="139"/>
        <v>90.786243877870376</v>
      </c>
      <c r="DC106" s="516"/>
      <c r="DD106" s="145">
        <v>70.870916026166725</v>
      </c>
      <c r="DE106" s="145">
        <v>0.4937467286293406</v>
      </c>
      <c r="DF106" s="145">
        <v>13.202216246341889</v>
      </c>
      <c r="DG106" s="145">
        <v>2.492808896856729</v>
      </c>
      <c r="DH106" s="145">
        <v>3.1318232580414787E-2</v>
      </c>
      <c r="DI106" s="145">
        <v>2.0077333401144739</v>
      </c>
      <c r="DJ106" s="145">
        <v>0.51751594097864562</v>
      </c>
      <c r="DK106" s="145">
        <v>2.5749299953167739</v>
      </c>
      <c r="DL106" s="145">
        <v>3.208639639582366</v>
      </c>
      <c r="DM106" s="145">
        <v>8.5793594788693278E-2</v>
      </c>
      <c r="DN106" s="145">
        <v>2.3259143414770592E-2</v>
      </c>
      <c r="DO106" s="145">
        <v>0.77112221522917068</v>
      </c>
      <c r="DP106" s="145">
        <v>0.52</v>
      </c>
      <c r="DQ106" s="538">
        <v>2.8</v>
      </c>
      <c r="DR106" s="540">
        <f t="shared" si="140"/>
        <v>99.600000000000009</v>
      </c>
      <c r="DS106" s="554">
        <f t="shared" si="141"/>
        <v>1.1078082726011713</v>
      </c>
      <c r="DT106" s="256">
        <f t="shared" si="178"/>
        <v>78.511387060610431</v>
      </c>
      <c r="DU106" s="256">
        <f t="shared" si="178"/>
        <v>0.54697671054534913</v>
      </c>
      <c r="DV106" s="256">
        <f t="shared" si="178"/>
        <v>14.625524374367128</v>
      </c>
      <c r="DW106" s="256">
        <f t="shared" si="177"/>
        <v>2.7615543179516844</v>
      </c>
      <c r="DX106" s="256">
        <f t="shared" si="177"/>
        <v>3.4694597135831028E-2</v>
      </c>
      <c r="DY106" s="256">
        <f t="shared" si="177"/>
        <v>2.2241836033559954</v>
      </c>
      <c r="DZ106" s="256">
        <f t="shared" si="177"/>
        <v>0.57330844061912312</v>
      </c>
      <c r="EA106" s="256">
        <f t="shared" si="177"/>
        <v>2.8525287501808174</v>
      </c>
      <c r="EB106" s="256">
        <f t="shared" si="177"/>
        <v>3.5545575365253859</v>
      </c>
      <c r="EC106" s="256">
        <f t="shared" si="177"/>
        <v>9.5042854043107153E-2</v>
      </c>
      <c r="ED106" s="256">
        <f t="shared" si="177"/>
        <v>2.5766671488499919E-2</v>
      </c>
      <c r="EE106" s="256">
        <f t="shared" si="177"/>
        <v>0.85425556921741619</v>
      </c>
      <c r="EF106" s="256">
        <f t="shared" si="169"/>
        <v>106.65978048604076</v>
      </c>
      <c r="EG106" s="256"/>
      <c r="EH106" s="256"/>
      <c r="EI106" s="147">
        <v>16460.656264565816</v>
      </c>
      <c r="EJ106" s="148">
        <v>14.895904343352782</v>
      </c>
      <c r="EK106" s="148">
        <v>0</v>
      </c>
      <c r="EL106" s="148">
        <v>46.881359959396129</v>
      </c>
      <c r="EM106" s="148">
        <v>11.576197347196247</v>
      </c>
      <c r="EN106" s="148">
        <v>0.29204151312354359</v>
      </c>
      <c r="EO106" s="148">
        <v>34.907544416725436</v>
      </c>
      <c r="EP106" s="148">
        <v>90.786243877870376</v>
      </c>
      <c r="EQ106" s="148">
        <v>131.55711047880288</v>
      </c>
      <c r="ER106" s="148">
        <v>16.074408514957906</v>
      </c>
      <c r="ES106" s="196">
        <v>110.88767592897494</v>
      </c>
      <c r="ET106" s="148">
        <v>7.8954905512026512</v>
      </c>
      <c r="EU106" s="148">
        <v>13.398066177127623</v>
      </c>
      <c r="EV106" s="148">
        <v>6.0195354196397188</v>
      </c>
      <c r="EW106" s="148">
        <v>1.1947499861319812</v>
      </c>
      <c r="EX106" s="148">
        <v>553.68120660799877</v>
      </c>
      <c r="EY106" s="148">
        <v>29.633152457848528</v>
      </c>
      <c r="EZ106" s="148">
        <v>47.435333602330637</v>
      </c>
      <c r="FA106" s="148">
        <v>10.985021511674674</v>
      </c>
      <c r="FB106" s="148">
        <v>11.536755498575255</v>
      </c>
      <c r="FC106" s="516"/>
      <c r="FD106" s="256"/>
      <c r="FE106" s="256"/>
      <c r="FF106" s="256"/>
      <c r="FG106" s="256"/>
      <c r="FH106" s="256"/>
      <c r="FI106" s="142">
        <f t="shared" si="170"/>
        <v>55.009234359757869</v>
      </c>
      <c r="FJ106" s="256"/>
      <c r="FK106" s="142">
        <f t="shared" si="171"/>
        <v>42.266114159092631</v>
      </c>
      <c r="FL106" s="256"/>
      <c r="FM106" s="142">
        <f t="shared" si="142"/>
        <v>15.703252501107217</v>
      </c>
      <c r="FO106" s="142">
        <f t="shared" si="143"/>
        <v>56.550025466213469</v>
      </c>
      <c r="FP106" s="256"/>
      <c r="FQ106" s="142">
        <f t="shared" si="144"/>
        <v>15.703252501107217</v>
      </c>
      <c r="FR106" s="256"/>
      <c r="FS106" s="142">
        <f t="shared" si="145"/>
        <v>0.18628539020812726</v>
      </c>
      <c r="FU106" s="142">
        <f t="shared" si="146"/>
        <v>13.202216246341887</v>
      </c>
      <c r="FV106" s="256"/>
      <c r="FW106" s="256"/>
      <c r="FX106" s="256"/>
      <c r="FY106" s="256"/>
      <c r="FZ106" s="256"/>
      <c r="GA106" s="256"/>
      <c r="GB106" s="256"/>
      <c r="GC106" s="256"/>
      <c r="GD106" s="256"/>
      <c r="GE106" s="256"/>
      <c r="GF106" s="256"/>
      <c r="GG106" s="256"/>
      <c r="GH106" s="256"/>
      <c r="GI106" s="256"/>
      <c r="GJ106" s="256"/>
      <c r="GK106" s="344">
        <v>15.80351893749174</v>
      </c>
      <c r="GL106" s="373">
        <v>1.9461329649560724</v>
      </c>
      <c r="GM106" s="256"/>
      <c r="GN106" s="256"/>
      <c r="GO106" s="617"/>
      <c r="GP106" s="256"/>
      <c r="GQ106" s="256"/>
      <c r="GR106" s="256"/>
      <c r="GS106" s="256"/>
      <c r="GT106" s="256"/>
      <c r="GU106" s="256"/>
      <c r="GV106" s="256"/>
      <c r="GW106" s="256"/>
      <c r="GX106" s="256"/>
      <c r="GY106" s="256"/>
      <c r="GZ106" s="649"/>
      <c r="HA106" s="256"/>
      <c r="HB106" s="256"/>
      <c r="HC106" s="256"/>
      <c r="HD106" s="256"/>
      <c r="HE106" s="256"/>
      <c r="HF106" s="256"/>
      <c r="HG106" s="256"/>
      <c r="HH106" s="256"/>
      <c r="HI106" s="649"/>
      <c r="HJ106" s="256"/>
      <c r="HK106" s="256"/>
      <c r="HL106" s="256"/>
      <c r="HM106" s="256"/>
      <c r="HN106" s="256"/>
      <c r="HO106" s="256"/>
      <c r="HP106" s="256"/>
      <c r="HQ106" s="256"/>
      <c r="HR106" s="256"/>
      <c r="HS106" s="256"/>
      <c r="HT106" s="256"/>
      <c r="HU106" s="256"/>
      <c r="HV106" s="256"/>
      <c r="HW106" s="256"/>
    </row>
    <row r="107" spans="1:231" s="142" customFormat="1" ht="15.75" x14ac:dyDescent="0.2">
      <c r="A107" s="278">
        <v>101</v>
      </c>
      <c r="B107" s="272">
        <v>17</v>
      </c>
      <c r="C107" s="144">
        <v>110</v>
      </c>
      <c r="D107" s="327">
        <v>3282.5</v>
      </c>
      <c r="E107" s="322" t="s">
        <v>242</v>
      </c>
      <c r="F107" s="311" t="s">
        <v>157</v>
      </c>
      <c r="G107" s="239"/>
      <c r="H107" s="145">
        <v>65.58966492114024</v>
      </c>
      <c r="I107" s="145">
        <v>0.71491339586050662</v>
      </c>
      <c r="J107" s="145">
        <v>16.262895854070845</v>
      </c>
      <c r="K107" s="145">
        <v>3.3929170599643026</v>
      </c>
      <c r="L107" s="145">
        <v>3.526386695956614E-2</v>
      </c>
      <c r="M107" s="145">
        <v>2.4972763459360197</v>
      </c>
      <c r="N107" s="145">
        <v>0.3967185032951191</v>
      </c>
      <c r="O107" s="145">
        <v>2.0092203267659778</v>
      </c>
      <c r="P107" s="145">
        <v>3.9277182051040018</v>
      </c>
      <c r="Q107" s="145">
        <v>8.2419037893869701E-2</v>
      </c>
      <c r="R107" s="145">
        <v>1.8657045891398365E-2</v>
      </c>
      <c r="S107" s="145">
        <v>0.64233543711814378</v>
      </c>
      <c r="T107" s="145">
        <v>0.62</v>
      </c>
      <c r="U107" s="145">
        <v>3.41</v>
      </c>
      <c r="V107" s="146">
        <v>99.6</v>
      </c>
      <c r="W107" s="146"/>
      <c r="X107" s="145">
        <v>2.0092203267659778</v>
      </c>
      <c r="Y107" s="145">
        <f t="shared" si="153"/>
        <v>1.4908414824603555</v>
      </c>
      <c r="Z107" s="145">
        <f t="shared" si="154"/>
        <v>1.8117943111108897E-2</v>
      </c>
      <c r="AA107" s="145">
        <f t="shared" si="155"/>
        <v>3.5000618092263336</v>
      </c>
      <c r="AB107" s="145">
        <v>0.62</v>
      </c>
      <c r="AC107" s="146">
        <f t="shared" si="156"/>
        <v>0.66099248300954216</v>
      </c>
      <c r="AD107" s="146"/>
      <c r="AE107" s="146">
        <f t="shared" si="157"/>
        <v>3.2649830309947142E-2</v>
      </c>
      <c r="AF107" s="443">
        <f t="shared" si="172"/>
        <v>0.36406867298517198</v>
      </c>
      <c r="AG107" s="146">
        <v>0</v>
      </c>
      <c r="AH107" s="146">
        <f t="shared" si="158"/>
        <v>1.8657045891398365E-2</v>
      </c>
      <c r="AI107" s="249">
        <f t="shared" si="159"/>
        <v>49.1527562351977</v>
      </c>
      <c r="AJ107" s="249">
        <f t="shared" si="160"/>
        <v>0.99259311784586224</v>
      </c>
      <c r="AK107" s="249">
        <f t="shared" si="147"/>
        <v>7.4068821541378137E-3</v>
      </c>
      <c r="AL107" s="249">
        <f t="shared" si="161"/>
        <v>5.8901934059003223</v>
      </c>
      <c r="AM107" s="249">
        <f t="shared" si="148"/>
        <v>5.8465654374777394</v>
      </c>
      <c r="AN107" s="249">
        <f t="shared" si="149"/>
        <v>4.3627968422583326E-2</v>
      </c>
      <c r="AO107" s="249">
        <f t="shared" si="162"/>
        <v>3.3598564709194729</v>
      </c>
      <c r="AP107" s="249">
        <f t="shared" si="163"/>
        <v>5.0143529080527841E-2</v>
      </c>
      <c r="AQ107" s="433">
        <f t="shared" si="150"/>
        <v>0.45784017048828313</v>
      </c>
      <c r="AR107" s="430">
        <f t="shared" si="164"/>
        <v>50.938635524936117</v>
      </c>
      <c r="AS107" s="430">
        <f t="shared" si="165"/>
        <v>40.120347158672182</v>
      </c>
      <c r="AT107" s="430">
        <f t="shared" si="166"/>
        <v>91.516822854096574</v>
      </c>
      <c r="AU107" s="430">
        <f t="shared" si="151"/>
        <v>8.4831771459034258</v>
      </c>
      <c r="AV107" s="436">
        <f t="shared" si="173"/>
        <v>40.120347158672182</v>
      </c>
      <c r="AW107" s="436"/>
      <c r="AX107" s="436">
        <f t="shared" si="174"/>
        <v>0.45784017048828313</v>
      </c>
      <c r="AY107" s="436"/>
      <c r="AZ107" s="436">
        <f t="shared" si="175"/>
        <v>50.938635524936117</v>
      </c>
      <c r="BA107" s="430"/>
      <c r="BB107" s="146">
        <f t="shared" si="127"/>
        <v>91.058982683608292</v>
      </c>
      <c r="BC107" s="146"/>
      <c r="BD107" s="147">
        <v>22000.314968651914</v>
      </c>
      <c r="BE107" s="148">
        <v>14.706849994473467</v>
      </c>
      <c r="BF107" s="148">
        <v>0</v>
      </c>
      <c r="BG107" s="148">
        <v>60.194791545538344</v>
      </c>
      <c r="BH107" s="148">
        <v>14.536978567096639</v>
      </c>
      <c r="BI107" s="148">
        <v>0.36460544599030026</v>
      </c>
      <c r="BJ107" s="148">
        <v>31.331911177453609</v>
      </c>
      <c r="BK107" s="148">
        <v>120.4070214602129</v>
      </c>
      <c r="BL107" s="148">
        <v>140.26806188168743</v>
      </c>
      <c r="BM107" s="148">
        <v>20.043383208929203</v>
      </c>
      <c r="BN107" s="196">
        <v>123.21528734558943</v>
      </c>
      <c r="BO107" s="148">
        <v>10.804822727226194</v>
      </c>
      <c r="BP107" s="148">
        <v>14.669307721595509</v>
      </c>
      <c r="BQ107" s="148">
        <v>8.3619764128959329</v>
      </c>
      <c r="BR107" s="148">
        <v>3.8455010732399297</v>
      </c>
      <c r="BS107" s="148">
        <v>613.48617095098962</v>
      </c>
      <c r="BT107" s="148">
        <v>33.547654110259515</v>
      </c>
      <c r="BU107" s="148">
        <v>53.976502629408081</v>
      </c>
      <c r="BV107" s="148">
        <v>9.5516081711002894</v>
      </c>
      <c r="BW107" s="148">
        <v>13.037490164746105</v>
      </c>
      <c r="BX107" s="148"/>
      <c r="BY107" s="148">
        <f t="shared" si="152"/>
        <v>4383957.9513864638</v>
      </c>
      <c r="BZ107" s="148"/>
      <c r="CA107" s="148">
        <f t="shared" si="176"/>
        <v>100.56164690441371</v>
      </c>
      <c r="CB107" s="148"/>
      <c r="CC107" s="198">
        <v>12.932508623133495</v>
      </c>
      <c r="CD107" s="198">
        <v>12.772272706516297</v>
      </c>
      <c r="CE107" s="380">
        <v>0.63698237314740003</v>
      </c>
      <c r="CF107" s="200"/>
      <c r="CG107" s="344">
        <v>12.932508623133495</v>
      </c>
      <c r="CH107" s="373">
        <v>0.63698237314740003</v>
      </c>
      <c r="CI107" s="501">
        <f t="shared" si="128"/>
        <v>50.938635524936117</v>
      </c>
      <c r="CJ107" s="501">
        <f t="shared" si="129"/>
        <v>40.120347158672182</v>
      </c>
      <c r="CK107" s="161">
        <f t="shared" si="130"/>
        <v>1.9631464205798515E-2</v>
      </c>
      <c r="CL107" s="161">
        <f t="shared" si="130"/>
        <v>2.4925008650725142E-2</v>
      </c>
      <c r="CM107" s="142">
        <f t="shared" si="131"/>
        <v>0.78762115916968312</v>
      </c>
      <c r="CN107" s="142">
        <f t="shared" si="132"/>
        <v>55.940264237221356</v>
      </c>
      <c r="CO107" s="142">
        <f t="shared" si="133"/>
        <v>4.033086450880897</v>
      </c>
      <c r="CP107" s="142">
        <f t="shared" si="167"/>
        <v>80.131475790069544</v>
      </c>
      <c r="CQ107" s="142">
        <f t="shared" si="134"/>
        <v>19.868524209930442</v>
      </c>
      <c r="CR107" s="142">
        <f t="shared" si="135"/>
        <v>3.2620341882652339</v>
      </c>
      <c r="CS107" s="146">
        <f t="shared" si="136"/>
        <v>65.58966492114024</v>
      </c>
      <c r="CT107" s="146">
        <f t="shared" si="137"/>
        <v>16.262895854070845</v>
      </c>
      <c r="CU107" s="146">
        <f t="shared" si="138"/>
        <v>3.9277182051040018</v>
      </c>
      <c r="CV107" s="512">
        <f t="shared" si="139"/>
        <v>120.4070214602129</v>
      </c>
      <c r="DC107" s="516"/>
      <c r="DD107" s="145">
        <v>65.58966492114024</v>
      </c>
      <c r="DE107" s="145">
        <v>0.71491339586050662</v>
      </c>
      <c r="DF107" s="145">
        <v>16.262895854070845</v>
      </c>
      <c r="DG107" s="145">
        <v>3.3929170599643026</v>
      </c>
      <c r="DH107" s="145">
        <v>3.526386695956614E-2</v>
      </c>
      <c r="DI107" s="145">
        <v>2.4972763459360197</v>
      </c>
      <c r="DJ107" s="145">
        <v>0.3967185032951191</v>
      </c>
      <c r="DK107" s="145">
        <v>2.0092203267659778</v>
      </c>
      <c r="DL107" s="145">
        <v>3.9277182051040018</v>
      </c>
      <c r="DM107" s="145">
        <v>8.2419037893869701E-2</v>
      </c>
      <c r="DN107" s="145">
        <v>1.8657045891398365E-2</v>
      </c>
      <c r="DO107" s="145">
        <v>0.64233543711814378</v>
      </c>
      <c r="DP107" s="145">
        <v>0.62</v>
      </c>
      <c r="DQ107" s="538">
        <v>3.41</v>
      </c>
      <c r="DR107" s="540">
        <f t="shared" si="140"/>
        <v>99.600000000000009</v>
      </c>
      <c r="DS107" s="554">
        <f t="shared" si="141"/>
        <v>1.1124941955870591</v>
      </c>
      <c r="DT107" s="256">
        <f t="shared" si="178"/>
        <v>72.968121515268663</v>
      </c>
      <c r="DU107" s="256">
        <f t="shared" si="178"/>
        <v>0.7953370032422471</v>
      </c>
      <c r="DV107" s="256">
        <f t="shared" si="178"/>
        <v>18.092377241090663</v>
      </c>
      <c r="DW107" s="256">
        <f t="shared" si="177"/>
        <v>3.7746005353185965</v>
      </c>
      <c r="DX107" s="256">
        <f t="shared" si="177"/>
        <v>3.9230847306471604E-2</v>
      </c>
      <c r="DY107" s="256">
        <f t="shared" si="177"/>
        <v>2.7782054396306823</v>
      </c>
      <c r="DZ107" s="256">
        <f t="shared" si="177"/>
        <v>0.44134703219780558</v>
      </c>
      <c r="EA107" s="256">
        <f t="shared" si="177"/>
        <v>2.2352459511826845</v>
      </c>
      <c r="EB107" s="256">
        <f t="shared" si="177"/>
        <v>4.3695637050798242</v>
      </c>
      <c r="EC107" s="256">
        <f t="shared" si="177"/>
        <v>9.169070126279992E-2</v>
      </c>
      <c r="ED107" s="256">
        <f t="shared" si="177"/>
        <v>2.0755855260982069E-2</v>
      </c>
      <c r="EE107" s="256">
        <f t="shared" si="177"/>
        <v>0.71459444541381134</v>
      </c>
      <c r="EF107" s="256">
        <f t="shared" si="169"/>
        <v>106.32107027225526</v>
      </c>
      <c r="EG107" s="256"/>
      <c r="EH107" s="256"/>
      <c r="EI107" s="147">
        <v>22000.314968651914</v>
      </c>
      <c r="EJ107" s="148">
        <v>14.706849994473467</v>
      </c>
      <c r="EK107" s="148">
        <v>0</v>
      </c>
      <c r="EL107" s="148">
        <v>60.194791545538344</v>
      </c>
      <c r="EM107" s="148">
        <v>14.536978567096639</v>
      </c>
      <c r="EN107" s="148">
        <v>0.36460544599030026</v>
      </c>
      <c r="EO107" s="148">
        <v>31.331911177453609</v>
      </c>
      <c r="EP107" s="148">
        <v>120.4070214602129</v>
      </c>
      <c r="EQ107" s="148">
        <v>140.26806188168743</v>
      </c>
      <c r="ER107" s="148">
        <v>20.043383208929203</v>
      </c>
      <c r="ES107" s="196">
        <v>123.21528734558943</v>
      </c>
      <c r="ET107" s="148">
        <v>10.804822727226194</v>
      </c>
      <c r="EU107" s="148">
        <v>14.669307721595509</v>
      </c>
      <c r="EV107" s="148">
        <v>8.3619764128959329</v>
      </c>
      <c r="EW107" s="148">
        <v>3.8455010732399297</v>
      </c>
      <c r="EX107" s="148">
        <v>613.48617095098962</v>
      </c>
      <c r="EY107" s="148">
        <v>33.547654110259515</v>
      </c>
      <c r="EZ107" s="148">
        <v>53.976502629408081</v>
      </c>
      <c r="FA107" s="148">
        <v>9.5516081711002894</v>
      </c>
      <c r="FB107" s="148">
        <v>13.037490164746105</v>
      </c>
      <c r="FC107" s="516"/>
      <c r="FD107" s="256"/>
      <c r="FE107" s="256"/>
      <c r="FF107" s="256"/>
      <c r="FG107" s="256"/>
      <c r="FH107" s="256"/>
      <c r="FI107" s="142">
        <f t="shared" si="170"/>
        <v>67.76206605862852</v>
      </c>
      <c r="FJ107" s="256"/>
      <c r="FK107" s="142">
        <f t="shared" si="171"/>
        <v>30.35339057065341</v>
      </c>
      <c r="FL107" s="256"/>
      <c r="FM107" s="142">
        <f t="shared" si="142"/>
        <v>19.868524209930442</v>
      </c>
      <c r="FO107" s="142">
        <f t="shared" si="143"/>
        <v>69.063599545441406</v>
      </c>
      <c r="FP107" s="256"/>
      <c r="FQ107" s="142">
        <f t="shared" si="144"/>
        <v>19.868524209930442</v>
      </c>
      <c r="FR107" s="256"/>
      <c r="FS107" s="142">
        <f t="shared" si="145"/>
        <v>0.24794906138984013</v>
      </c>
      <c r="FU107" s="142">
        <f t="shared" si="146"/>
        <v>16.262895854070845</v>
      </c>
      <c r="FV107" s="256"/>
      <c r="FW107" s="256"/>
      <c r="FX107" s="256"/>
      <c r="FY107" s="256"/>
      <c r="FZ107" s="256"/>
      <c r="GA107" s="256"/>
      <c r="GB107" s="256"/>
      <c r="GC107" s="256"/>
      <c r="GD107" s="256"/>
      <c r="GE107" s="256"/>
      <c r="GF107" s="256"/>
      <c r="GG107" s="256"/>
      <c r="GH107" s="256"/>
      <c r="GI107" s="256"/>
      <c r="GJ107" s="256"/>
      <c r="GK107" s="344">
        <v>12.932508623133495</v>
      </c>
      <c r="GL107" s="373">
        <v>0.63698237314740003</v>
      </c>
      <c r="GM107" s="256"/>
      <c r="GN107" s="256"/>
      <c r="GO107" s="617"/>
      <c r="GP107" s="256"/>
      <c r="GQ107" s="256"/>
      <c r="GR107" s="256"/>
      <c r="GS107" s="256"/>
      <c r="GT107" s="256"/>
      <c r="GU107" s="256"/>
      <c r="GV107" s="256"/>
      <c r="GW107" s="256"/>
      <c r="GX107" s="256"/>
      <c r="GY107" s="256"/>
      <c r="GZ107" s="649"/>
      <c r="HA107" s="256"/>
      <c r="HB107" s="256"/>
      <c r="HC107" s="256"/>
      <c r="HD107" s="256"/>
      <c r="HE107" s="256"/>
      <c r="HF107" s="256"/>
      <c r="HG107" s="256"/>
      <c r="HH107" s="256"/>
      <c r="HI107" s="649"/>
      <c r="HJ107" s="256"/>
      <c r="HK107" s="256"/>
      <c r="HL107" s="256"/>
      <c r="HM107" s="256"/>
      <c r="HN107" s="256"/>
      <c r="HO107" s="256"/>
      <c r="HP107" s="256"/>
      <c r="HQ107" s="256"/>
      <c r="HR107" s="256"/>
      <c r="HS107" s="256"/>
      <c r="HT107" s="256"/>
      <c r="HU107" s="256"/>
      <c r="HV107" s="256"/>
      <c r="HW107" s="256"/>
    </row>
    <row r="108" spans="1:231" s="142" customFormat="1" ht="15.75" x14ac:dyDescent="0.2">
      <c r="A108" s="278">
        <v>102</v>
      </c>
      <c r="B108" s="272">
        <v>15</v>
      </c>
      <c r="C108" s="144">
        <v>110</v>
      </c>
      <c r="D108" s="327">
        <v>3283</v>
      </c>
      <c r="E108" s="322" t="s">
        <v>242</v>
      </c>
      <c r="F108" s="314" t="s">
        <v>156</v>
      </c>
      <c r="G108" s="239"/>
      <c r="H108" s="145">
        <v>73.589824494101848</v>
      </c>
      <c r="I108" s="145">
        <v>0.35570896627067689</v>
      </c>
      <c r="J108" s="145">
        <v>13.816133282740042</v>
      </c>
      <c r="K108" s="145">
        <v>1.4905947769377994</v>
      </c>
      <c r="L108" s="145">
        <v>2.906847190196021E-2</v>
      </c>
      <c r="M108" s="145">
        <v>1.1027788225384765</v>
      </c>
      <c r="N108" s="145">
        <v>0.5998031031477643</v>
      </c>
      <c r="O108" s="145">
        <v>2.1803379603954611</v>
      </c>
      <c r="P108" s="145">
        <v>3.2132309097201657</v>
      </c>
      <c r="Q108" s="145">
        <v>8.3356628485412032E-2</v>
      </c>
      <c r="R108" s="145">
        <v>4.7198285387851771E-2</v>
      </c>
      <c r="S108" s="145">
        <v>0.65196429837253622</v>
      </c>
      <c r="T108" s="145">
        <v>0.37</v>
      </c>
      <c r="U108" s="145">
        <v>2.0699999999999998</v>
      </c>
      <c r="V108" s="146">
        <v>99.6</v>
      </c>
      <c r="W108" s="146"/>
      <c r="X108" s="145">
        <v>2.1803379603954611</v>
      </c>
      <c r="Y108" s="145">
        <f t="shared" si="153"/>
        <v>1.617810766613432</v>
      </c>
      <c r="Z108" s="145">
        <f t="shared" si="154"/>
        <v>1.8389538216019411E-2</v>
      </c>
      <c r="AA108" s="145">
        <f t="shared" si="155"/>
        <v>3.7981487270088934</v>
      </c>
      <c r="AB108" s="145">
        <v>0.37</v>
      </c>
      <c r="AC108" s="146">
        <f t="shared" si="156"/>
        <v>0.69916258376038798</v>
      </c>
      <c r="AD108" s="146"/>
      <c r="AE108" s="146">
        <f t="shared" si="157"/>
        <v>8.2596999428740589E-2</v>
      </c>
      <c r="AF108" s="443">
        <f t="shared" si="172"/>
        <v>0.51720610371902376</v>
      </c>
      <c r="AG108" s="146">
        <v>0</v>
      </c>
      <c r="AH108" s="146">
        <f t="shared" si="158"/>
        <v>4.7198285387851771E-2</v>
      </c>
      <c r="AI108" s="249">
        <f t="shared" si="159"/>
        <v>41.965605951939153</v>
      </c>
      <c r="AJ108" s="249">
        <f t="shared" si="160"/>
        <v>0.98767547633384933</v>
      </c>
      <c r="AK108" s="249">
        <f t="shared" si="147"/>
        <v>1.2324523666150581E-2</v>
      </c>
      <c r="AL108" s="249">
        <f t="shared" si="161"/>
        <v>2.5933735994762759</v>
      </c>
      <c r="AM108" s="249">
        <f t="shared" si="148"/>
        <v>2.5614115051743602</v>
      </c>
      <c r="AN108" s="249">
        <f t="shared" si="149"/>
        <v>3.1962094301915482E-2</v>
      </c>
      <c r="AO108" s="249">
        <f t="shared" si="162"/>
        <v>2.0195976568925933</v>
      </c>
      <c r="AP108" s="249">
        <f t="shared" si="163"/>
        <v>5.0402343107406732E-2</v>
      </c>
      <c r="AQ108" s="433">
        <f t="shared" si="150"/>
        <v>0.59957054112834596</v>
      </c>
      <c r="AR108" s="430">
        <f t="shared" si="164"/>
        <v>36.794284889613991</v>
      </c>
      <c r="AS108" s="430">
        <f t="shared" si="165"/>
        <v>55.192682049294852</v>
      </c>
      <c r="AT108" s="430">
        <f t="shared" si="166"/>
        <v>92.58653748003718</v>
      </c>
      <c r="AU108" s="430">
        <f t="shared" si="151"/>
        <v>7.4134625199628204</v>
      </c>
      <c r="AV108" s="436">
        <f t="shared" si="173"/>
        <v>55.192682049294852</v>
      </c>
      <c r="AW108" s="436"/>
      <c r="AX108" s="436">
        <f t="shared" si="174"/>
        <v>0.59957054112834596</v>
      </c>
      <c r="AY108" s="436"/>
      <c r="AZ108" s="436">
        <f t="shared" si="175"/>
        <v>36.794284889613991</v>
      </c>
      <c r="BA108" s="430"/>
      <c r="BB108" s="146">
        <f t="shared" si="127"/>
        <v>91.986966938908836</v>
      </c>
      <c r="BC108" s="146"/>
      <c r="BD108" s="147">
        <v>9505.285581250937</v>
      </c>
      <c r="BE108" s="148">
        <v>5.5702372998574008</v>
      </c>
      <c r="BF108" s="148">
        <v>1.1409349313621073</v>
      </c>
      <c r="BG108" s="148">
        <v>37.138598360260154</v>
      </c>
      <c r="BH108" s="148">
        <v>9.5364915591948556</v>
      </c>
      <c r="BI108" s="148">
        <v>2.6039368628621742</v>
      </c>
      <c r="BJ108" s="148">
        <v>34.086900273038758</v>
      </c>
      <c r="BK108" s="148">
        <v>84.861052649374145</v>
      </c>
      <c r="BL108" s="148">
        <v>129.6319846793333</v>
      </c>
      <c r="BM108" s="148">
        <v>14.597831536457699</v>
      </c>
      <c r="BN108" s="196">
        <v>145.80050647831521</v>
      </c>
      <c r="BO108" s="148">
        <v>5.4376358663257891</v>
      </c>
      <c r="BP108" s="148">
        <v>15.642980453083306</v>
      </c>
      <c r="BQ108" s="148">
        <v>7.4504892553242099</v>
      </c>
      <c r="BR108" s="148">
        <v>3.0281329374949517</v>
      </c>
      <c r="BS108" s="148">
        <v>632.97744734096204</v>
      </c>
      <c r="BT108" s="148">
        <v>24.615014282473897</v>
      </c>
      <c r="BU108" s="148">
        <v>39.467679356732447</v>
      </c>
      <c r="BV108" s="148">
        <v>0</v>
      </c>
      <c r="BW108" s="148">
        <v>13.310599896447039</v>
      </c>
      <c r="BX108" s="148"/>
      <c r="BY108" s="148">
        <f t="shared" si="152"/>
        <v>235509.99002676579</v>
      </c>
      <c r="BZ108" s="148"/>
      <c r="CA108" s="148">
        <f t="shared" si="176"/>
        <v>77.393293535653385</v>
      </c>
      <c r="CB108" s="148"/>
      <c r="CC108" s="198">
        <v>12.753226244074337</v>
      </c>
      <c r="CD108" s="198">
        <v>13.155486409810562</v>
      </c>
      <c r="CE108" s="380">
        <v>1.6183917287010245</v>
      </c>
      <c r="CF108" s="200"/>
      <c r="CG108" s="344">
        <v>12.753226244074337</v>
      </c>
      <c r="CH108" s="373">
        <v>1.6183917287010245</v>
      </c>
      <c r="CI108" s="501">
        <f t="shared" si="128"/>
        <v>36.794284889613991</v>
      </c>
      <c r="CJ108" s="501">
        <f t="shared" si="129"/>
        <v>55.192682049294852</v>
      </c>
      <c r="CK108" s="161">
        <f t="shared" si="130"/>
        <v>2.7178133859649282E-2</v>
      </c>
      <c r="CL108" s="161">
        <f t="shared" si="130"/>
        <v>1.8118344006309729E-2</v>
      </c>
      <c r="CM108" s="142">
        <f t="shared" si="131"/>
        <v>1.5000341008087976</v>
      </c>
      <c r="CN108" s="142">
        <f t="shared" si="132"/>
        <v>39.999454394501477</v>
      </c>
      <c r="CO108" s="142">
        <f t="shared" si="133"/>
        <v>5.3263690345282608</v>
      </c>
      <c r="CP108" s="142">
        <f t="shared" si="167"/>
        <v>84.193144684697216</v>
      </c>
      <c r="CQ108" s="142">
        <f t="shared" si="134"/>
        <v>15.806855315302789</v>
      </c>
      <c r="CR108" s="142">
        <f t="shared" si="135"/>
        <v>3.7864612910194246</v>
      </c>
      <c r="CS108" s="146">
        <f t="shared" si="136"/>
        <v>73.589824494101848</v>
      </c>
      <c r="CT108" s="146">
        <f t="shared" si="137"/>
        <v>13.816133282740042</v>
      </c>
      <c r="CU108" s="146">
        <f t="shared" si="138"/>
        <v>3.2132309097201657</v>
      </c>
      <c r="CV108" s="512">
        <f t="shared" si="139"/>
        <v>84.861052649374145</v>
      </c>
      <c r="DC108" s="516"/>
      <c r="DD108" s="145">
        <v>73.589824494101848</v>
      </c>
      <c r="DE108" s="145">
        <v>0.35570896627067689</v>
      </c>
      <c r="DF108" s="145">
        <v>13.816133282740042</v>
      </c>
      <c r="DG108" s="145">
        <v>1.4905947769377994</v>
      </c>
      <c r="DH108" s="145">
        <v>2.906847190196021E-2</v>
      </c>
      <c r="DI108" s="145">
        <v>1.1027788225384765</v>
      </c>
      <c r="DJ108" s="145">
        <v>0.5998031031477643</v>
      </c>
      <c r="DK108" s="145">
        <v>2.1803379603954611</v>
      </c>
      <c r="DL108" s="145">
        <v>3.2132309097201657</v>
      </c>
      <c r="DM108" s="145">
        <v>8.3356628485412032E-2</v>
      </c>
      <c r="DN108" s="145">
        <v>4.7198285387851771E-2</v>
      </c>
      <c r="DO108" s="145">
        <v>0.65196429837253622</v>
      </c>
      <c r="DP108" s="145">
        <v>0.37</v>
      </c>
      <c r="DQ108" s="538">
        <v>2.0699999999999998</v>
      </c>
      <c r="DR108" s="540">
        <f t="shared" si="140"/>
        <v>99.600000000000009</v>
      </c>
      <c r="DS108" s="554">
        <f t="shared" si="141"/>
        <v>1.0814845340920245</v>
      </c>
      <c r="DT108" s="256">
        <f t="shared" si="178"/>
        <v>79.586257056917589</v>
      </c>
      <c r="DU108" s="256">
        <f t="shared" si="178"/>
        <v>0.38469374565959863</v>
      </c>
      <c r="DV108" s="256">
        <f t="shared" si="178"/>
        <v>14.941934466237427</v>
      </c>
      <c r="DW108" s="256">
        <f t="shared" si="177"/>
        <v>1.6120551978565811</v>
      </c>
      <c r="DX108" s="256">
        <f t="shared" si="177"/>
        <v>3.1437102791658546E-2</v>
      </c>
      <c r="DY108" s="256">
        <f t="shared" si="177"/>
        <v>1.1926382410995755</v>
      </c>
      <c r="DZ108" s="256">
        <f t="shared" si="177"/>
        <v>0.6486777795547104</v>
      </c>
      <c r="EA108" s="256">
        <f t="shared" si="177"/>
        <v>2.3580017832614404</v>
      </c>
      <c r="EB108" s="256">
        <f t="shared" si="177"/>
        <v>3.4750595333288055</v>
      </c>
      <c r="EC108" s="256">
        <f t="shared" si="177"/>
        <v>9.0148904521027806E-2</v>
      </c>
      <c r="ED108" s="256">
        <f t="shared" si="177"/>
        <v>5.1044215682623281E-2</v>
      </c>
      <c r="EE108" s="256">
        <f t="shared" si="177"/>
        <v>0.70508930547005599</v>
      </c>
      <c r="EF108" s="256">
        <f t="shared" si="169"/>
        <v>105.0770373323811</v>
      </c>
      <c r="EG108" s="256"/>
      <c r="EH108" s="256"/>
      <c r="EI108" s="147">
        <v>9505.285581250937</v>
      </c>
      <c r="EJ108" s="148">
        <v>5.5702372998574008</v>
      </c>
      <c r="EK108" s="148">
        <v>1.1409349313621073</v>
      </c>
      <c r="EL108" s="148">
        <v>37.138598360260154</v>
      </c>
      <c r="EM108" s="148">
        <v>9.5364915591948556</v>
      </c>
      <c r="EN108" s="148">
        <v>2.6039368628621742</v>
      </c>
      <c r="EO108" s="148">
        <v>34.086900273038758</v>
      </c>
      <c r="EP108" s="148">
        <v>84.861052649374145</v>
      </c>
      <c r="EQ108" s="148">
        <v>129.6319846793333</v>
      </c>
      <c r="ER108" s="148">
        <v>14.597831536457699</v>
      </c>
      <c r="ES108" s="196">
        <v>145.80050647831521</v>
      </c>
      <c r="ET108" s="148">
        <v>5.4376358663257891</v>
      </c>
      <c r="EU108" s="148">
        <v>15.642980453083306</v>
      </c>
      <c r="EV108" s="148">
        <v>7.4504892553242099</v>
      </c>
      <c r="EW108" s="148">
        <v>3.0281329374949517</v>
      </c>
      <c r="EX108" s="148">
        <v>632.97744734096204</v>
      </c>
      <c r="EY108" s="148">
        <v>24.615014282473897</v>
      </c>
      <c r="EZ108" s="148">
        <v>39.467679356732447</v>
      </c>
      <c r="FA108" s="148">
        <v>0</v>
      </c>
      <c r="FB108" s="148">
        <v>13.310599896447039</v>
      </c>
      <c r="FC108" s="516"/>
      <c r="FD108" s="256"/>
      <c r="FE108" s="256"/>
      <c r="FF108" s="256"/>
      <c r="FG108" s="256"/>
      <c r="FH108" s="256"/>
      <c r="FI108" s="142">
        <f t="shared" si="170"/>
        <v>57.567222011416845</v>
      </c>
      <c r="FJ108" s="256"/>
      <c r="FK108" s="142">
        <f t="shared" si="171"/>
        <v>43.654869048165089</v>
      </c>
      <c r="FL108" s="256"/>
      <c r="FM108" s="142">
        <f t="shared" si="142"/>
        <v>15.806855315302785</v>
      </c>
      <c r="FO108" s="142">
        <f t="shared" si="143"/>
        <v>56.872192037142646</v>
      </c>
      <c r="FP108" s="256"/>
      <c r="FQ108" s="142">
        <f t="shared" si="144"/>
        <v>15.806855315302789</v>
      </c>
      <c r="FR108" s="256"/>
      <c r="FS108" s="142">
        <f t="shared" si="145"/>
        <v>0.1877451587596515</v>
      </c>
      <c r="FU108" s="142">
        <f t="shared" si="146"/>
        <v>13.816133282740042</v>
      </c>
      <c r="FV108" s="256"/>
      <c r="FW108" s="256"/>
      <c r="FX108" s="256"/>
      <c r="FY108" s="256"/>
      <c r="FZ108" s="256"/>
      <c r="GA108" s="256"/>
      <c r="GB108" s="256"/>
      <c r="GC108" s="256"/>
      <c r="GD108" s="256"/>
      <c r="GE108" s="256"/>
      <c r="GF108" s="256"/>
      <c r="GG108" s="256"/>
      <c r="GH108" s="256"/>
      <c r="GI108" s="256"/>
      <c r="GJ108" s="256"/>
      <c r="GK108" s="344">
        <v>12.753226244074337</v>
      </c>
      <c r="GL108" s="373">
        <v>1.6183917287010245</v>
      </c>
      <c r="GM108" s="256"/>
      <c r="GN108" s="256"/>
      <c r="GO108" s="617"/>
      <c r="GP108" s="256"/>
      <c r="GQ108" s="256"/>
      <c r="GR108" s="256"/>
      <c r="GS108" s="256"/>
      <c r="GT108" s="256"/>
      <c r="GU108" s="256"/>
      <c r="GV108" s="256"/>
      <c r="GW108" s="256"/>
      <c r="GX108" s="256"/>
      <c r="GY108" s="256"/>
      <c r="GZ108" s="649"/>
      <c r="HA108" s="256"/>
      <c r="HB108" s="256"/>
      <c r="HC108" s="256"/>
      <c r="HD108" s="256"/>
      <c r="HE108" s="256"/>
      <c r="HF108" s="256"/>
      <c r="HG108" s="256"/>
      <c r="HH108" s="256"/>
      <c r="HI108" s="649"/>
      <c r="HJ108" s="256"/>
      <c r="HK108" s="256"/>
      <c r="HL108" s="256"/>
      <c r="HM108" s="256"/>
      <c r="HN108" s="256"/>
      <c r="HO108" s="256"/>
      <c r="HP108" s="256"/>
      <c r="HQ108" s="256"/>
      <c r="HR108" s="256"/>
      <c r="HS108" s="256"/>
      <c r="HT108" s="256"/>
      <c r="HU108" s="256"/>
      <c r="HV108" s="256"/>
      <c r="HW108" s="256"/>
    </row>
    <row r="109" spans="1:231" s="142" customFormat="1" ht="15.75" x14ac:dyDescent="0.2">
      <c r="A109" s="278">
        <v>103</v>
      </c>
      <c r="B109" s="272">
        <v>31</v>
      </c>
      <c r="C109" s="144">
        <v>110</v>
      </c>
      <c r="D109" s="327">
        <v>3314.85</v>
      </c>
      <c r="E109" s="322" t="s">
        <v>242</v>
      </c>
      <c r="F109" s="311" t="s">
        <v>161</v>
      </c>
      <c r="G109" s="242"/>
      <c r="H109" s="145">
        <v>69.099022505636853</v>
      </c>
      <c r="I109" s="145">
        <v>0.69138201845653247</v>
      </c>
      <c r="J109" s="145">
        <v>11.92785263320566</v>
      </c>
      <c r="K109" s="145">
        <v>3.1159882959097924</v>
      </c>
      <c r="L109" s="145">
        <v>5.8153627720642913E-2</v>
      </c>
      <c r="M109" s="145">
        <v>2.3038887821671992</v>
      </c>
      <c r="N109" s="145">
        <v>1.2304569166923334</v>
      </c>
      <c r="O109" s="145">
        <v>2.8647071884749158</v>
      </c>
      <c r="P109" s="145">
        <v>3.207885386628833</v>
      </c>
      <c r="Q109" s="145">
        <v>0.13938409183836634</v>
      </c>
      <c r="R109" s="145">
        <v>6.6768979975552978E-2</v>
      </c>
      <c r="S109" s="145">
        <v>0.86450957329329647</v>
      </c>
      <c r="T109" s="145">
        <v>0.56000000000000005</v>
      </c>
      <c r="U109" s="145">
        <v>3.47</v>
      </c>
      <c r="V109" s="146">
        <v>99.599999999999952</v>
      </c>
      <c r="W109" s="146"/>
      <c r="X109" s="145">
        <v>2.8647071884749158</v>
      </c>
      <c r="Y109" s="145">
        <f t="shared" si="153"/>
        <v>2.1256127338483877</v>
      </c>
      <c r="Z109" s="145">
        <f t="shared" si="154"/>
        <v>2.4384666270648364E-2</v>
      </c>
      <c r="AA109" s="145">
        <f t="shared" si="155"/>
        <v>4.9903199223233035</v>
      </c>
      <c r="AB109" s="145">
        <v>0.56000000000000005</v>
      </c>
      <c r="AC109" s="146">
        <f t="shared" si="156"/>
        <v>0.93127855326884945</v>
      </c>
      <c r="AD109" s="146"/>
      <c r="AE109" s="146">
        <f t="shared" si="157"/>
        <v>0.1168457149572177</v>
      </c>
      <c r="AF109" s="443">
        <f t="shared" si="172"/>
        <v>1.1136112017351156</v>
      </c>
      <c r="AG109" s="146">
        <v>0</v>
      </c>
      <c r="AH109" s="146">
        <f t="shared" si="158"/>
        <v>6.6768979975552978E-2</v>
      </c>
      <c r="AI109" s="249">
        <f t="shared" si="159"/>
        <v>36.897169101352098</v>
      </c>
      <c r="AJ109" s="249">
        <f t="shared" si="160"/>
        <v>0.96981851917484074</v>
      </c>
      <c r="AK109" s="249">
        <f t="shared" si="147"/>
        <v>3.0181480825159222E-2</v>
      </c>
      <c r="AL109" s="249">
        <f t="shared" si="161"/>
        <v>5.4198770780769916</v>
      </c>
      <c r="AM109" s="249">
        <f t="shared" si="148"/>
        <v>5.2562971619702905</v>
      </c>
      <c r="AN109" s="249">
        <f t="shared" si="149"/>
        <v>0.16357991610670072</v>
      </c>
      <c r="AO109" s="249">
        <f t="shared" si="162"/>
        <v>3.2666771090091511</v>
      </c>
      <c r="AP109" s="249">
        <f t="shared" si="163"/>
        <v>0.2033228909908488</v>
      </c>
      <c r="AQ109" s="433">
        <f t="shared" si="150"/>
        <v>1.4805140088326652</v>
      </c>
      <c r="AR109" s="430">
        <f t="shared" si="164"/>
        <v>40.901653808370206</v>
      </c>
      <c r="AS109" s="430">
        <f t="shared" si="165"/>
        <v>48.648195601451746</v>
      </c>
      <c r="AT109" s="430">
        <f t="shared" si="166"/>
        <v>91.030363418654616</v>
      </c>
      <c r="AU109" s="430">
        <f t="shared" si="151"/>
        <v>8.9696365813453838</v>
      </c>
      <c r="AV109" s="436">
        <f t="shared" si="173"/>
        <v>48.648195601451746</v>
      </c>
      <c r="AW109" s="436"/>
      <c r="AX109" s="436">
        <f t="shared" si="174"/>
        <v>1.4805140088326652</v>
      </c>
      <c r="AY109" s="436"/>
      <c r="AZ109" s="436">
        <f t="shared" si="175"/>
        <v>40.901653808370206</v>
      </c>
      <c r="BA109" s="430"/>
      <c r="BB109" s="146">
        <f t="shared" si="127"/>
        <v>89.549849409821945</v>
      </c>
      <c r="BC109" s="146"/>
      <c r="BD109" s="147">
        <v>18150.235926388024</v>
      </c>
      <c r="BE109" s="472">
        <v>1</v>
      </c>
      <c r="BF109" s="148">
        <v>-0.32163605900797787</v>
      </c>
      <c r="BG109" s="148">
        <v>47.729009739144338</v>
      </c>
      <c r="BH109" s="148">
        <v>11.859947835353728</v>
      </c>
      <c r="BI109" s="148">
        <v>0.72669825990222636</v>
      </c>
      <c r="BJ109" s="148">
        <v>32.081865171972346</v>
      </c>
      <c r="BK109" s="148">
        <v>85.704042071743672</v>
      </c>
      <c r="BL109" s="148">
        <v>141.76118954249412</v>
      </c>
      <c r="BM109" s="148">
        <v>16.891521614603878</v>
      </c>
      <c r="BN109" s="196">
        <v>153.76533365607276</v>
      </c>
      <c r="BO109" s="148">
        <v>8.9743435980767874</v>
      </c>
      <c r="BP109" s="148">
        <v>12.503430599924792</v>
      </c>
      <c r="BQ109" s="148">
        <v>8.0311887647378111</v>
      </c>
      <c r="BR109" s="148">
        <v>2.6185422401333187</v>
      </c>
      <c r="BS109" s="148">
        <v>606.3271534610941</v>
      </c>
      <c r="BT109" s="148">
        <v>20.495445364399547</v>
      </c>
      <c r="BU109" s="148">
        <v>56.2949785689514</v>
      </c>
      <c r="BV109" s="148">
        <v>12.783887039644204</v>
      </c>
      <c r="BW109" s="148">
        <v>15.913678552894295</v>
      </c>
      <c r="BX109" s="148"/>
      <c r="BY109" s="148">
        <f t="shared" si="152"/>
        <v>94725.861932055152</v>
      </c>
      <c r="BZ109" s="148"/>
      <c r="CA109" s="148">
        <f t="shared" si="176"/>
        <v>92.704102486245247</v>
      </c>
      <c r="CB109" s="148"/>
      <c r="CC109" s="198">
        <v>15.342919678462577</v>
      </c>
      <c r="CD109" s="198">
        <v>13.055003313452612</v>
      </c>
      <c r="CE109" s="380">
        <v>9.8200912837178151</v>
      </c>
      <c r="CF109" s="200"/>
      <c r="CG109" s="344">
        <v>15.342919678462577</v>
      </c>
      <c r="CH109" s="373">
        <v>9.8200912837178151</v>
      </c>
      <c r="CI109" s="501">
        <f t="shared" si="128"/>
        <v>40.901653808370206</v>
      </c>
      <c r="CJ109" s="501">
        <f t="shared" si="129"/>
        <v>48.648195601451746</v>
      </c>
      <c r="CK109" s="161">
        <f t="shared" si="130"/>
        <v>2.4448889149693936E-2</v>
      </c>
      <c r="CL109" s="161">
        <f t="shared" si="130"/>
        <v>2.0555746983761888E-2</v>
      </c>
      <c r="CM109" s="142">
        <f t="shared" si="131"/>
        <v>1.1893943415925219</v>
      </c>
      <c r="CN109" s="142">
        <f t="shared" si="132"/>
        <v>45.674732093836511</v>
      </c>
      <c r="CO109" s="142">
        <f t="shared" si="133"/>
        <v>5.793081506831645</v>
      </c>
      <c r="CP109" s="142">
        <f t="shared" si="167"/>
        <v>85.279140269488551</v>
      </c>
      <c r="CQ109" s="142">
        <f t="shared" si="134"/>
        <v>14.720859730511448</v>
      </c>
      <c r="CR109" s="142">
        <f t="shared" si="135"/>
        <v>3.7429802715063096</v>
      </c>
      <c r="CS109" s="146">
        <f t="shared" si="136"/>
        <v>69.099022505636853</v>
      </c>
      <c r="CT109" s="146">
        <f t="shared" si="137"/>
        <v>11.92785263320566</v>
      </c>
      <c r="CU109" s="146">
        <f t="shared" si="138"/>
        <v>3.207885386628833</v>
      </c>
      <c r="CV109" s="512">
        <f t="shared" si="139"/>
        <v>85.704042071743672</v>
      </c>
      <c r="DC109" s="516"/>
      <c r="DD109" s="145">
        <v>69.099022505636853</v>
      </c>
      <c r="DE109" s="145">
        <v>0.69138201845653247</v>
      </c>
      <c r="DF109" s="145">
        <v>11.92785263320566</v>
      </c>
      <c r="DG109" s="145">
        <v>3.1159882959097924</v>
      </c>
      <c r="DH109" s="145">
        <v>5.8153627720642913E-2</v>
      </c>
      <c r="DI109" s="145">
        <v>2.3038887821671992</v>
      </c>
      <c r="DJ109" s="145">
        <v>1.2304569166923334</v>
      </c>
      <c r="DK109" s="145">
        <v>2.8647071884749158</v>
      </c>
      <c r="DL109" s="145">
        <v>3.207885386628833</v>
      </c>
      <c r="DM109" s="145">
        <v>0.13938409183836634</v>
      </c>
      <c r="DN109" s="145">
        <v>6.6768979975552978E-2</v>
      </c>
      <c r="DO109" s="145">
        <v>0.86450957329329647</v>
      </c>
      <c r="DP109" s="145">
        <v>0.56000000000000005</v>
      </c>
      <c r="DQ109" s="538">
        <v>3.47</v>
      </c>
      <c r="DR109" s="540">
        <f t="shared" si="140"/>
        <v>99.599999999999952</v>
      </c>
      <c r="DS109" s="554">
        <f t="shared" si="141"/>
        <v>1.1358198517697802</v>
      </c>
      <c r="DT109" s="256">
        <f t="shared" si="178"/>
        <v>78.484041499789157</v>
      </c>
      <c r="DU109" s="256">
        <f t="shared" si="178"/>
        <v>0.78528542171959015</v>
      </c>
      <c r="DV109" s="256">
        <f t="shared" si="178"/>
        <v>13.547891809779435</v>
      </c>
      <c r="DW109" s="256">
        <f t="shared" si="177"/>
        <v>3.5392013643766305</v>
      </c>
      <c r="DX109" s="256">
        <f t="shared" si="177"/>
        <v>6.6052044817535613E-2</v>
      </c>
      <c r="DY109" s="256">
        <f t="shared" si="177"/>
        <v>2.6168026150552075</v>
      </c>
      <c r="DZ109" s="256">
        <f t="shared" si="177"/>
        <v>1.3975773927265869</v>
      </c>
      <c r="EA109" s="256">
        <f t="shared" si="177"/>
        <v>3.2537912941774025</v>
      </c>
      <c r="EB109" s="256">
        <f t="shared" si="177"/>
        <v>3.6435799043352053</v>
      </c>
      <c r="EC109" s="256">
        <f t="shared" si="177"/>
        <v>0.15831521853091868</v>
      </c>
      <c r="ED109" s="256">
        <f t="shared" si="177"/>
        <v>7.5837532938652003E-2</v>
      </c>
      <c r="EE109" s="256">
        <f t="shared" si="177"/>
        <v>0.98192713539154786</v>
      </c>
      <c r="EF109" s="256">
        <f t="shared" si="169"/>
        <v>108.55030323363788</v>
      </c>
      <c r="EG109" s="256"/>
      <c r="EH109" s="256"/>
      <c r="EI109" s="147">
        <v>18150.235926388024</v>
      </c>
      <c r="EJ109" s="472">
        <v>1</v>
      </c>
      <c r="EK109" s="148">
        <v>-0.32163605900797787</v>
      </c>
      <c r="EL109" s="148">
        <v>47.729009739144338</v>
      </c>
      <c r="EM109" s="148">
        <v>11.859947835353728</v>
      </c>
      <c r="EN109" s="148">
        <v>0.72669825990222636</v>
      </c>
      <c r="EO109" s="148">
        <v>32.081865171972346</v>
      </c>
      <c r="EP109" s="148">
        <v>85.704042071743672</v>
      </c>
      <c r="EQ109" s="148">
        <v>141.76118954249412</v>
      </c>
      <c r="ER109" s="148">
        <v>16.891521614603878</v>
      </c>
      <c r="ES109" s="196">
        <v>153.76533365607276</v>
      </c>
      <c r="ET109" s="148">
        <v>8.9743435980767874</v>
      </c>
      <c r="EU109" s="148">
        <v>12.503430599924792</v>
      </c>
      <c r="EV109" s="148">
        <v>8.0311887647378111</v>
      </c>
      <c r="EW109" s="148">
        <v>2.6185422401333187</v>
      </c>
      <c r="EX109" s="148">
        <v>606.3271534610941</v>
      </c>
      <c r="EY109" s="148">
        <v>20.495445364399547</v>
      </c>
      <c r="EZ109" s="148">
        <v>56.2949785689514</v>
      </c>
      <c r="FA109" s="148">
        <v>12.783887039644204</v>
      </c>
      <c r="FB109" s="148">
        <v>15.913678552894295</v>
      </c>
      <c r="FC109" s="516"/>
      <c r="FD109" s="256"/>
      <c r="FE109" s="256"/>
      <c r="FF109" s="256"/>
      <c r="FG109" s="256"/>
      <c r="FH109" s="256"/>
      <c r="FI109" s="142">
        <f t="shared" si="170"/>
        <v>49.699385971690248</v>
      </c>
      <c r="FJ109" s="256"/>
      <c r="FK109" s="142">
        <f t="shared" si="171"/>
        <v>43.255341800357925</v>
      </c>
      <c r="FL109" s="256"/>
      <c r="FM109" s="142">
        <f t="shared" si="142"/>
        <v>14.720859730511446</v>
      </c>
      <c r="FO109" s="142">
        <f t="shared" si="143"/>
        <v>53.466227230063531</v>
      </c>
      <c r="FP109" s="256"/>
      <c r="FQ109" s="142">
        <f t="shared" si="144"/>
        <v>14.720859730511448</v>
      </c>
      <c r="FR109" s="256"/>
      <c r="FS109" s="142">
        <f t="shared" si="145"/>
        <v>0.17261970141810079</v>
      </c>
      <c r="FU109" s="142">
        <f t="shared" si="146"/>
        <v>11.92785263320566</v>
      </c>
      <c r="FV109" s="256"/>
      <c r="FW109" s="256"/>
      <c r="FX109" s="256"/>
      <c r="FY109" s="256"/>
      <c r="FZ109" s="256"/>
      <c r="GA109" s="256"/>
      <c r="GB109" s="256"/>
      <c r="GC109" s="256"/>
      <c r="GD109" s="256"/>
      <c r="GE109" s="256"/>
      <c r="GF109" s="256"/>
      <c r="GG109" s="256"/>
      <c r="GH109" s="256"/>
      <c r="GI109" s="256"/>
      <c r="GJ109" s="256"/>
      <c r="GK109" s="344">
        <v>15.342919678462577</v>
      </c>
      <c r="GL109" s="373">
        <v>9.8200912837178151</v>
      </c>
      <c r="GM109" s="256"/>
      <c r="GN109" s="256"/>
      <c r="GO109" s="617"/>
      <c r="GP109" s="256"/>
      <c r="GQ109" s="256"/>
      <c r="GR109" s="256"/>
      <c r="GS109" s="256"/>
      <c r="GT109" s="256"/>
      <c r="GU109" s="256"/>
      <c r="GV109" s="256"/>
      <c r="GW109" s="256"/>
      <c r="GX109" s="256"/>
      <c r="GY109" s="256"/>
      <c r="GZ109" s="649"/>
      <c r="HA109" s="256"/>
      <c r="HB109" s="256"/>
      <c r="HC109" s="256"/>
      <c r="HD109" s="256"/>
      <c r="HE109" s="256"/>
      <c r="HF109" s="256"/>
      <c r="HG109" s="256"/>
      <c r="HH109" s="256"/>
      <c r="HI109" s="649"/>
      <c r="HJ109" s="256"/>
      <c r="HK109" s="256"/>
      <c r="HL109" s="256"/>
      <c r="HM109" s="256"/>
      <c r="HN109" s="256"/>
      <c r="HO109" s="256"/>
      <c r="HP109" s="256"/>
      <c r="HQ109" s="256"/>
      <c r="HR109" s="256"/>
      <c r="HS109" s="256"/>
      <c r="HT109" s="256"/>
      <c r="HU109" s="256"/>
      <c r="HV109" s="256"/>
      <c r="HW109" s="256"/>
    </row>
    <row r="110" spans="1:231" s="728" customFormat="1" ht="16.5" thickBot="1" x14ac:dyDescent="0.25">
      <c r="A110" s="704">
        <v>104</v>
      </c>
      <c r="B110" s="705">
        <v>33</v>
      </c>
      <c r="C110" s="706">
        <v>110</v>
      </c>
      <c r="D110" s="707">
        <v>3315.25</v>
      </c>
      <c r="E110" s="708" t="s">
        <v>242</v>
      </c>
      <c r="F110" s="709" t="s">
        <v>161</v>
      </c>
      <c r="G110" s="710"/>
      <c r="H110" s="711">
        <v>67.717410160136012</v>
      </c>
      <c r="I110" s="711">
        <v>0.56287580862657982</v>
      </c>
      <c r="J110" s="711">
        <v>11.512432481104476</v>
      </c>
      <c r="K110" s="711">
        <v>3.3155599552604267</v>
      </c>
      <c r="L110" s="711">
        <v>6.7565696332852032E-2</v>
      </c>
      <c r="M110" s="711">
        <v>2.5484421103106065</v>
      </c>
      <c r="N110" s="711">
        <v>1.8240678080103803</v>
      </c>
      <c r="O110" s="711">
        <v>2.496119894247971</v>
      </c>
      <c r="P110" s="711">
        <v>3.6249614061504984</v>
      </c>
      <c r="Q110" s="711">
        <v>0.13636735052545135</v>
      </c>
      <c r="R110" s="711">
        <v>0.48840934757680537</v>
      </c>
      <c r="S110" s="711">
        <v>0.6457879817179607</v>
      </c>
      <c r="T110" s="711">
        <v>0.52</v>
      </c>
      <c r="U110" s="711">
        <v>4.1399999999999997</v>
      </c>
      <c r="V110" s="712">
        <v>99.6</v>
      </c>
      <c r="W110" s="712"/>
      <c r="X110" s="711">
        <v>2.496119894247971</v>
      </c>
      <c r="Y110" s="711">
        <f t="shared" si="153"/>
        <v>1.8521209615319945</v>
      </c>
      <c r="Z110" s="711">
        <f t="shared" si="154"/>
        <v>1.8215326819111519E-2</v>
      </c>
      <c r="AA110" s="711">
        <f t="shared" si="155"/>
        <v>4.3482408557799657</v>
      </c>
      <c r="AB110" s="711">
        <v>0.52</v>
      </c>
      <c r="AC110" s="712">
        <f t="shared" si="156"/>
        <v>1.134197329294766</v>
      </c>
      <c r="AD110" s="712"/>
      <c r="AE110" s="712">
        <f t="shared" si="157"/>
        <v>0.85471635825940928</v>
      </c>
      <c r="AF110" s="713">
        <f t="shared" si="172"/>
        <v>0.96935144975097098</v>
      </c>
      <c r="AG110" s="712">
        <v>0</v>
      </c>
      <c r="AH110" s="712">
        <f t="shared" si="158"/>
        <v>0.48840934757680537</v>
      </c>
      <c r="AI110" s="714">
        <f t="shared" si="159"/>
        <v>35.506648893064401</v>
      </c>
      <c r="AJ110" s="714">
        <f t="shared" si="160"/>
        <v>0.97269943855669472</v>
      </c>
      <c r="AK110" s="714">
        <f t="shared" si="147"/>
        <v>2.7300561443305248E-2</v>
      </c>
      <c r="AL110" s="714">
        <f t="shared" si="161"/>
        <v>5.8640020655710332</v>
      </c>
      <c r="AM110" s="714">
        <f t="shared" si="148"/>
        <v>5.703911516876242</v>
      </c>
      <c r="AN110" s="714">
        <f t="shared" si="149"/>
        <v>0.16009054869479089</v>
      </c>
      <c r="AO110" s="714">
        <f t="shared" si="162"/>
        <v>3.9199586048770563</v>
      </c>
      <c r="AP110" s="714">
        <f t="shared" si="163"/>
        <v>0.22004139512294296</v>
      </c>
      <c r="AQ110" s="715">
        <f t="shared" si="150"/>
        <v>1.3494833935687049</v>
      </c>
      <c r="AR110" s="716">
        <f t="shared" si="164"/>
        <v>42.27260520571555</v>
      </c>
      <c r="AS110" s="716">
        <f t="shared" si="165"/>
        <v>46.581107557278237</v>
      </c>
      <c r="AT110" s="716">
        <f t="shared" si="166"/>
        <v>90.203196156562484</v>
      </c>
      <c r="AU110" s="716">
        <f t="shared" si="151"/>
        <v>9.796803843437516</v>
      </c>
      <c r="AV110" s="717">
        <f t="shared" si="173"/>
        <v>46.581107557278237</v>
      </c>
      <c r="AW110" s="717"/>
      <c r="AX110" s="717">
        <f t="shared" si="174"/>
        <v>1.3494833935687049</v>
      </c>
      <c r="AY110" s="717"/>
      <c r="AZ110" s="717">
        <f t="shared" si="175"/>
        <v>42.27260520571555</v>
      </c>
      <c r="BA110" s="716"/>
      <c r="BB110" s="712">
        <f t="shared" si="127"/>
        <v>88.85371276299378</v>
      </c>
      <c r="BC110" s="712"/>
      <c r="BD110" s="718">
        <v>21407.810747036168</v>
      </c>
      <c r="BE110" s="719">
        <v>22.630687488909512</v>
      </c>
      <c r="BF110" s="719">
        <v>0</v>
      </c>
      <c r="BG110" s="719">
        <v>50.217685738243098</v>
      </c>
      <c r="BH110" s="719">
        <v>12.807677841681523</v>
      </c>
      <c r="BI110" s="719">
        <v>1.7834136079159661</v>
      </c>
      <c r="BJ110" s="719">
        <v>27.52917545380366</v>
      </c>
      <c r="BK110" s="719">
        <v>106.9010546244147</v>
      </c>
      <c r="BL110" s="719">
        <v>172.54907333376173</v>
      </c>
      <c r="BM110" s="719">
        <v>17.039931668645732</v>
      </c>
      <c r="BN110" s="720">
        <v>116.46059769861392</v>
      </c>
      <c r="BO110" s="719">
        <v>6.8481361811407204</v>
      </c>
      <c r="BP110" s="719">
        <v>11.502521859179085</v>
      </c>
      <c r="BQ110" s="719">
        <v>7.2943018964962549</v>
      </c>
      <c r="BR110" s="719">
        <v>1.4646375121481683</v>
      </c>
      <c r="BS110" s="719">
        <v>637.93617758656285</v>
      </c>
      <c r="BT110" s="719">
        <v>21.992849473366977</v>
      </c>
      <c r="BU110" s="719">
        <v>50.454297284599313</v>
      </c>
      <c r="BV110" s="719">
        <v>6.3563542586448252</v>
      </c>
      <c r="BW110" s="719">
        <v>13.054064811742448</v>
      </c>
      <c r="BX110" s="719"/>
      <c r="BY110" s="719">
        <f t="shared" si="152"/>
        <v>1314745.3505223759</v>
      </c>
      <c r="BZ110" s="719"/>
      <c r="CA110" s="719">
        <f t="shared" si="176"/>
        <v>85.501211569708744</v>
      </c>
      <c r="CB110" s="719"/>
      <c r="CC110" s="721">
        <v>13.974724440942786</v>
      </c>
      <c r="CD110" s="721">
        <v>12.098765432098768</v>
      </c>
      <c r="CE110" s="722">
        <v>1.6907111833786101</v>
      </c>
      <c r="CF110" s="723"/>
      <c r="CG110" s="724">
        <v>13.974724440942786</v>
      </c>
      <c r="CH110" s="725">
        <v>1.6907111833786101</v>
      </c>
      <c r="CI110" s="726">
        <f t="shared" si="128"/>
        <v>42.27260520571555</v>
      </c>
      <c r="CJ110" s="726">
        <f t="shared" si="129"/>
        <v>46.581107557278237</v>
      </c>
      <c r="CK110" s="727">
        <f t="shared" si="130"/>
        <v>2.3655982287668256E-2</v>
      </c>
      <c r="CL110" s="727">
        <f t="shared" si="130"/>
        <v>2.146793093681499E-2</v>
      </c>
      <c r="CM110" s="728">
        <f t="shared" si="131"/>
        <v>1.1019218553149439</v>
      </c>
      <c r="CN110" s="728">
        <f t="shared" si="132"/>
        <v>47.575507979584899</v>
      </c>
      <c r="CO110" s="728">
        <f t="shared" si="133"/>
        <v>5.8821113844777448</v>
      </c>
      <c r="CP110" s="728">
        <f t="shared" si="167"/>
        <v>85.469575481509224</v>
      </c>
      <c r="CQ110" s="728">
        <f t="shared" si="134"/>
        <v>14.530424518490788</v>
      </c>
      <c r="CR110" s="728">
        <f t="shared" si="135"/>
        <v>3.3909500882721959</v>
      </c>
      <c r="CS110" s="712">
        <f t="shared" si="136"/>
        <v>67.717410160136012</v>
      </c>
      <c r="CT110" s="712">
        <f t="shared" si="137"/>
        <v>11.512432481104476</v>
      </c>
      <c r="CU110" s="712">
        <f t="shared" si="138"/>
        <v>3.6249614061504984</v>
      </c>
      <c r="CV110" s="729">
        <f t="shared" si="139"/>
        <v>106.9010546244147</v>
      </c>
      <c r="DC110" s="730"/>
      <c r="DD110" s="711">
        <v>67.717410160136012</v>
      </c>
      <c r="DE110" s="711">
        <v>0.56287580862657982</v>
      </c>
      <c r="DF110" s="711">
        <v>11.512432481104476</v>
      </c>
      <c r="DG110" s="711">
        <v>3.3155599552604267</v>
      </c>
      <c r="DH110" s="711">
        <v>6.7565696332852032E-2</v>
      </c>
      <c r="DI110" s="711">
        <v>2.5484421103106065</v>
      </c>
      <c r="DJ110" s="711">
        <v>1.8240678080103803</v>
      </c>
      <c r="DK110" s="711">
        <v>2.496119894247971</v>
      </c>
      <c r="DL110" s="711">
        <v>3.6249614061504984</v>
      </c>
      <c r="DM110" s="711">
        <v>0.13636735052545135</v>
      </c>
      <c r="DN110" s="711">
        <v>0.48840934757680537</v>
      </c>
      <c r="DO110" s="711">
        <v>0.6457879817179607</v>
      </c>
      <c r="DP110" s="711">
        <v>0.52</v>
      </c>
      <c r="DQ110" s="731">
        <v>4.1399999999999997</v>
      </c>
      <c r="DR110" s="732">
        <f t="shared" si="140"/>
        <v>99.600000000000009</v>
      </c>
      <c r="DS110" s="733">
        <f t="shared" si="141"/>
        <v>1.1529605053101788</v>
      </c>
      <c r="DT110" s="734">
        <f t="shared" si="178"/>
        <v>78.075499436527053</v>
      </c>
      <c r="DU110" s="734">
        <f t="shared" si="178"/>
        <v>0.648973576740977</v>
      </c>
      <c r="DV110" s="734">
        <f t="shared" si="178"/>
        <v>13.273379970763532</v>
      </c>
      <c r="DW110" s="734">
        <f t="shared" si="177"/>
        <v>3.8227096814032553</v>
      </c>
      <c r="DX110" s="734">
        <f t="shared" si="177"/>
        <v>7.7900579385559179E-2</v>
      </c>
      <c r="DY110" s="734">
        <f t="shared" si="177"/>
        <v>2.9382531032574555</v>
      </c>
      <c r="DZ110" s="734">
        <f t="shared" si="177"/>
        <v>2.1030781416436781</v>
      </c>
      <c r="EA110" s="734">
        <f t="shared" si="177"/>
        <v>2.8779276545869306</v>
      </c>
      <c r="EB110" s="734">
        <f t="shared" si="177"/>
        <v>4.1794373345651747</v>
      </c>
      <c r="EC110" s="734">
        <f t="shared" si="177"/>
        <v>0.15722616936963466</v>
      </c>
      <c r="ED110" s="734">
        <f t="shared" si="177"/>
        <v>0.56311668818036831</v>
      </c>
      <c r="EE110" s="734">
        <f t="shared" si="177"/>
        <v>0.74456803772478053</v>
      </c>
      <c r="EF110" s="734">
        <f t="shared" si="169"/>
        <v>109.46207037414838</v>
      </c>
      <c r="EG110" s="734"/>
      <c r="EH110" s="734"/>
      <c r="EI110" s="718">
        <v>21407.810747036168</v>
      </c>
      <c r="EJ110" s="719">
        <v>22.630687488909512</v>
      </c>
      <c r="EK110" s="719">
        <v>0</v>
      </c>
      <c r="EL110" s="719">
        <v>50.217685738243098</v>
      </c>
      <c r="EM110" s="719">
        <v>12.807677841681523</v>
      </c>
      <c r="EN110" s="719">
        <v>1.7834136079159661</v>
      </c>
      <c r="EO110" s="719">
        <v>27.52917545380366</v>
      </c>
      <c r="EP110" s="719">
        <v>106.9010546244147</v>
      </c>
      <c r="EQ110" s="719">
        <v>172.54907333376173</v>
      </c>
      <c r="ER110" s="719">
        <v>17.039931668645732</v>
      </c>
      <c r="ES110" s="720">
        <v>116.46059769861392</v>
      </c>
      <c r="ET110" s="719">
        <v>6.8481361811407204</v>
      </c>
      <c r="EU110" s="719">
        <v>11.502521859179085</v>
      </c>
      <c r="EV110" s="719">
        <v>7.2943018964962549</v>
      </c>
      <c r="EW110" s="719">
        <v>1.4646375121481683</v>
      </c>
      <c r="EX110" s="719">
        <v>637.93617758656285</v>
      </c>
      <c r="EY110" s="719">
        <v>21.992849473366977</v>
      </c>
      <c r="EZ110" s="719">
        <v>50.454297284599313</v>
      </c>
      <c r="FA110" s="719">
        <v>6.3563542586448252</v>
      </c>
      <c r="FB110" s="719">
        <v>13.054064811742448</v>
      </c>
      <c r="FC110" s="730"/>
      <c r="FD110" s="734"/>
      <c r="FE110" s="734"/>
      <c r="FF110" s="734"/>
      <c r="FG110" s="734"/>
      <c r="FH110" s="734"/>
      <c r="FI110" s="728">
        <f t="shared" si="170"/>
        <v>47.968468671268653</v>
      </c>
      <c r="FJ110" s="734"/>
      <c r="FK110" s="728">
        <f t="shared" si="171"/>
        <v>42.773806451076311</v>
      </c>
      <c r="FL110" s="734"/>
      <c r="FM110" s="728">
        <f t="shared" si="142"/>
        <v>14.53042451849079</v>
      </c>
      <c r="FO110" s="728">
        <f t="shared" si="143"/>
        <v>52.862316496466804</v>
      </c>
      <c r="FP110" s="734"/>
      <c r="FQ110" s="728">
        <f t="shared" si="144"/>
        <v>14.530424518490788</v>
      </c>
      <c r="FR110" s="734"/>
      <c r="FS110" s="728">
        <f t="shared" si="145"/>
        <v>0.17000698127527672</v>
      </c>
      <c r="FU110" s="728">
        <f t="shared" si="146"/>
        <v>11.512432481104478</v>
      </c>
      <c r="FV110" s="734"/>
      <c r="FW110" s="734"/>
      <c r="FX110" s="734"/>
      <c r="FY110" s="734"/>
      <c r="FZ110" s="734"/>
      <c r="GA110" s="734"/>
      <c r="GB110" s="734"/>
      <c r="GC110" s="734"/>
      <c r="GD110" s="734"/>
      <c r="GE110" s="734"/>
      <c r="GF110" s="734"/>
      <c r="GG110" s="734"/>
      <c r="GH110" s="734"/>
      <c r="GI110" s="734"/>
      <c r="GJ110" s="734"/>
      <c r="GK110" s="724">
        <v>13.974724440942786</v>
      </c>
      <c r="GL110" s="725">
        <v>1.6907111833786101</v>
      </c>
      <c r="GM110" s="734"/>
      <c r="GN110" s="734"/>
      <c r="GO110" s="735"/>
      <c r="GP110" s="734"/>
      <c r="GQ110" s="734"/>
      <c r="GR110" s="734"/>
      <c r="GS110" s="734"/>
      <c r="GT110" s="734"/>
      <c r="GU110" s="734"/>
      <c r="GV110" s="734"/>
      <c r="GW110" s="734"/>
      <c r="GX110" s="734"/>
      <c r="GY110" s="734"/>
      <c r="GZ110" s="736"/>
      <c r="HA110" s="734"/>
      <c r="HB110" s="734"/>
      <c r="HC110" s="734"/>
      <c r="HD110" s="734"/>
      <c r="HE110" s="734"/>
      <c r="HF110" s="734"/>
      <c r="HG110" s="734"/>
      <c r="HH110" s="734"/>
      <c r="HI110" s="736"/>
      <c r="HJ110" s="734"/>
      <c r="HK110" s="734"/>
      <c r="HL110" s="734"/>
      <c r="HM110" s="734"/>
      <c r="HN110" s="734"/>
      <c r="HO110" s="734"/>
      <c r="HP110" s="734"/>
      <c r="HQ110" s="734"/>
      <c r="HR110" s="734"/>
      <c r="HS110" s="734"/>
      <c r="HT110" s="734"/>
      <c r="HU110" s="734"/>
      <c r="HV110" s="734"/>
      <c r="HW110" s="734"/>
    </row>
    <row r="111" spans="1:231" s="462" customFormat="1" ht="18.75" customHeight="1" x14ac:dyDescent="0.2">
      <c r="A111" s="691">
        <v>105</v>
      </c>
      <c r="B111" s="692">
        <v>102</v>
      </c>
      <c r="C111" s="693">
        <v>110</v>
      </c>
      <c r="D111" s="473">
        <v>3219.1</v>
      </c>
      <c r="E111" s="694"/>
      <c r="F111" s="695"/>
      <c r="G111" s="695"/>
      <c r="H111" s="550">
        <v>62.783995130401593</v>
      </c>
      <c r="I111" s="550">
        <v>1.2739624568273025</v>
      </c>
      <c r="J111" s="550">
        <v>10.281095139290894</v>
      </c>
      <c r="K111" s="550">
        <v>1.291780113566146</v>
      </c>
      <c r="L111" s="550">
        <v>8.5401871955145911E-2</v>
      </c>
      <c r="M111" s="550">
        <v>1.7205302788853256</v>
      </c>
      <c r="N111" s="550">
        <v>2.7054166151738066</v>
      </c>
      <c r="O111" s="550">
        <v>5.6648884393652601</v>
      </c>
      <c r="P111" s="550">
        <v>4.7522967332930062</v>
      </c>
      <c r="Q111" s="550">
        <v>0.14377005782377081</v>
      </c>
      <c r="R111" s="550">
        <v>3.230730287991431</v>
      </c>
      <c r="S111" s="550">
        <v>0.5261328754263066</v>
      </c>
      <c r="T111" s="550">
        <v>0.23</v>
      </c>
      <c r="U111" s="550">
        <v>4.91</v>
      </c>
      <c r="V111" s="453">
        <v>99.6</v>
      </c>
      <c r="W111" s="453"/>
      <c r="X111" s="550">
        <v>5.6648884393652601</v>
      </c>
      <c r="Y111" s="550">
        <f t="shared" si="153"/>
        <v>4.2033472220090227</v>
      </c>
      <c r="Z111" s="550">
        <f t="shared" si="154"/>
        <v>1.4840292088858674E-2</v>
      </c>
      <c r="AA111" s="550">
        <f t="shared" si="155"/>
        <v>9.8682356613742819</v>
      </c>
      <c r="AB111" s="550">
        <v>0.23</v>
      </c>
      <c r="AC111" s="453">
        <f t="shared" si="156"/>
        <v>3.7568631634177376</v>
      </c>
      <c r="AD111" s="453"/>
      <c r="AE111" s="453">
        <f t="shared" si="157"/>
        <v>5.6537780039850043</v>
      </c>
      <c r="AF111" s="454">
        <v>0.01</v>
      </c>
      <c r="AG111" s="453">
        <f>2.95/(0.7*2.5)</f>
        <v>1.6857142857142857</v>
      </c>
      <c r="AH111" s="453">
        <f t="shared" si="158"/>
        <v>1.5450160022771453</v>
      </c>
      <c r="AI111" s="249">
        <f t="shared" si="159"/>
        <v>30.853285417872684</v>
      </c>
      <c r="AJ111" s="249">
        <f t="shared" si="160"/>
        <v>0.99967588540848851</v>
      </c>
      <c r="AK111" s="249">
        <f t="shared" si="147"/>
        <v>3.2411459151145057E-4</v>
      </c>
      <c r="AL111" s="249">
        <f t="shared" si="161"/>
        <v>3.0123103924514716</v>
      </c>
      <c r="AM111" s="249">
        <f t="shared" si="148"/>
        <v>3.0113340586991164</v>
      </c>
      <c r="AN111" s="249">
        <f t="shared" si="149"/>
        <v>9.7633375235510608E-4</v>
      </c>
      <c r="AO111" s="249">
        <f t="shared" si="162"/>
        <v>4.9068182259707473</v>
      </c>
      <c r="AP111" s="249">
        <f t="shared" si="163"/>
        <v>3.1817740292526715E-3</v>
      </c>
      <c r="AQ111" s="433">
        <f t="shared" si="150"/>
        <v>1.4158107781607778E-2</v>
      </c>
      <c r="AR111" s="455">
        <f t="shared" si="164"/>
        <v>36.398494847921512</v>
      </c>
      <c r="AS111" s="455">
        <f t="shared" si="165"/>
        <v>44.584747706440837</v>
      </c>
      <c r="AT111" s="455">
        <f t="shared" si="166"/>
        <v>80.99740066214396</v>
      </c>
      <c r="AU111" s="430">
        <f t="shared" si="151"/>
        <v>19.00259933785604</v>
      </c>
      <c r="AV111" s="456">
        <f t="shared" si="173"/>
        <v>44.584747706440837</v>
      </c>
      <c r="AW111" s="456"/>
      <c r="AX111" s="464">
        <v>0.1</v>
      </c>
      <c r="AY111" s="465">
        <f>AQ111</f>
        <v>1.4158107781607778E-2</v>
      </c>
      <c r="AZ111" s="456">
        <f t="shared" si="175"/>
        <v>36.398494847921512</v>
      </c>
      <c r="BA111" s="455"/>
      <c r="BB111" s="453"/>
      <c r="BC111" s="453"/>
      <c r="BD111" s="696">
        <v>11031.85790197747</v>
      </c>
      <c r="BE111" s="697">
        <v>11.855657216887229</v>
      </c>
      <c r="BF111" s="697">
        <v>3.5018986922338002</v>
      </c>
      <c r="BG111" s="697">
        <v>33.782649549813513</v>
      </c>
      <c r="BH111" s="697">
        <v>9.5356786774696847</v>
      </c>
      <c r="BI111" s="697">
        <v>7.9110640222058564</v>
      </c>
      <c r="BJ111" s="697">
        <v>12.811082331990709</v>
      </c>
      <c r="BK111" s="697">
        <v>77.258513545151587</v>
      </c>
      <c r="BL111" s="697">
        <v>131.46476060604411</v>
      </c>
      <c r="BM111" s="697">
        <v>13.23541225996413</v>
      </c>
      <c r="BN111" s="697">
        <v>123.48658945671605</v>
      </c>
      <c r="BO111" s="697">
        <v>2.2095825642698212</v>
      </c>
      <c r="BP111" s="697">
        <v>85.853271937767047</v>
      </c>
      <c r="BQ111" s="697">
        <v>3.0461350262073714</v>
      </c>
      <c r="BR111" s="697">
        <v>0.98447063567942406</v>
      </c>
      <c r="BS111" s="697">
        <v>678.56457434839683</v>
      </c>
      <c r="BT111" s="697">
        <v>23.032240235965773</v>
      </c>
      <c r="BU111" s="697">
        <v>45.335771255114643</v>
      </c>
      <c r="BV111" s="697">
        <v>10.567490771017916</v>
      </c>
      <c r="BW111" s="697">
        <v>9.6853621220520107</v>
      </c>
      <c r="BX111" s="697"/>
      <c r="BY111" s="697"/>
      <c r="BZ111" s="697"/>
      <c r="CA111" s="697">
        <f t="shared" si="176"/>
        <v>78.053373613132422</v>
      </c>
      <c r="CB111" s="697"/>
      <c r="CC111" s="694"/>
      <c r="CD111" s="694"/>
      <c r="CE111" s="459"/>
      <c r="CF111" s="698"/>
      <c r="CG111" s="699"/>
      <c r="CH111" s="700"/>
      <c r="CI111" s="701"/>
      <c r="CJ111" s="701"/>
      <c r="CK111" s="702"/>
      <c r="CL111" s="702"/>
      <c r="CM111" s="509"/>
      <c r="CN111" s="142"/>
      <c r="CO111" s="509">
        <f t="shared" si="133"/>
        <v>6.1067419647214667</v>
      </c>
      <c r="CP111" s="509">
        <f t="shared" si="167"/>
        <v>85.928854530471284</v>
      </c>
      <c r="CQ111" s="509">
        <f t="shared" si="134"/>
        <v>14.071145469528705</v>
      </c>
      <c r="CR111" s="509">
        <f t="shared" si="135"/>
        <v>6.1511625259469414</v>
      </c>
      <c r="CS111" s="146">
        <f t="shared" si="136"/>
        <v>62.783995130401593</v>
      </c>
      <c r="CT111" s="146">
        <f t="shared" si="137"/>
        <v>10.281095139290894</v>
      </c>
      <c r="CU111" s="146">
        <f t="shared" si="138"/>
        <v>4.7522967332930062</v>
      </c>
      <c r="CV111" s="512">
        <f t="shared" si="139"/>
        <v>77.258513545151587</v>
      </c>
      <c r="CW111" s="142"/>
      <c r="CX111" s="142"/>
      <c r="CY111" s="142"/>
      <c r="CZ111" s="142"/>
      <c r="DA111" s="142"/>
      <c r="DB111" s="142"/>
      <c r="DC111" s="516"/>
      <c r="DD111" s="550">
        <v>62.783995130401593</v>
      </c>
      <c r="DE111" s="550">
        <v>1.2739624568273025</v>
      </c>
      <c r="DF111" s="550">
        <v>10.281095139290894</v>
      </c>
      <c r="DG111" s="550">
        <v>1.291780113566146</v>
      </c>
      <c r="DH111" s="550">
        <v>8.5401871955145911E-2</v>
      </c>
      <c r="DI111" s="550">
        <v>1.7205302788853256</v>
      </c>
      <c r="DJ111" s="550">
        <v>2.7054166151738066</v>
      </c>
      <c r="DK111" s="550">
        <v>5.6648884393652601</v>
      </c>
      <c r="DL111" s="550">
        <v>4.7522967332930062</v>
      </c>
      <c r="DM111" s="550">
        <v>0.14377005782377081</v>
      </c>
      <c r="DN111" s="550">
        <v>3.230730287991431</v>
      </c>
      <c r="DO111" s="550">
        <v>0.5261328754263066</v>
      </c>
      <c r="DP111" s="550">
        <v>0.23</v>
      </c>
      <c r="DQ111" s="551">
        <v>4.91</v>
      </c>
      <c r="DR111" s="546">
        <f t="shared" si="140"/>
        <v>99.6</v>
      </c>
      <c r="DS111" s="703">
        <f t="shared" si="141"/>
        <v>1.2440421333522913</v>
      </c>
      <c r="DT111" s="256">
        <f t="shared" si="178"/>
        <v>78.105935242404669</v>
      </c>
      <c r="DU111" s="256">
        <f t="shared" si="178"/>
        <v>1.5848629726021637</v>
      </c>
      <c r="DV111" s="256">
        <f t="shared" si="178"/>
        <v>12.790115530281316</v>
      </c>
      <c r="DW111" s="256">
        <f t="shared" si="177"/>
        <v>1.6070288883028934</v>
      </c>
      <c r="DX111" s="256">
        <f t="shared" si="177"/>
        <v>0.10624352697935893</v>
      </c>
      <c r="DY111" s="256">
        <f t="shared" si="177"/>
        <v>2.1404121586417131</v>
      </c>
      <c r="DZ111" s="256">
        <f t="shared" si="177"/>
        <v>3.3656522575475574</v>
      </c>
      <c r="EA111" s="256">
        <f t="shared" si="177"/>
        <v>7.0473598993106901</v>
      </c>
      <c r="EB111" s="256">
        <f t="shared" si="177"/>
        <v>5.9120573664089564</v>
      </c>
      <c r="EC111" s="256">
        <f t="shared" si="177"/>
        <v>0.17885600944726612</v>
      </c>
      <c r="ED111" s="256">
        <f t="shared" si="177"/>
        <v>4.0191645997587226</v>
      </c>
      <c r="EE111" s="256">
        <f t="shared" si="177"/>
        <v>0.65453146477211777</v>
      </c>
      <c r="EF111" s="256">
        <f t="shared" si="169"/>
        <v>117.51221991645743</v>
      </c>
      <c r="EG111" s="256"/>
      <c r="EH111" s="256"/>
      <c r="EI111" s="696">
        <v>11031.85790197747</v>
      </c>
      <c r="EJ111" s="697">
        <v>11.855657216887229</v>
      </c>
      <c r="EK111" s="697">
        <v>3.5018986922338002</v>
      </c>
      <c r="EL111" s="697">
        <v>33.782649549813513</v>
      </c>
      <c r="EM111" s="697">
        <v>9.5356786774696847</v>
      </c>
      <c r="EN111" s="697">
        <v>7.9110640222058564</v>
      </c>
      <c r="EO111" s="697">
        <v>12.811082331990709</v>
      </c>
      <c r="EP111" s="697">
        <v>77.258513545151587</v>
      </c>
      <c r="EQ111" s="697">
        <v>131.46476060604411</v>
      </c>
      <c r="ER111" s="697">
        <v>13.23541225996413</v>
      </c>
      <c r="ES111" s="697">
        <v>123.48658945671605</v>
      </c>
      <c r="ET111" s="697">
        <v>2.2095825642698212</v>
      </c>
      <c r="EU111" s="697">
        <v>85.853271937767047</v>
      </c>
      <c r="EV111" s="697">
        <v>3.0461350262073714</v>
      </c>
      <c r="EW111" s="697">
        <v>0.98447063567942406</v>
      </c>
      <c r="EX111" s="697">
        <v>678.56457434839683</v>
      </c>
      <c r="EY111" s="697">
        <v>23.032240235965773</v>
      </c>
      <c r="EZ111" s="697">
        <v>45.335771255114643</v>
      </c>
      <c r="FA111" s="697">
        <v>10.567490771017916</v>
      </c>
      <c r="FB111" s="697">
        <v>9.6853621220520107</v>
      </c>
      <c r="FC111" s="516"/>
      <c r="FI111" s="142">
        <f t="shared" si="170"/>
        <v>42.837896413712059</v>
      </c>
      <c r="FK111" s="142">
        <f t="shared" si="171"/>
        <v>40.508288995271322</v>
      </c>
      <c r="FM111" s="142">
        <f t="shared" si="142"/>
        <v>14.071145469528707</v>
      </c>
      <c r="FN111" s="142"/>
      <c r="FO111" s="142">
        <f t="shared" si="143"/>
        <v>51.397548914211995</v>
      </c>
      <c r="FQ111" s="142">
        <f t="shared" si="144"/>
        <v>14.071145469528705</v>
      </c>
      <c r="FS111" s="142">
        <f t="shared" si="145"/>
        <v>0.16375343935882361</v>
      </c>
      <c r="FT111" s="142"/>
      <c r="FU111" s="142">
        <f t="shared" si="146"/>
        <v>10.281095139290894</v>
      </c>
      <c r="GK111" s="699"/>
      <c r="GL111" s="700"/>
      <c r="GO111" s="617"/>
      <c r="GZ111" s="651"/>
      <c r="HI111" s="651"/>
    </row>
    <row r="112" spans="1:231" x14ac:dyDescent="0.2">
      <c r="C112" s="266"/>
      <c r="DS112" s="255"/>
      <c r="DT112" s="255"/>
      <c r="DU112" s="255"/>
      <c r="DV112" s="255"/>
      <c r="DW112" s="255"/>
      <c r="DX112" s="255"/>
      <c r="DY112" s="255"/>
      <c r="DZ112" s="255"/>
      <c r="EA112" s="255"/>
      <c r="EB112" s="255"/>
      <c r="EC112" s="255"/>
      <c r="ED112" s="255"/>
      <c r="EE112" s="255"/>
      <c r="EF112" s="255"/>
      <c r="EG112" s="255"/>
      <c r="EH112" s="255"/>
      <c r="FC112" s="513"/>
    </row>
    <row r="113" spans="1:217" x14ac:dyDescent="0.2">
      <c r="C113" s="10"/>
      <c r="D113" s="10"/>
      <c r="R113" s="4">
        <f>AVERAGE(R97:R110)</f>
        <v>7.062349382764789E-2</v>
      </c>
      <c r="AG113" s="4">
        <f>AVERAGE(AG97:AG110)</f>
        <v>0</v>
      </c>
      <c r="AH113" s="4">
        <f>AVERAGE(AH97:AH110)</f>
        <v>7.062349382764789E-2</v>
      </c>
      <c r="BD113" s="41">
        <v>200</v>
      </c>
      <c r="BE113" s="11">
        <v>20</v>
      </c>
      <c r="BF113" s="11">
        <v>15</v>
      </c>
      <c r="BG113" s="11">
        <v>15</v>
      </c>
      <c r="BH113" s="11">
        <v>10</v>
      </c>
      <c r="BI113" s="11">
        <v>5</v>
      </c>
      <c r="BJ113" s="11">
        <v>5</v>
      </c>
      <c r="BK113" s="11">
        <v>5</v>
      </c>
      <c r="BL113" s="11">
        <v>5</v>
      </c>
      <c r="BM113" s="11">
        <v>5</v>
      </c>
      <c r="BN113" s="11">
        <v>5</v>
      </c>
      <c r="BO113" s="12">
        <v>5</v>
      </c>
      <c r="BP113" s="11">
        <v>5</v>
      </c>
      <c r="BQ113" s="11">
        <v>5</v>
      </c>
      <c r="BR113" s="11">
        <v>5</v>
      </c>
      <c r="BS113" s="13">
        <v>15</v>
      </c>
      <c r="BT113" s="13">
        <v>15</v>
      </c>
      <c r="BU113" s="13">
        <v>15</v>
      </c>
      <c r="BV113" s="13">
        <v>15</v>
      </c>
      <c r="BW113" s="13">
        <v>15</v>
      </c>
      <c r="BX113" s="13"/>
      <c r="BY113" s="13"/>
      <c r="BZ113" s="13"/>
      <c r="CA113" s="13"/>
      <c r="CB113" s="13"/>
      <c r="DN113" s="4">
        <f>AVERAGE(DN97:DN110)</f>
        <v>7.062349382764789E-2</v>
      </c>
      <c r="DS113" s="255"/>
      <c r="DT113" s="255"/>
      <c r="DU113" s="255"/>
      <c r="DV113" s="255"/>
      <c r="DW113" s="255"/>
      <c r="DX113" s="255"/>
      <c r="DY113" s="255"/>
      <c r="DZ113" s="255"/>
      <c r="EA113" s="255"/>
      <c r="EB113" s="255"/>
      <c r="EC113" s="255"/>
      <c r="ED113" s="255"/>
      <c r="EE113" s="255"/>
      <c r="EF113" s="255"/>
      <c r="EG113" s="255"/>
      <c r="EH113" s="255"/>
      <c r="EI113" s="41">
        <v>200</v>
      </c>
      <c r="EJ113" s="11">
        <v>20</v>
      </c>
      <c r="EK113" s="11">
        <v>15</v>
      </c>
      <c r="EL113" s="11">
        <v>15</v>
      </c>
      <c r="EM113" s="11">
        <v>10</v>
      </c>
      <c r="EN113" s="11">
        <v>5</v>
      </c>
      <c r="EO113" s="11">
        <v>5</v>
      </c>
      <c r="EP113" s="11">
        <v>5</v>
      </c>
      <c r="EQ113" s="11">
        <v>5</v>
      </c>
      <c r="ER113" s="11">
        <v>5</v>
      </c>
      <c r="ES113" s="11">
        <v>5</v>
      </c>
      <c r="ET113" s="12">
        <v>5</v>
      </c>
      <c r="EU113" s="11">
        <v>5</v>
      </c>
      <c r="EV113" s="11">
        <v>5</v>
      </c>
      <c r="EW113" s="11">
        <v>5</v>
      </c>
      <c r="EX113" s="13">
        <v>15</v>
      </c>
      <c r="EY113" s="13">
        <v>15</v>
      </c>
      <c r="EZ113" s="13">
        <v>15</v>
      </c>
      <c r="FA113" s="13">
        <v>15</v>
      </c>
      <c r="FB113" s="13">
        <v>15</v>
      </c>
      <c r="FC113" s="513"/>
    </row>
    <row r="114" spans="1:217" s="139" customFormat="1" x14ac:dyDescent="0.2">
      <c r="A114" s="330"/>
      <c r="B114" s="331"/>
      <c r="C114" s="332"/>
      <c r="D114" s="332"/>
      <c r="E114" s="333"/>
      <c r="F114" s="337" t="s">
        <v>245</v>
      </c>
      <c r="G114" s="334"/>
      <c r="AF114" s="381"/>
      <c r="BD114" s="335"/>
      <c r="CE114" s="381"/>
      <c r="CF114" s="336"/>
      <c r="CH114" s="381"/>
      <c r="CI114" s="438"/>
      <c r="CJ114" s="438"/>
      <c r="DC114" s="513"/>
      <c r="DD114" s="513"/>
      <c r="DE114" s="513"/>
      <c r="DF114" s="513"/>
      <c r="DG114" s="513"/>
      <c r="DH114" s="513"/>
      <c r="DI114" s="513"/>
      <c r="DJ114" s="513"/>
      <c r="DK114" s="513"/>
      <c r="DL114" s="513"/>
      <c r="DM114" s="513"/>
      <c r="DN114" s="513"/>
      <c r="DO114" s="513"/>
      <c r="DP114" s="513"/>
      <c r="DQ114" s="513"/>
      <c r="DR114" s="513"/>
      <c r="DS114" s="513"/>
      <c r="DT114" s="513"/>
      <c r="DU114" s="513"/>
      <c r="DV114" s="513"/>
      <c r="DW114" s="513"/>
      <c r="DX114" s="513"/>
      <c r="DY114" s="513"/>
      <c r="DZ114" s="513"/>
      <c r="EA114" s="513"/>
      <c r="EB114" s="513"/>
      <c r="EC114" s="513"/>
      <c r="ED114" s="513"/>
      <c r="EE114" s="513"/>
      <c r="EF114" s="513"/>
      <c r="EG114" s="513"/>
      <c r="EH114" s="513"/>
      <c r="EI114" s="526"/>
      <c r="EJ114" s="513"/>
      <c r="EK114" s="513"/>
      <c r="EL114" s="513"/>
      <c r="EM114" s="513"/>
      <c r="EN114" s="513"/>
      <c r="EO114" s="513"/>
      <c r="EP114" s="513"/>
      <c r="EQ114" s="513"/>
      <c r="ER114" s="513"/>
      <c r="ES114" s="513"/>
      <c r="ET114" s="513"/>
      <c r="EU114" s="513"/>
      <c r="EV114" s="513"/>
      <c r="EW114" s="513"/>
      <c r="EX114" s="513"/>
      <c r="EY114" s="513"/>
      <c r="EZ114" s="513"/>
      <c r="FA114" s="513"/>
      <c r="FB114" s="513"/>
      <c r="FC114" s="513"/>
      <c r="FD114" s="513"/>
      <c r="FE114" s="513"/>
      <c r="FF114" s="513"/>
      <c r="FG114" s="513"/>
      <c r="FH114" s="513"/>
      <c r="FI114" s="513"/>
      <c r="FJ114" s="513"/>
      <c r="FK114" s="513"/>
      <c r="FL114" s="513"/>
      <c r="FM114" s="513"/>
      <c r="FN114" s="513"/>
      <c r="FO114" s="513"/>
      <c r="FP114" s="513"/>
      <c r="FQ114" s="513"/>
      <c r="FR114" s="513"/>
      <c r="FS114" s="513"/>
      <c r="FT114" s="513"/>
      <c r="GL114" s="381"/>
      <c r="GZ114" s="652"/>
      <c r="HI114" s="652"/>
    </row>
    <row r="117" spans="1:217" x14ac:dyDescent="0.2">
      <c r="C117" s="30"/>
      <c r="E117" s="30"/>
      <c r="F117" s="303"/>
      <c r="H117" s="29"/>
      <c r="I117" s="29"/>
      <c r="J117" s="29"/>
      <c r="K117" s="29"/>
      <c r="L117" s="29"/>
      <c r="M117" s="29"/>
      <c r="N117" s="29" t="s">
        <v>43</v>
      </c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7"/>
      <c r="AM117" s="257"/>
      <c r="AN117" s="257"/>
      <c r="AO117" s="257"/>
      <c r="AP117" s="257"/>
      <c r="AQ117" s="257"/>
      <c r="AR117" s="257"/>
      <c r="AS117" s="257"/>
      <c r="AT117" s="257"/>
      <c r="AU117" s="257"/>
      <c r="AV117" s="257"/>
      <c r="AW117" s="257"/>
      <c r="AZ117" s="257"/>
      <c r="BA117" s="257"/>
      <c r="BB117" s="257"/>
      <c r="BC117" s="257"/>
      <c r="BD117" s="36"/>
      <c r="BE117" s="28"/>
      <c r="BF117" s="28"/>
      <c r="BG117" s="28"/>
      <c r="BH117" s="28"/>
      <c r="BI117" s="28"/>
      <c r="BJ117" s="28"/>
      <c r="BK117" s="28"/>
      <c r="BL117" s="28" t="s">
        <v>44</v>
      </c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DD117" s="29"/>
      <c r="DE117" s="29"/>
      <c r="DF117" s="29"/>
      <c r="DG117" s="29"/>
      <c r="DH117" s="29"/>
      <c r="DI117" s="29"/>
      <c r="DJ117" s="29" t="s">
        <v>43</v>
      </c>
      <c r="DK117" s="29"/>
      <c r="DL117" s="29"/>
      <c r="DM117" s="29"/>
      <c r="DN117" s="29"/>
      <c r="DO117" s="29"/>
      <c r="DP117" s="29"/>
      <c r="DQ117" s="29"/>
      <c r="DR117" s="29"/>
      <c r="EI117" s="36"/>
      <c r="EJ117" s="28"/>
      <c r="EK117" s="28"/>
      <c r="EL117" s="28"/>
      <c r="EM117" s="28"/>
      <c r="EN117" s="28"/>
      <c r="EO117" s="28"/>
      <c r="EP117" s="28"/>
      <c r="EQ117" s="28" t="s">
        <v>44</v>
      </c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</row>
    <row r="118" spans="1:217" s="30" customFormat="1" ht="69" x14ac:dyDescent="0.2">
      <c r="A118" s="265" t="s">
        <v>223</v>
      </c>
      <c r="B118" s="270" t="s">
        <v>225</v>
      </c>
      <c r="C118" s="247" t="s">
        <v>222</v>
      </c>
      <c r="D118" s="247" t="s">
        <v>226</v>
      </c>
      <c r="E118" s="5" t="s">
        <v>40</v>
      </c>
      <c r="F118" s="5" t="s">
        <v>41</v>
      </c>
      <c r="G118" s="5"/>
      <c r="H118" s="383" t="s">
        <v>0</v>
      </c>
      <c r="I118" s="2" t="s">
        <v>1</v>
      </c>
      <c r="J118" s="383" t="s">
        <v>2</v>
      </c>
      <c r="K118" s="2" t="s">
        <v>3</v>
      </c>
      <c r="L118" s="2" t="s">
        <v>4</v>
      </c>
      <c r="M118" s="2" t="s">
        <v>5</v>
      </c>
      <c r="N118" s="383" t="s">
        <v>6</v>
      </c>
      <c r="O118" s="2" t="s">
        <v>7</v>
      </c>
      <c r="P118" s="2" t="s">
        <v>8</v>
      </c>
      <c r="Q118" s="2" t="s">
        <v>9</v>
      </c>
      <c r="R118" s="2" t="s">
        <v>10</v>
      </c>
      <c r="S118" s="2" t="s">
        <v>11</v>
      </c>
      <c r="T118" s="2" t="s">
        <v>248</v>
      </c>
      <c r="U118" s="383" t="s">
        <v>247</v>
      </c>
      <c r="V118" s="2" t="s">
        <v>36</v>
      </c>
      <c r="W118" s="2"/>
      <c r="X118" s="2"/>
      <c r="Y118" s="2" t="s">
        <v>260</v>
      </c>
      <c r="Z118" s="2"/>
      <c r="AA118" s="2"/>
      <c r="AB118" s="383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Z118" s="2"/>
      <c r="BA118" s="2"/>
      <c r="BB118" s="2"/>
      <c r="BC118" s="2"/>
      <c r="BD118" s="37" t="s">
        <v>16</v>
      </c>
      <c r="BE118" s="6" t="s">
        <v>17</v>
      </c>
      <c r="BF118" s="6" t="s">
        <v>18</v>
      </c>
      <c r="BG118" s="6" t="s">
        <v>19</v>
      </c>
      <c r="BH118" s="6" t="s">
        <v>20</v>
      </c>
      <c r="BI118" s="2" t="s">
        <v>21</v>
      </c>
      <c r="BJ118" s="2" t="s">
        <v>22</v>
      </c>
      <c r="BK118" s="7" t="s">
        <v>23</v>
      </c>
      <c r="BL118" s="7" t="s">
        <v>24</v>
      </c>
      <c r="BM118" s="7" t="s">
        <v>25</v>
      </c>
      <c r="BN118" s="7" t="s">
        <v>26</v>
      </c>
      <c r="BO118" s="7" t="s">
        <v>27</v>
      </c>
      <c r="BP118" s="7" t="s">
        <v>28</v>
      </c>
      <c r="BQ118" s="7" t="s">
        <v>29</v>
      </c>
      <c r="BR118" s="7" t="s">
        <v>30</v>
      </c>
      <c r="BS118" s="8" t="s">
        <v>31</v>
      </c>
      <c r="BT118" s="8" t="s">
        <v>32</v>
      </c>
      <c r="BU118" s="2" t="s">
        <v>33</v>
      </c>
      <c r="BV118" s="2" t="s">
        <v>34</v>
      </c>
      <c r="BW118" s="8" t="s">
        <v>35</v>
      </c>
      <c r="BX118" s="8"/>
      <c r="BY118" s="8"/>
      <c r="BZ118" s="8"/>
      <c r="CA118" s="8"/>
      <c r="CB118" s="8"/>
      <c r="CC118" s="267" t="s">
        <v>227</v>
      </c>
      <c r="CD118" s="340" t="s">
        <v>228</v>
      </c>
      <c r="CE118" s="356" t="s">
        <v>229</v>
      </c>
      <c r="CF118" s="349" t="s">
        <v>153</v>
      </c>
      <c r="CG118" s="267" t="s">
        <v>227</v>
      </c>
      <c r="CH118" s="356" t="s">
        <v>229</v>
      </c>
      <c r="CI118" s="439"/>
      <c r="CJ118" s="439"/>
      <c r="CL118" s="494"/>
      <c r="DC118" s="517"/>
      <c r="DD118" s="383" t="s">
        <v>0</v>
      </c>
      <c r="DE118" s="2" t="s">
        <v>1</v>
      </c>
      <c r="DF118" s="383" t="s">
        <v>2</v>
      </c>
      <c r="DG118" s="2" t="s">
        <v>3</v>
      </c>
      <c r="DH118" s="2" t="s">
        <v>4</v>
      </c>
      <c r="DI118" s="2" t="s">
        <v>5</v>
      </c>
      <c r="DJ118" s="383" t="s">
        <v>6</v>
      </c>
      <c r="DK118" s="2" t="s">
        <v>7</v>
      </c>
      <c r="DL118" s="2" t="s">
        <v>8</v>
      </c>
      <c r="DM118" s="2" t="s">
        <v>9</v>
      </c>
      <c r="DN118" s="2" t="s">
        <v>10</v>
      </c>
      <c r="DO118" s="2" t="s">
        <v>11</v>
      </c>
      <c r="DP118" s="2" t="s">
        <v>248</v>
      </c>
      <c r="DQ118" s="383" t="s">
        <v>247</v>
      </c>
      <c r="DR118" s="2" t="s">
        <v>36</v>
      </c>
      <c r="EI118" s="37" t="s">
        <v>16</v>
      </c>
      <c r="EJ118" s="6" t="s">
        <v>17</v>
      </c>
      <c r="EK118" s="6" t="s">
        <v>18</v>
      </c>
      <c r="EL118" s="6" t="s">
        <v>19</v>
      </c>
      <c r="EM118" s="6" t="s">
        <v>20</v>
      </c>
      <c r="EN118" s="2" t="s">
        <v>21</v>
      </c>
      <c r="EO118" s="2" t="s">
        <v>22</v>
      </c>
      <c r="EP118" s="7" t="s">
        <v>23</v>
      </c>
      <c r="EQ118" s="7" t="s">
        <v>24</v>
      </c>
      <c r="ER118" s="7" t="s">
        <v>25</v>
      </c>
      <c r="ES118" s="7" t="s">
        <v>26</v>
      </c>
      <c r="ET118" s="7" t="s">
        <v>27</v>
      </c>
      <c r="EU118" s="7" t="s">
        <v>28</v>
      </c>
      <c r="EV118" s="7" t="s">
        <v>29</v>
      </c>
      <c r="EW118" s="7" t="s">
        <v>30</v>
      </c>
      <c r="EX118" s="8" t="s">
        <v>31</v>
      </c>
      <c r="EY118" s="8" t="s">
        <v>32</v>
      </c>
      <c r="EZ118" s="2" t="s">
        <v>33</v>
      </c>
      <c r="FA118" s="2" t="s">
        <v>34</v>
      </c>
      <c r="FB118" s="8" t="s">
        <v>35</v>
      </c>
      <c r="GK118" s="267" t="s">
        <v>227</v>
      </c>
      <c r="GL118" s="356" t="s">
        <v>229</v>
      </c>
      <c r="GZ118" s="648"/>
      <c r="HI118" s="648"/>
    </row>
    <row r="119" spans="1:217" x14ac:dyDescent="0.2">
      <c r="A119" s="1"/>
      <c r="B119" s="271"/>
      <c r="E119" s="316"/>
      <c r="F119" s="304"/>
      <c r="BD119"/>
      <c r="EI119"/>
    </row>
    <row r="120" spans="1:217" x14ac:dyDescent="0.2">
      <c r="B120"/>
      <c r="F120" s="305" t="s">
        <v>256</v>
      </c>
    </row>
    <row r="121" spans="1:217" x14ac:dyDescent="0.2">
      <c r="A121" s="1"/>
      <c r="B121" s="271"/>
      <c r="E121" s="316"/>
      <c r="F121" s="304"/>
      <c r="BD121"/>
      <c r="EI121"/>
    </row>
    <row r="122" spans="1:217" s="142" customFormat="1" ht="15.75" x14ac:dyDescent="0.2">
      <c r="A122" s="278">
        <v>1</v>
      </c>
      <c r="B122" s="272">
        <v>205</v>
      </c>
      <c r="C122" s="144">
        <v>100</v>
      </c>
      <c r="D122" s="324">
        <v>514.70000000000005</v>
      </c>
      <c r="E122" s="317" t="s">
        <v>233</v>
      </c>
      <c r="F122" s="305" t="s">
        <v>197</v>
      </c>
      <c r="G122" s="262"/>
      <c r="H122" s="388">
        <v>54.724702429395201</v>
      </c>
      <c r="I122" s="145">
        <v>1.0006074238252729</v>
      </c>
      <c r="J122" s="388">
        <v>20.110449700726683</v>
      </c>
      <c r="K122" s="145">
        <v>7.3684827622032527</v>
      </c>
      <c r="L122" s="145">
        <v>9.9670909017448489E-2</v>
      </c>
      <c r="M122" s="145">
        <v>2.5079982222530059</v>
      </c>
      <c r="N122" s="388">
        <v>0.55430090099449947</v>
      </c>
      <c r="O122" s="145">
        <v>1.3875960589427023</v>
      </c>
      <c r="P122" s="145">
        <v>2.9139517237796748</v>
      </c>
      <c r="Q122" s="145">
        <v>0.15034924647769449</v>
      </c>
      <c r="R122" s="145">
        <v>0.12411451461157962</v>
      </c>
      <c r="S122" s="145">
        <v>0.32777610777302563</v>
      </c>
      <c r="T122" s="145">
        <v>0.94</v>
      </c>
      <c r="U122" s="145">
        <v>7.39</v>
      </c>
      <c r="V122" s="146">
        <v>99.6</v>
      </c>
      <c r="W122" s="146"/>
      <c r="X122" s="145"/>
      <c r="Y122" s="145">
        <f>O122*0.742</f>
        <v>1.0295962757354851</v>
      </c>
      <c r="Z122" s="145"/>
      <c r="AA122" s="145"/>
      <c r="AB122" s="145"/>
      <c r="AC122" s="146"/>
      <c r="AD122" s="146"/>
      <c r="AE122" s="146"/>
      <c r="AF122" s="443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Z122" s="146"/>
      <c r="BA122" s="146"/>
      <c r="BB122" s="146"/>
      <c r="BC122" s="146"/>
      <c r="BD122" s="147">
        <v>76514.77417506378</v>
      </c>
      <c r="BE122" s="148">
        <v>101.00234261984052</v>
      </c>
      <c r="BF122" s="148">
        <v>30.28630643921073</v>
      </c>
      <c r="BG122" s="148">
        <v>125.14173280945323</v>
      </c>
      <c r="BH122" s="148">
        <v>22.096889231930106</v>
      </c>
      <c r="BI122" s="148">
        <v>12.820777621971331</v>
      </c>
      <c r="BJ122" s="148">
        <v>9.9369102564502061</v>
      </c>
      <c r="BK122" s="148">
        <v>140.08765877956725</v>
      </c>
      <c r="BL122" s="148">
        <v>130.55579064542962</v>
      </c>
      <c r="BM122" s="148">
        <v>33.742488808900248</v>
      </c>
      <c r="BN122" s="148">
        <v>187.52544357936895</v>
      </c>
      <c r="BO122" s="148">
        <v>14.013436018896774</v>
      </c>
      <c r="BP122" s="148">
        <v>32.418507978390011</v>
      </c>
      <c r="BQ122" s="148">
        <v>13.628208040284138</v>
      </c>
      <c r="BR122" s="148">
        <v>4.6128218658371392</v>
      </c>
      <c r="BS122" s="148">
        <v>608.16179880134928</v>
      </c>
      <c r="BT122" s="148">
        <v>26.829157544809306</v>
      </c>
      <c r="BU122" s="148">
        <v>62.210230448864714</v>
      </c>
      <c r="BV122" s="148">
        <v>7.0003194310008494</v>
      </c>
      <c r="BW122" s="148">
        <v>13.937985460980729</v>
      </c>
      <c r="BX122" s="148"/>
      <c r="BY122" s="148"/>
      <c r="BZ122" s="148"/>
      <c r="CA122" s="148"/>
      <c r="CB122" s="148"/>
      <c r="CC122" s="160">
        <v>22.223046489798264</v>
      </c>
      <c r="CD122" s="341">
        <v>15.389294403892947</v>
      </c>
      <c r="CE122" s="357"/>
      <c r="CF122" s="350" t="s">
        <v>187</v>
      </c>
      <c r="CG122" s="160">
        <v>22.223046489798264</v>
      </c>
      <c r="CH122" s="357"/>
      <c r="CI122" s="438"/>
      <c r="CJ122" s="438"/>
      <c r="DC122" s="516"/>
      <c r="DD122" s="388">
        <v>54.724702429395201</v>
      </c>
      <c r="DE122" s="145">
        <v>1.0006074238252729</v>
      </c>
      <c r="DF122" s="388">
        <v>20.110449700726683</v>
      </c>
      <c r="DG122" s="145">
        <v>7.3684827622032527</v>
      </c>
      <c r="DH122" s="145">
        <v>9.9670909017448489E-2</v>
      </c>
      <c r="DI122" s="145">
        <v>2.5079982222530059</v>
      </c>
      <c r="DJ122" s="388">
        <v>0.55430090099449947</v>
      </c>
      <c r="DK122" s="145">
        <v>1.3875960589427023</v>
      </c>
      <c r="DL122" s="145">
        <v>2.9139517237796748</v>
      </c>
      <c r="DM122" s="145">
        <v>0.15034924647769449</v>
      </c>
      <c r="DN122" s="145">
        <v>0.12411451461157962</v>
      </c>
      <c r="DO122" s="145">
        <v>0.32777610777302563</v>
      </c>
      <c r="DP122" s="145">
        <v>0.94</v>
      </c>
      <c r="DQ122" s="145">
        <v>7.39</v>
      </c>
      <c r="DR122" s="146">
        <v>99.6</v>
      </c>
      <c r="EI122" s="147">
        <v>76514.77417506378</v>
      </c>
      <c r="EJ122" s="148">
        <v>101.00234261984052</v>
      </c>
      <c r="EK122" s="148">
        <v>30.28630643921073</v>
      </c>
      <c r="EL122" s="148">
        <v>125.14173280945323</v>
      </c>
      <c r="EM122" s="148">
        <v>22.096889231930106</v>
      </c>
      <c r="EN122" s="148">
        <v>12.820777621971331</v>
      </c>
      <c r="EO122" s="148">
        <v>9.9369102564502061</v>
      </c>
      <c r="EP122" s="148">
        <v>140.08765877956725</v>
      </c>
      <c r="EQ122" s="148">
        <v>130.55579064542962</v>
      </c>
      <c r="ER122" s="148">
        <v>33.742488808900248</v>
      </c>
      <c r="ES122" s="148">
        <v>187.52544357936895</v>
      </c>
      <c r="ET122" s="148">
        <v>14.013436018896774</v>
      </c>
      <c r="EU122" s="148">
        <v>32.418507978390011</v>
      </c>
      <c r="EV122" s="148">
        <v>13.628208040284138</v>
      </c>
      <c r="EW122" s="148">
        <v>4.6128218658371392</v>
      </c>
      <c r="EX122" s="148">
        <v>608.16179880134928</v>
      </c>
      <c r="EY122" s="148">
        <v>26.829157544809306</v>
      </c>
      <c r="EZ122" s="148">
        <v>62.210230448864714</v>
      </c>
      <c r="FA122" s="148">
        <v>7.0003194310008494</v>
      </c>
      <c r="FB122" s="148">
        <v>13.937985460980729</v>
      </c>
      <c r="GK122" s="160">
        <v>22.223046489798264</v>
      </c>
      <c r="GL122" s="357"/>
      <c r="GZ122" s="637"/>
      <c r="HI122" s="637"/>
    </row>
    <row r="123" spans="1:217" s="142" customFormat="1" ht="26.25" customHeight="1" x14ac:dyDescent="0.2">
      <c r="A123" s="278">
        <v>2</v>
      </c>
      <c r="B123" s="272">
        <v>217</v>
      </c>
      <c r="C123" s="144">
        <v>100</v>
      </c>
      <c r="D123" s="325">
        <v>522</v>
      </c>
      <c r="E123" s="317" t="s">
        <v>234</v>
      </c>
      <c r="F123" s="306" t="s">
        <v>199</v>
      </c>
      <c r="G123" s="274"/>
      <c r="H123" s="388">
        <v>59.357931813125688</v>
      </c>
      <c r="I123" s="145">
        <v>1.1794912680756393</v>
      </c>
      <c r="J123" s="388">
        <v>20.157058231368183</v>
      </c>
      <c r="K123" s="145">
        <v>5.4355867074527247</v>
      </c>
      <c r="L123" s="145">
        <v>4.869983314794215E-2</v>
      </c>
      <c r="M123" s="145">
        <v>2.3452759733036705</v>
      </c>
      <c r="N123" s="388">
        <v>0.30995522803114567</v>
      </c>
      <c r="O123" s="145">
        <v>1.2777216351501666</v>
      </c>
      <c r="P123" s="145">
        <v>2.8582337041156838</v>
      </c>
      <c r="Q123" s="145">
        <v>5.0672747497219131E-2</v>
      </c>
      <c r="R123" s="145">
        <v>8.8365795328142357E-2</v>
      </c>
      <c r="S123" s="145">
        <v>0.24100706340378195</v>
      </c>
      <c r="T123" s="145">
        <v>0.73</v>
      </c>
      <c r="U123" s="145">
        <v>5.52</v>
      </c>
      <c r="V123" s="146">
        <v>99.6</v>
      </c>
      <c r="W123" s="146"/>
      <c r="X123" s="145"/>
      <c r="Y123" s="145">
        <f t="shared" ref="Y123:Y186" si="179">O123*0.742</f>
        <v>0.94806945328142356</v>
      </c>
      <c r="Z123" s="145"/>
      <c r="AA123" s="145"/>
      <c r="AB123" s="145"/>
      <c r="AC123" s="146"/>
      <c r="AD123" s="146"/>
      <c r="AE123" s="146"/>
      <c r="AF123" s="443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Z123" s="146"/>
      <c r="BA123" s="146"/>
      <c r="BB123" s="146"/>
      <c r="BC123" s="146"/>
      <c r="BD123" s="147">
        <v>50156.108720839577</v>
      </c>
      <c r="BE123" s="148">
        <v>178.20549441249446</v>
      </c>
      <c r="BF123" s="148">
        <v>39.406536769843846</v>
      </c>
      <c r="BG123" s="148">
        <v>136.03488858670048</v>
      </c>
      <c r="BH123" s="148">
        <v>21.933283964493622</v>
      </c>
      <c r="BI123" s="148">
        <v>12.837800854167817</v>
      </c>
      <c r="BJ123" s="148">
        <v>6.7232085569455728</v>
      </c>
      <c r="BK123" s="148">
        <v>132.03322611863297</v>
      </c>
      <c r="BL123" s="148">
        <v>113.12925366800171</v>
      </c>
      <c r="BM123" s="148">
        <v>42.912257924020992</v>
      </c>
      <c r="BN123" s="148">
        <v>235.16134187694129</v>
      </c>
      <c r="BO123" s="148">
        <v>15.680165170816116</v>
      </c>
      <c r="BP123" s="148">
        <v>24.297931650920674</v>
      </c>
      <c r="BQ123" s="148">
        <v>14.332071329835586</v>
      </c>
      <c r="BR123" s="148">
        <v>6.3998373312274852</v>
      </c>
      <c r="BS123" s="148">
        <v>599.24130377829636</v>
      </c>
      <c r="BT123" s="148">
        <v>38.421262358830774</v>
      </c>
      <c r="BU123" s="148">
        <v>96.573364153090154</v>
      </c>
      <c r="BV123" s="148">
        <v>14.105998110357099</v>
      </c>
      <c r="BW123" s="148">
        <v>27.034843391363562</v>
      </c>
      <c r="BX123" s="148"/>
      <c r="BY123" s="148"/>
      <c r="BZ123" s="148"/>
      <c r="CA123" s="148"/>
      <c r="CB123" s="148"/>
      <c r="CC123" s="158"/>
      <c r="CD123" s="342"/>
      <c r="CE123" s="357"/>
      <c r="CF123" s="350"/>
      <c r="CG123" s="158"/>
      <c r="CH123" s="357"/>
      <c r="CI123" s="438"/>
      <c r="CJ123" s="438"/>
      <c r="DC123" s="516"/>
      <c r="DD123" s="388">
        <v>59.357931813125688</v>
      </c>
      <c r="DE123" s="145">
        <v>1.1794912680756393</v>
      </c>
      <c r="DF123" s="388">
        <v>20.157058231368183</v>
      </c>
      <c r="DG123" s="145">
        <v>5.4355867074527247</v>
      </c>
      <c r="DH123" s="145">
        <v>4.869983314794215E-2</v>
      </c>
      <c r="DI123" s="145">
        <v>2.3452759733036705</v>
      </c>
      <c r="DJ123" s="388">
        <v>0.30995522803114567</v>
      </c>
      <c r="DK123" s="145">
        <v>1.2777216351501666</v>
      </c>
      <c r="DL123" s="145">
        <v>2.8582337041156838</v>
      </c>
      <c r="DM123" s="145">
        <v>5.0672747497219131E-2</v>
      </c>
      <c r="DN123" s="145">
        <v>8.8365795328142357E-2</v>
      </c>
      <c r="DO123" s="145">
        <v>0.24100706340378195</v>
      </c>
      <c r="DP123" s="145">
        <v>0.73</v>
      </c>
      <c r="DQ123" s="145">
        <v>5.52</v>
      </c>
      <c r="DR123" s="146">
        <v>99.6</v>
      </c>
      <c r="EI123" s="147">
        <v>50156.108720839577</v>
      </c>
      <c r="EJ123" s="148">
        <v>178.20549441249446</v>
      </c>
      <c r="EK123" s="148">
        <v>39.406536769843846</v>
      </c>
      <c r="EL123" s="148">
        <v>136.03488858670048</v>
      </c>
      <c r="EM123" s="148">
        <v>21.933283964493622</v>
      </c>
      <c r="EN123" s="148">
        <v>12.837800854167817</v>
      </c>
      <c r="EO123" s="148">
        <v>6.7232085569455728</v>
      </c>
      <c r="EP123" s="148">
        <v>132.03322611863297</v>
      </c>
      <c r="EQ123" s="148">
        <v>113.12925366800171</v>
      </c>
      <c r="ER123" s="148">
        <v>42.912257924020992</v>
      </c>
      <c r="ES123" s="148">
        <v>235.16134187694129</v>
      </c>
      <c r="ET123" s="148">
        <v>15.680165170816116</v>
      </c>
      <c r="EU123" s="148">
        <v>24.297931650920674</v>
      </c>
      <c r="EV123" s="148">
        <v>14.332071329835586</v>
      </c>
      <c r="EW123" s="148">
        <v>6.3998373312274852</v>
      </c>
      <c r="EX123" s="148">
        <v>599.24130377829636</v>
      </c>
      <c r="EY123" s="148">
        <v>38.421262358830774</v>
      </c>
      <c r="EZ123" s="148">
        <v>96.573364153090154</v>
      </c>
      <c r="FA123" s="148">
        <v>14.105998110357099</v>
      </c>
      <c r="FB123" s="148">
        <v>27.034843391363562</v>
      </c>
      <c r="GK123" s="158"/>
      <c r="GL123" s="357"/>
      <c r="GZ123" s="637"/>
      <c r="HI123" s="637"/>
    </row>
    <row r="124" spans="1:217" s="142" customFormat="1" ht="15.75" x14ac:dyDescent="0.2">
      <c r="A124" s="278">
        <v>3</v>
      </c>
      <c r="B124" s="272">
        <v>230</v>
      </c>
      <c r="C124" s="144">
        <v>100</v>
      </c>
      <c r="D124" s="324">
        <v>525</v>
      </c>
      <c r="E124" s="317" t="s">
        <v>234</v>
      </c>
      <c r="F124" s="305" t="s">
        <v>200</v>
      </c>
      <c r="G124" s="262"/>
      <c r="H124" s="388">
        <v>45.476590232932288</v>
      </c>
      <c r="I124" s="145">
        <v>0.78113472489289004</v>
      </c>
      <c r="J124" s="388">
        <v>16.109961105066681</v>
      </c>
      <c r="K124" s="145">
        <v>13.052069276713269</v>
      </c>
      <c r="L124" s="145">
        <v>0.34942582597068378</v>
      </c>
      <c r="M124" s="145">
        <v>2.3533846013169946</v>
      </c>
      <c r="N124" s="388">
        <v>1.9476248116544332</v>
      </c>
      <c r="O124" s="145">
        <v>1.0781078641977111</v>
      </c>
      <c r="P124" s="145">
        <v>2.0767049961767676</v>
      </c>
      <c r="Q124" s="145">
        <v>0.11555116174593859</v>
      </c>
      <c r="R124" s="145">
        <v>0.29309186227880579</v>
      </c>
      <c r="S124" s="145">
        <v>4.6353537053553093E-2</v>
      </c>
      <c r="T124" s="145">
        <v>0.56999999999999995</v>
      </c>
      <c r="U124" s="145">
        <v>15.35</v>
      </c>
      <c r="V124" s="146">
        <v>99.6</v>
      </c>
      <c r="W124" s="146"/>
      <c r="X124" s="145"/>
      <c r="Y124" s="145">
        <f t="shared" si="179"/>
        <v>0.7999560352347016</v>
      </c>
      <c r="Z124" s="145"/>
      <c r="AA124" s="145"/>
      <c r="AB124" s="145"/>
      <c r="AC124" s="146"/>
      <c r="AD124" s="146"/>
      <c r="AE124" s="146"/>
      <c r="AF124" s="443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Z124" s="146"/>
      <c r="BA124" s="146"/>
      <c r="BB124" s="146"/>
      <c r="BC124" s="146"/>
      <c r="BD124" s="147">
        <v>163576.08207598925</v>
      </c>
      <c r="BE124" s="148">
        <v>84.108872982084463</v>
      </c>
      <c r="BF124" s="148">
        <v>6.4183544363430345</v>
      </c>
      <c r="BG124" s="148">
        <v>89.894078889893933</v>
      </c>
      <c r="BH124" s="148">
        <v>16.395249273433333</v>
      </c>
      <c r="BI124" s="148">
        <v>24.317407464716627</v>
      </c>
      <c r="BJ124" s="148">
        <v>0</v>
      </c>
      <c r="BK124" s="148">
        <v>87.992200808011191</v>
      </c>
      <c r="BL124" s="148">
        <v>123.57826441780078</v>
      </c>
      <c r="BM124" s="148">
        <v>33.574436870125929</v>
      </c>
      <c r="BN124" s="148">
        <v>151.73802924511358</v>
      </c>
      <c r="BO124" s="148">
        <v>9.4706293117521927</v>
      </c>
      <c r="BP124" s="148">
        <v>16.947806899570647</v>
      </c>
      <c r="BQ124" s="148">
        <v>11.646738401130834</v>
      </c>
      <c r="BR124" s="148">
        <v>6.218256589335982</v>
      </c>
      <c r="BS124" s="148">
        <v>516.06863657980432</v>
      </c>
      <c r="BT124" s="148">
        <v>31.057777006342231</v>
      </c>
      <c r="BU124" s="148">
        <v>59.081112712633512</v>
      </c>
      <c r="BV124" s="148">
        <v>8.6751706947509373</v>
      </c>
      <c r="BW124" s="148">
        <v>16.778699840148708</v>
      </c>
      <c r="BX124" s="148"/>
      <c r="BY124" s="148"/>
      <c r="BZ124" s="148"/>
      <c r="CA124" s="148"/>
      <c r="CB124" s="148"/>
      <c r="CC124" s="158"/>
      <c r="CD124" s="342"/>
      <c r="CE124" s="357"/>
      <c r="CF124" s="350"/>
      <c r="CG124" s="158"/>
      <c r="CH124" s="357"/>
      <c r="CI124" s="438"/>
      <c r="CJ124" s="438"/>
      <c r="DC124" s="516"/>
      <c r="DD124" s="388">
        <v>45.476590232932288</v>
      </c>
      <c r="DE124" s="145">
        <v>0.78113472489289004</v>
      </c>
      <c r="DF124" s="388">
        <v>16.109961105066681</v>
      </c>
      <c r="DG124" s="145">
        <v>13.052069276713269</v>
      </c>
      <c r="DH124" s="145">
        <v>0.34942582597068378</v>
      </c>
      <c r="DI124" s="145">
        <v>2.3533846013169946</v>
      </c>
      <c r="DJ124" s="388">
        <v>1.9476248116544332</v>
      </c>
      <c r="DK124" s="145">
        <v>1.0781078641977111</v>
      </c>
      <c r="DL124" s="145">
        <v>2.0767049961767676</v>
      </c>
      <c r="DM124" s="145">
        <v>0.11555116174593859</v>
      </c>
      <c r="DN124" s="145">
        <v>0.29309186227880579</v>
      </c>
      <c r="DO124" s="145">
        <v>4.6353537053553093E-2</v>
      </c>
      <c r="DP124" s="145">
        <v>0.56999999999999995</v>
      </c>
      <c r="DQ124" s="145">
        <v>15.35</v>
      </c>
      <c r="DR124" s="146">
        <v>99.6</v>
      </c>
      <c r="EI124" s="147">
        <v>163576.08207598925</v>
      </c>
      <c r="EJ124" s="148">
        <v>84.108872982084463</v>
      </c>
      <c r="EK124" s="148">
        <v>6.4183544363430345</v>
      </c>
      <c r="EL124" s="148">
        <v>89.894078889893933</v>
      </c>
      <c r="EM124" s="148">
        <v>16.395249273433333</v>
      </c>
      <c r="EN124" s="148">
        <v>24.317407464716627</v>
      </c>
      <c r="EO124" s="148">
        <v>0</v>
      </c>
      <c r="EP124" s="148">
        <v>87.992200808011191</v>
      </c>
      <c r="EQ124" s="148">
        <v>123.57826441780078</v>
      </c>
      <c r="ER124" s="148">
        <v>33.574436870125929</v>
      </c>
      <c r="ES124" s="148">
        <v>151.73802924511358</v>
      </c>
      <c r="ET124" s="148">
        <v>9.4706293117521927</v>
      </c>
      <c r="EU124" s="148">
        <v>16.947806899570647</v>
      </c>
      <c r="EV124" s="148">
        <v>11.646738401130834</v>
      </c>
      <c r="EW124" s="148">
        <v>6.218256589335982</v>
      </c>
      <c r="EX124" s="148">
        <v>516.06863657980432</v>
      </c>
      <c r="EY124" s="148">
        <v>31.057777006342231</v>
      </c>
      <c r="EZ124" s="148">
        <v>59.081112712633512</v>
      </c>
      <c r="FA124" s="148">
        <v>8.6751706947509373</v>
      </c>
      <c r="FB124" s="148">
        <v>16.778699840148708</v>
      </c>
      <c r="GK124" s="158"/>
      <c r="GL124" s="357"/>
      <c r="GZ124" s="637"/>
      <c r="HI124" s="637"/>
    </row>
    <row r="125" spans="1:217" s="142" customFormat="1" ht="15.75" x14ac:dyDescent="0.2">
      <c r="A125" s="278">
        <v>6</v>
      </c>
      <c r="B125" s="272">
        <v>266</v>
      </c>
      <c r="C125" s="144">
        <v>100</v>
      </c>
      <c r="D125" s="324">
        <v>747.5</v>
      </c>
      <c r="E125" s="317" t="s">
        <v>235</v>
      </c>
      <c r="F125" s="305" t="s">
        <v>202</v>
      </c>
      <c r="G125" s="262"/>
      <c r="H125" s="145">
        <v>52.550747206009667</v>
      </c>
      <c r="I125" s="145">
        <v>0.82493328128068921</v>
      </c>
      <c r="J125" s="145">
        <v>17.381830757778193</v>
      </c>
      <c r="K125" s="145">
        <v>6.6263756083248682</v>
      </c>
      <c r="L125" s="145">
        <v>6.1891523582515179E-2</v>
      </c>
      <c r="M125" s="145">
        <v>2.6128986695053147</v>
      </c>
      <c r="N125" s="145">
        <v>2.9066412222995477</v>
      </c>
      <c r="O125" s="145">
        <v>2.1312211598848703</v>
      </c>
      <c r="P125" s="145">
        <v>2.6337803313748935</v>
      </c>
      <c r="Q125" s="145">
        <v>0.11915463757538139</v>
      </c>
      <c r="R125" s="145">
        <v>0.16619219549809292</v>
      </c>
      <c r="S125" s="145">
        <v>0.76433340688598295</v>
      </c>
      <c r="T125" s="145">
        <v>2.0699999999999998</v>
      </c>
      <c r="U125" s="145">
        <v>8.75</v>
      </c>
      <c r="V125" s="146">
        <v>99.6</v>
      </c>
      <c r="W125" s="146"/>
      <c r="X125" s="145"/>
      <c r="Y125" s="145">
        <f t="shared" si="179"/>
        <v>1.5813661006345736</v>
      </c>
      <c r="Z125" s="145"/>
      <c r="AA125" s="145"/>
      <c r="AB125" s="145"/>
      <c r="AC125" s="146">
        <f>R125+S125</f>
        <v>0.93052560238407589</v>
      </c>
      <c r="AD125" s="146"/>
      <c r="AE125" s="146"/>
      <c r="AF125" s="443"/>
      <c r="AG125" s="146"/>
      <c r="AH125" s="146"/>
      <c r="AI125" s="146">
        <f>N125+3*J125</f>
        <v>55.052133495634131</v>
      </c>
      <c r="AJ125" s="146">
        <f>3*J125/AI125</f>
        <v>0.94720202401365505</v>
      </c>
      <c r="AK125" s="146">
        <f>N125/AI125</f>
        <v>5.2797975986344954E-2</v>
      </c>
      <c r="AL125" s="146">
        <f>K125+M125</f>
        <v>9.2392742778301837</v>
      </c>
      <c r="AM125" s="146">
        <f>AL125*AJ125</f>
        <v>8.7514592963780515</v>
      </c>
      <c r="AN125" s="146">
        <f>AL125*AK125</f>
        <v>0.48781498145213265</v>
      </c>
      <c r="AO125" s="146"/>
      <c r="AP125" s="146"/>
      <c r="AQ125" s="146"/>
      <c r="AR125" s="146"/>
      <c r="AS125" s="146"/>
      <c r="AT125" s="146"/>
      <c r="AU125" s="146"/>
      <c r="AV125" s="146"/>
      <c r="AW125" s="146"/>
      <c r="AZ125" s="146"/>
      <c r="BA125" s="146"/>
      <c r="BB125" s="146"/>
      <c r="BC125" s="146"/>
      <c r="BD125" s="147">
        <v>55129.554378034118</v>
      </c>
      <c r="BE125" s="148">
        <v>99.33639820044624</v>
      </c>
      <c r="BF125" s="148">
        <v>9.1885611128986771</v>
      </c>
      <c r="BG125" s="148">
        <v>87.093459743954824</v>
      </c>
      <c r="BH125" s="148">
        <v>15.883554739735979</v>
      </c>
      <c r="BI125" s="148">
        <v>9.1760270387985816</v>
      </c>
      <c r="BJ125" s="148">
        <v>5.2873569219625418</v>
      </c>
      <c r="BK125" s="148">
        <v>102.79176395024994</v>
      </c>
      <c r="BL125" s="148">
        <v>171.54138589398556</v>
      </c>
      <c r="BM125" s="148">
        <v>25.981940464556317</v>
      </c>
      <c r="BN125" s="148">
        <v>153.07748967281995</v>
      </c>
      <c r="BO125" s="148">
        <v>10.575247952143647</v>
      </c>
      <c r="BP125" s="148">
        <v>22.649562850610334</v>
      </c>
      <c r="BQ125" s="148">
        <v>9.6555500044463063</v>
      </c>
      <c r="BR125" s="148">
        <v>3.4167197155220705</v>
      </c>
      <c r="BS125" s="148">
        <v>2724.4377086284517</v>
      </c>
      <c r="BT125" s="148">
        <v>19.844316542879781</v>
      </c>
      <c r="BU125" s="148">
        <v>42.954806675848097</v>
      </c>
      <c r="BV125" s="148">
        <v>0</v>
      </c>
      <c r="BW125" s="148">
        <v>27.380319439432327</v>
      </c>
      <c r="BX125" s="148"/>
      <c r="BY125" s="148"/>
      <c r="BZ125" s="148"/>
      <c r="CA125" s="148">
        <f>BT125+BU125+BW125</f>
        <v>90.179442658160212</v>
      </c>
      <c r="CB125" s="148"/>
      <c r="CC125" s="158"/>
      <c r="CD125" s="158"/>
      <c r="CE125" s="367"/>
      <c r="CF125" s="192"/>
      <c r="CG125" s="158"/>
      <c r="CH125" s="367"/>
      <c r="CI125" s="438"/>
      <c r="CJ125" s="438"/>
      <c r="DC125" s="516"/>
      <c r="DD125" s="145">
        <v>52.550747206009667</v>
      </c>
      <c r="DE125" s="145">
        <v>0.82493328128068921</v>
      </c>
      <c r="DF125" s="145">
        <v>17.381830757778193</v>
      </c>
      <c r="DG125" s="145">
        <v>6.6263756083248682</v>
      </c>
      <c r="DH125" s="145">
        <v>6.1891523582515179E-2</v>
      </c>
      <c r="DI125" s="145">
        <v>2.6128986695053147</v>
      </c>
      <c r="DJ125" s="145">
        <v>2.9066412222995477</v>
      </c>
      <c r="DK125" s="145">
        <v>2.1312211598848703</v>
      </c>
      <c r="DL125" s="145">
        <v>2.6337803313748935</v>
      </c>
      <c r="DM125" s="145">
        <v>0.11915463757538139</v>
      </c>
      <c r="DN125" s="145">
        <v>0.16619219549809292</v>
      </c>
      <c r="DO125" s="145">
        <v>0.76433340688598295</v>
      </c>
      <c r="DP125" s="145">
        <v>2.0699999999999998</v>
      </c>
      <c r="DQ125" s="145">
        <v>8.75</v>
      </c>
      <c r="DR125" s="146">
        <v>99.6</v>
      </c>
      <c r="EI125" s="147">
        <v>55129.554378034118</v>
      </c>
      <c r="EJ125" s="148">
        <v>99.33639820044624</v>
      </c>
      <c r="EK125" s="148">
        <v>9.1885611128986771</v>
      </c>
      <c r="EL125" s="148">
        <v>87.093459743954824</v>
      </c>
      <c r="EM125" s="148">
        <v>15.883554739735979</v>
      </c>
      <c r="EN125" s="148">
        <v>9.1760270387985816</v>
      </c>
      <c r="EO125" s="148">
        <v>5.2873569219625418</v>
      </c>
      <c r="EP125" s="148">
        <v>102.79176395024994</v>
      </c>
      <c r="EQ125" s="148">
        <v>171.54138589398556</v>
      </c>
      <c r="ER125" s="148">
        <v>25.981940464556317</v>
      </c>
      <c r="ES125" s="148">
        <v>153.07748967281995</v>
      </c>
      <c r="ET125" s="148">
        <v>10.575247952143647</v>
      </c>
      <c r="EU125" s="148">
        <v>22.649562850610334</v>
      </c>
      <c r="EV125" s="148">
        <v>9.6555500044463063</v>
      </c>
      <c r="EW125" s="148">
        <v>3.4167197155220705</v>
      </c>
      <c r="EX125" s="148">
        <v>2724.4377086284517</v>
      </c>
      <c r="EY125" s="148">
        <v>19.844316542879781</v>
      </c>
      <c r="EZ125" s="148">
        <v>42.954806675848097</v>
      </c>
      <c r="FA125" s="148">
        <v>0</v>
      </c>
      <c r="FB125" s="148">
        <v>27.380319439432327</v>
      </c>
      <c r="GK125" s="158"/>
      <c r="GL125" s="367"/>
      <c r="GZ125" s="637"/>
      <c r="HI125" s="637"/>
    </row>
    <row r="126" spans="1:217" x14ac:dyDescent="0.2">
      <c r="H126" s="15"/>
      <c r="J126" s="15"/>
      <c r="N126" s="15"/>
      <c r="Y126" s="145"/>
      <c r="Z126" s="425"/>
      <c r="AA126" s="425"/>
      <c r="DD126" s="15"/>
      <c r="DF126" s="15"/>
      <c r="DJ126" s="15"/>
    </row>
    <row r="127" spans="1:217" x14ac:dyDescent="0.2">
      <c r="H127" s="15"/>
      <c r="J127" s="15"/>
      <c r="N127" s="15"/>
      <c r="Y127" s="145"/>
      <c r="Z127" s="425"/>
      <c r="AA127" s="425"/>
      <c r="DD127" s="15"/>
      <c r="DF127" s="15"/>
      <c r="DJ127" s="15"/>
    </row>
    <row r="128" spans="1:217" x14ac:dyDescent="0.2">
      <c r="F128" s="310" t="s">
        <v>259</v>
      </c>
      <c r="H128" s="15"/>
      <c r="J128" s="15"/>
      <c r="N128" s="15"/>
      <c r="Y128" s="145"/>
      <c r="Z128" s="425"/>
      <c r="AA128" s="425"/>
      <c r="DD128" s="15"/>
      <c r="DF128" s="15"/>
      <c r="DJ128" s="15"/>
    </row>
    <row r="129" spans="1:217" x14ac:dyDescent="0.2">
      <c r="H129" s="15"/>
      <c r="J129" s="15"/>
      <c r="N129" s="15"/>
      <c r="Y129" s="145"/>
      <c r="Z129" s="425"/>
      <c r="AA129" s="425"/>
      <c r="DD129" s="15"/>
      <c r="DF129" s="15"/>
      <c r="DJ129" s="15"/>
    </row>
    <row r="130" spans="1:217" s="142" customFormat="1" ht="15.75" x14ac:dyDescent="0.2">
      <c r="A130" s="278">
        <v>16</v>
      </c>
      <c r="B130" s="272">
        <v>284</v>
      </c>
      <c r="C130" s="144">
        <v>100</v>
      </c>
      <c r="D130" s="324">
        <v>1092.5</v>
      </c>
      <c r="E130" s="317" t="s">
        <v>235</v>
      </c>
      <c r="F130" s="309" t="s">
        <v>205</v>
      </c>
      <c r="G130" s="275"/>
      <c r="H130" s="388">
        <v>70.967918871693001</v>
      </c>
      <c r="I130" s="145">
        <v>0.79298421291698085</v>
      </c>
      <c r="J130" s="388">
        <v>15.688634321692245</v>
      </c>
      <c r="K130" s="145">
        <v>1.6622307622092354</v>
      </c>
      <c r="L130" s="145">
        <v>5.9589598868128743E-2</v>
      </c>
      <c r="M130" s="145">
        <v>0.91061963866183615</v>
      </c>
      <c r="N130" s="388">
        <v>0.79555716623598483</v>
      </c>
      <c r="O130" s="145">
        <v>0.80790734216720317</v>
      </c>
      <c r="P130" s="145">
        <v>2.7317559978527481</v>
      </c>
      <c r="Q130" s="145">
        <v>4.9812376255914184E-2</v>
      </c>
      <c r="R130" s="145">
        <v>0.18803142855280003</v>
      </c>
      <c r="S130" s="145">
        <v>5.495828289392185E-2</v>
      </c>
      <c r="T130" s="145">
        <v>0.62</v>
      </c>
      <c r="U130" s="145">
        <v>4.2699999999999996</v>
      </c>
      <c r="V130" s="146">
        <v>99.6</v>
      </c>
      <c r="W130" s="146"/>
      <c r="X130" s="145"/>
      <c r="Y130" s="145">
        <f t="shared" si="179"/>
        <v>0.59946724788806471</v>
      </c>
      <c r="Z130" s="145"/>
      <c r="AA130" s="145"/>
      <c r="AB130" s="145"/>
      <c r="AC130" s="146"/>
      <c r="AD130" s="146"/>
      <c r="AE130" s="146"/>
      <c r="AF130" s="443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Z130" s="146"/>
      <c r="BA130" s="146"/>
      <c r="BB130" s="146"/>
      <c r="BC130" s="146"/>
      <c r="BD130" s="147">
        <v>11953.014035132068</v>
      </c>
      <c r="BE130" s="148">
        <v>27.659332387215613</v>
      </c>
      <c r="BF130" s="148">
        <v>12.363241079997948</v>
      </c>
      <c r="BG130" s="148">
        <v>39.207379348973056</v>
      </c>
      <c r="BH130" s="148">
        <v>14.14412441184021</v>
      </c>
      <c r="BI130" s="148">
        <v>7.2795804717663168</v>
      </c>
      <c r="BJ130" s="148">
        <v>3.7610157017770228E-2</v>
      </c>
      <c r="BK130" s="148">
        <v>133.53408636774839</v>
      </c>
      <c r="BL130" s="148">
        <v>95.568520576983303</v>
      </c>
      <c r="BM130" s="148">
        <v>18.046294431558369</v>
      </c>
      <c r="BN130" s="148">
        <v>301.65651954658955</v>
      </c>
      <c r="BO130" s="148">
        <v>9.9695295160376478</v>
      </c>
      <c r="BP130" s="148">
        <v>15.875106780758985</v>
      </c>
      <c r="BQ130" s="148">
        <v>9.7559813010158383</v>
      </c>
      <c r="BR130" s="148">
        <v>5.7343923910295311</v>
      </c>
      <c r="BS130" s="148">
        <v>649.9278424126079</v>
      </c>
      <c r="BT130" s="148">
        <v>15.036432796326102</v>
      </c>
      <c r="BU130" s="148">
        <v>28.091262923662992</v>
      </c>
      <c r="BV130" s="148">
        <v>0</v>
      </c>
      <c r="BW130" s="148">
        <v>6.8043417897894782</v>
      </c>
      <c r="BX130" s="148"/>
      <c r="BY130" s="148"/>
      <c r="BZ130" s="148"/>
      <c r="CA130" s="148"/>
      <c r="CB130" s="148"/>
      <c r="CC130" s="160">
        <v>4.5322777608357079</v>
      </c>
      <c r="CD130" s="341">
        <v>4.9153406195141001</v>
      </c>
      <c r="CE130" s="357"/>
      <c r="CF130" s="350" t="s">
        <v>159</v>
      </c>
      <c r="CG130" s="160">
        <v>4.5322777608357079</v>
      </c>
      <c r="CH130" s="357"/>
      <c r="CI130" s="438"/>
      <c r="CJ130" s="438"/>
      <c r="DC130" s="516"/>
      <c r="DD130" s="388">
        <v>70.967918871693001</v>
      </c>
      <c r="DE130" s="145">
        <v>0.79298421291698085</v>
      </c>
      <c r="DF130" s="388">
        <v>15.688634321692245</v>
      </c>
      <c r="DG130" s="145">
        <v>1.6622307622092354</v>
      </c>
      <c r="DH130" s="145">
        <v>5.9589598868128743E-2</v>
      </c>
      <c r="DI130" s="145">
        <v>0.91061963866183615</v>
      </c>
      <c r="DJ130" s="388">
        <v>0.79555716623598483</v>
      </c>
      <c r="DK130" s="145">
        <v>0.80790734216720317</v>
      </c>
      <c r="DL130" s="145">
        <v>2.7317559978527481</v>
      </c>
      <c r="DM130" s="145">
        <v>4.9812376255914184E-2</v>
      </c>
      <c r="DN130" s="145">
        <v>0.18803142855280003</v>
      </c>
      <c r="DO130" s="145">
        <v>5.495828289392185E-2</v>
      </c>
      <c r="DP130" s="145">
        <v>0.62</v>
      </c>
      <c r="DQ130" s="145">
        <v>4.2699999999999996</v>
      </c>
      <c r="DR130" s="146">
        <v>99.6</v>
      </c>
      <c r="EI130" s="147">
        <v>11953.014035132068</v>
      </c>
      <c r="EJ130" s="148">
        <v>27.659332387215613</v>
      </c>
      <c r="EK130" s="148">
        <v>12.363241079997948</v>
      </c>
      <c r="EL130" s="148">
        <v>39.207379348973056</v>
      </c>
      <c r="EM130" s="148">
        <v>14.14412441184021</v>
      </c>
      <c r="EN130" s="148">
        <v>7.2795804717663168</v>
      </c>
      <c r="EO130" s="148">
        <v>3.7610157017770228E-2</v>
      </c>
      <c r="EP130" s="148">
        <v>133.53408636774839</v>
      </c>
      <c r="EQ130" s="148">
        <v>95.568520576983303</v>
      </c>
      <c r="ER130" s="148">
        <v>18.046294431558369</v>
      </c>
      <c r="ES130" s="148">
        <v>301.65651954658955</v>
      </c>
      <c r="ET130" s="148">
        <v>9.9695295160376478</v>
      </c>
      <c r="EU130" s="148">
        <v>15.875106780758985</v>
      </c>
      <c r="EV130" s="148">
        <v>9.7559813010158383</v>
      </c>
      <c r="EW130" s="148">
        <v>5.7343923910295311</v>
      </c>
      <c r="EX130" s="148">
        <v>649.9278424126079</v>
      </c>
      <c r="EY130" s="148">
        <v>15.036432796326102</v>
      </c>
      <c r="EZ130" s="148">
        <v>28.091262923662992</v>
      </c>
      <c r="FA130" s="148">
        <v>0</v>
      </c>
      <c r="FB130" s="148">
        <v>6.8043417897894782</v>
      </c>
      <c r="GK130" s="160">
        <v>4.5322777608357079</v>
      </c>
      <c r="GL130" s="357"/>
      <c r="GZ130" s="637"/>
      <c r="HI130" s="637"/>
    </row>
    <row r="131" spans="1:217" s="142" customFormat="1" ht="15.75" x14ac:dyDescent="0.25">
      <c r="A131" s="278">
        <v>17</v>
      </c>
      <c r="B131" s="272">
        <v>144</v>
      </c>
      <c r="C131" s="144">
        <v>110</v>
      </c>
      <c r="D131" s="327">
        <v>2957.6</v>
      </c>
      <c r="E131" s="319" t="s">
        <v>237</v>
      </c>
      <c r="F131" s="310" t="s">
        <v>177</v>
      </c>
      <c r="G131" s="239"/>
      <c r="H131" s="388">
        <v>49.805486212701268</v>
      </c>
      <c r="I131" s="145">
        <v>1.2819140311916537</v>
      </c>
      <c r="J131" s="388">
        <v>19.389375041624852</v>
      </c>
      <c r="K131" s="145">
        <v>10.047543502274729</v>
      </c>
      <c r="L131" s="145">
        <v>5.5397910604748801E-2</v>
      </c>
      <c r="M131" s="145">
        <v>3.9152818892285226</v>
      </c>
      <c r="N131" s="388">
        <v>0.49549762652232138</v>
      </c>
      <c r="O131" s="145">
        <v>1.1172089188562295</v>
      </c>
      <c r="P131" s="145">
        <v>5.5834926751745959</v>
      </c>
      <c r="Q131" s="145">
        <v>0.16449245240987792</v>
      </c>
      <c r="R131" s="145">
        <v>8.102343163304912E-2</v>
      </c>
      <c r="S131" s="145">
        <v>0.66328630777816322</v>
      </c>
      <c r="T131" s="145">
        <v>1.32</v>
      </c>
      <c r="U131" s="145">
        <v>5.68</v>
      </c>
      <c r="V131" s="146">
        <v>99.6</v>
      </c>
      <c r="W131" s="146"/>
      <c r="X131" s="145"/>
      <c r="Y131" s="145">
        <f t="shared" si="179"/>
        <v>0.82896901779132226</v>
      </c>
      <c r="Z131" s="145"/>
      <c r="AA131" s="145"/>
      <c r="AB131" s="145"/>
      <c r="AC131" s="146"/>
      <c r="AD131" s="146"/>
      <c r="AE131" s="146"/>
      <c r="AF131" s="443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Z131" s="146"/>
      <c r="BA131" s="146"/>
      <c r="BB131" s="146"/>
      <c r="BC131" s="146"/>
      <c r="BD131" s="147">
        <v>69960.062304719962</v>
      </c>
      <c r="BE131" s="148">
        <v>164.833702959031</v>
      </c>
      <c r="BF131" s="148">
        <v>2.6020932690686833</v>
      </c>
      <c r="BG131" s="148">
        <v>108.15354724725148</v>
      </c>
      <c r="BH131" s="148">
        <v>22.531697433009423</v>
      </c>
      <c r="BI131" s="148">
        <v>8.9562533369406108</v>
      </c>
      <c r="BJ131" s="148">
        <v>29.642836171600777</v>
      </c>
      <c r="BK131" s="148">
        <v>179.02006332082601</v>
      </c>
      <c r="BL131" s="148">
        <v>121.24303095887846</v>
      </c>
      <c r="BM131" s="148">
        <v>31.864987372923689</v>
      </c>
      <c r="BN131" s="148">
        <v>159.68308369900151</v>
      </c>
      <c r="BO131" s="148">
        <v>14.93744109982727</v>
      </c>
      <c r="BP131" s="148">
        <v>12.820722079029544</v>
      </c>
      <c r="BQ131" s="148">
        <v>15.48121049729582</v>
      </c>
      <c r="BR131" s="148">
        <v>6.020762171249757</v>
      </c>
      <c r="BS131" s="148">
        <v>603.71584838195588</v>
      </c>
      <c r="BT131" s="148">
        <v>34.321107160918807</v>
      </c>
      <c r="BU131" s="148">
        <v>67.883331169921846</v>
      </c>
      <c r="BV131" s="148">
        <v>8.9189584016046677</v>
      </c>
      <c r="BW131" s="148">
        <v>22.744534229580143</v>
      </c>
      <c r="BX131" s="148"/>
      <c r="BY131" s="148"/>
      <c r="BZ131" s="148"/>
      <c r="CA131" s="148"/>
      <c r="CB131" s="148"/>
      <c r="CC131" s="191"/>
      <c r="CD131" s="342"/>
      <c r="CE131" s="358"/>
      <c r="CF131" s="351"/>
      <c r="CG131" s="191"/>
      <c r="CH131" s="358"/>
      <c r="CI131" s="438"/>
      <c r="CJ131" s="438"/>
      <c r="DC131" s="516"/>
      <c r="DD131" s="388">
        <v>49.805486212701268</v>
      </c>
      <c r="DE131" s="145">
        <v>1.2819140311916537</v>
      </c>
      <c r="DF131" s="388">
        <v>19.389375041624852</v>
      </c>
      <c r="DG131" s="145">
        <v>10.047543502274729</v>
      </c>
      <c r="DH131" s="145">
        <v>5.5397910604748801E-2</v>
      </c>
      <c r="DI131" s="145">
        <v>3.9152818892285226</v>
      </c>
      <c r="DJ131" s="388">
        <v>0.49549762652232138</v>
      </c>
      <c r="DK131" s="145">
        <v>1.1172089188562295</v>
      </c>
      <c r="DL131" s="145">
        <v>5.5834926751745959</v>
      </c>
      <c r="DM131" s="145">
        <v>0.16449245240987792</v>
      </c>
      <c r="DN131" s="145">
        <v>8.102343163304912E-2</v>
      </c>
      <c r="DO131" s="145">
        <v>0.66328630777816322</v>
      </c>
      <c r="DP131" s="145">
        <v>1.32</v>
      </c>
      <c r="DQ131" s="145">
        <v>5.68</v>
      </c>
      <c r="DR131" s="146">
        <v>99.6</v>
      </c>
      <c r="EI131" s="147">
        <v>69960.062304719962</v>
      </c>
      <c r="EJ131" s="148">
        <v>164.833702959031</v>
      </c>
      <c r="EK131" s="148">
        <v>2.6020932690686833</v>
      </c>
      <c r="EL131" s="148">
        <v>108.15354724725148</v>
      </c>
      <c r="EM131" s="148">
        <v>22.531697433009423</v>
      </c>
      <c r="EN131" s="148">
        <v>8.9562533369406108</v>
      </c>
      <c r="EO131" s="148">
        <v>29.642836171600777</v>
      </c>
      <c r="EP131" s="148">
        <v>179.02006332082601</v>
      </c>
      <c r="EQ131" s="148">
        <v>121.24303095887846</v>
      </c>
      <c r="ER131" s="148">
        <v>31.864987372923689</v>
      </c>
      <c r="ES131" s="148">
        <v>159.68308369900151</v>
      </c>
      <c r="ET131" s="148">
        <v>14.93744109982727</v>
      </c>
      <c r="EU131" s="148">
        <v>12.820722079029544</v>
      </c>
      <c r="EV131" s="148">
        <v>15.48121049729582</v>
      </c>
      <c r="EW131" s="148">
        <v>6.020762171249757</v>
      </c>
      <c r="EX131" s="148">
        <v>603.71584838195588</v>
      </c>
      <c r="EY131" s="148">
        <v>34.321107160918807</v>
      </c>
      <c r="EZ131" s="148">
        <v>67.883331169921846</v>
      </c>
      <c r="FA131" s="148">
        <v>8.9189584016046677</v>
      </c>
      <c r="FB131" s="148">
        <v>22.744534229580143</v>
      </c>
      <c r="GK131" s="191"/>
      <c r="GL131" s="358"/>
      <c r="GZ131" s="637"/>
      <c r="HI131" s="637"/>
    </row>
    <row r="132" spans="1:217" s="142" customFormat="1" ht="15.75" x14ac:dyDescent="0.25">
      <c r="A132" s="278">
        <v>18</v>
      </c>
      <c r="B132" s="272">
        <v>145</v>
      </c>
      <c r="C132" s="144">
        <v>110</v>
      </c>
      <c r="D132" s="327">
        <v>2958.5</v>
      </c>
      <c r="E132" s="319" t="s">
        <v>237</v>
      </c>
      <c r="F132" s="310" t="s">
        <v>177</v>
      </c>
      <c r="G132" s="239"/>
      <c r="H132" s="388">
        <v>59.057213687103662</v>
      </c>
      <c r="I132" s="145">
        <v>1.0121571302192716</v>
      </c>
      <c r="J132" s="388">
        <v>15.274304671092169</v>
      </c>
      <c r="K132" s="145">
        <v>8.0877379947461172</v>
      </c>
      <c r="L132" s="145">
        <v>4.675839574287044E-2</v>
      </c>
      <c r="M132" s="145">
        <v>3.0138767296277029</v>
      </c>
      <c r="N132" s="388">
        <v>0.36067773718437873</v>
      </c>
      <c r="O132" s="145">
        <v>0.95493824325875676</v>
      </c>
      <c r="P132" s="145">
        <v>4.3594097149533013</v>
      </c>
      <c r="Q132" s="145">
        <v>0.12573510443608563</v>
      </c>
      <c r="R132" s="145">
        <v>6.4436625900689465E-2</v>
      </c>
      <c r="S132" s="145">
        <v>0.58275396573496929</v>
      </c>
      <c r="T132" s="145">
        <v>1.3</v>
      </c>
      <c r="U132" s="145">
        <v>5.36</v>
      </c>
      <c r="V132" s="146">
        <v>99.599999999999952</v>
      </c>
      <c r="W132" s="146"/>
      <c r="X132" s="145"/>
      <c r="Y132" s="145">
        <f t="shared" si="179"/>
        <v>0.70856417649799752</v>
      </c>
      <c r="Z132" s="145"/>
      <c r="AA132" s="145"/>
      <c r="AB132" s="145"/>
      <c r="AC132" s="146"/>
      <c r="AD132" s="146"/>
      <c r="AE132" s="146"/>
      <c r="AF132" s="443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Z132" s="146"/>
      <c r="BA132" s="146"/>
      <c r="BB132" s="146"/>
      <c r="BC132" s="146"/>
      <c r="BD132" s="147">
        <v>70211.758836766763</v>
      </c>
      <c r="BE132" s="148">
        <v>121.90880451632353</v>
      </c>
      <c r="BF132" s="148">
        <v>1.1161760384996282</v>
      </c>
      <c r="BG132" s="148">
        <v>99.622839637329477</v>
      </c>
      <c r="BH132" s="148">
        <v>21.768380141387983</v>
      </c>
      <c r="BI132" s="148">
        <v>11.333361759293908</v>
      </c>
      <c r="BJ132" s="148">
        <v>27.974880564865156</v>
      </c>
      <c r="BK132" s="148">
        <v>161.12388387286023</v>
      </c>
      <c r="BL132" s="148">
        <v>110.3599542792133</v>
      </c>
      <c r="BM132" s="148">
        <v>30.504480124951087</v>
      </c>
      <c r="BN132" s="148">
        <v>169.00181391462971</v>
      </c>
      <c r="BO132" s="148">
        <v>14.092216008680284</v>
      </c>
      <c r="BP132" s="148">
        <v>10.819943658339383</v>
      </c>
      <c r="BQ132" s="148">
        <v>14.036796364541019</v>
      </c>
      <c r="BR132" s="148">
        <v>6.029210634863337</v>
      </c>
      <c r="BS132" s="148">
        <v>630.45466447680781</v>
      </c>
      <c r="BT132" s="148">
        <v>39.041435721717406</v>
      </c>
      <c r="BU132" s="148">
        <v>65.654548824972565</v>
      </c>
      <c r="BV132" s="148">
        <v>4.6910651016173119</v>
      </c>
      <c r="BW132" s="148">
        <v>19.243594225883911</v>
      </c>
      <c r="BX132" s="148"/>
      <c r="BY132" s="148"/>
      <c r="BZ132" s="148"/>
      <c r="CA132" s="148"/>
      <c r="CB132" s="148"/>
      <c r="CC132" s="193">
        <v>13.468741432990491</v>
      </c>
      <c r="CD132" s="343"/>
      <c r="CE132" s="359">
        <v>1.8779495646472684</v>
      </c>
      <c r="CF132" s="352"/>
      <c r="CG132" s="193">
        <v>13.468741432990491</v>
      </c>
      <c r="CH132" s="359">
        <v>1.8779495646472684</v>
      </c>
      <c r="CI132" s="438"/>
      <c r="CJ132" s="438"/>
      <c r="DC132" s="516"/>
      <c r="DD132" s="388">
        <v>59.057213687103662</v>
      </c>
      <c r="DE132" s="145">
        <v>1.0121571302192716</v>
      </c>
      <c r="DF132" s="388">
        <v>15.274304671092169</v>
      </c>
      <c r="DG132" s="145">
        <v>8.0877379947461172</v>
      </c>
      <c r="DH132" s="145">
        <v>4.675839574287044E-2</v>
      </c>
      <c r="DI132" s="145">
        <v>3.0138767296277029</v>
      </c>
      <c r="DJ132" s="388">
        <v>0.36067773718437873</v>
      </c>
      <c r="DK132" s="145">
        <v>0.95493824325875676</v>
      </c>
      <c r="DL132" s="145">
        <v>4.3594097149533013</v>
      </c>
      <c r="DM132" s="145">
        <v>0.12573510443608563</v>
      </c>
      <c r="DN132" s="145">
        <v>6.4436625900689465E-2</v>
      </c>
      <c r="DO132" s="145">
        <v>0.58275396573496929</v>
      </c>
      <c r="DP132" s="145">
        <v>1.3</v>
      </c>
      <c r="DQ132" s="145">
        <v>5.36</v>
      </c>
      <c r="DR132" s="146">
        <v>99.599999999999952</v>
      </c>
      <c r="EI132" s="147">
        <v>70211.758836766763</v>
      </c>
      <c r="EJ132" s="148">
        <v>121.90880451632353</v>
      </c>
      <c r="EK132" s="148">
        <v>1.1161760384996282</v>
      </c>
      <c r="EL132" s="148">
        <v>99.622839637329477</v>
      </c>
      <c r="EM132" s="148">
        <v>21.768380141387983</v>
      </c>
      <c r="EN132" s="148">
        <v>11.333361759293908</v>
      </c>
      <c r="EO132" s="148">
        <v>27.974880564865156</v>
      </c>
      <c r="EP132" s="148">
        <v>161.12388387286023</v>
      </c>
      <c r="EQ132" s="148">
        <v>110.3599542792133</v>
      </c>
      <c r="ER132" s="148">
        <v>30.504480124951087</v>
      </c>
      <c r="ES132" s="148">
        <v>169.00181391462971</v>
      </c>
      <c r="ET132" s="148">
        <v>14.092216008680284</v>
      </c>
      <c r="EU132" s="148">
        <v>10.819943658339383</v>
      </c>
      <c r="EV132" s="148">
        <v>14.036796364541019</v>
      </c>
      <c r="EW132" s="148">
        <v>6.029210634863337</v>
      </c>
      <c r="EX132" s="148">
        <v>630.45466447680781</v>
      </c>
      <c r="EY132" s="148">
        <v>39.041435721717406</v>
      </c>
      <c r="EZ132" s="148">
        <v>65.654548824972565</v>
      </c>
      <c r="FA132" s="148">
        <v>4.6910651016173119</v>
      </c>
      <c r="FB132" s="148">
        <v>19.243594225883911</v>
      </c>
      <c r="GK132" s="193">
        <v>13.468741432990491</v>
      </c>
      <c r="GL132" s="359">
        <v>1.8779495646472684</v>
      </c>
      <c r="GZ132" s="637"/>
      <c r="HI132" s="637"/>
    </row>
    <row r="133" spans="1:217" s="142" customFormat="1" ht="15.75" x14ac:dyDescent="0.25">
      <c r="A133" s="278">
        <v>19</v>
      </c>
      <c r="B133" s="272">
        <v>148</v>
      </c>
      <c r="C133" s="144">
        <v>110</v>
      </c>
      <c r="D133" s="327">
        <v>2961.75</v>
      </c>
      <c r="E133" s="319" t="s">
        <v>238</v>
      </c>
      <c r="F133" s="310" t="s">
        <v>177</v>
      </c>
      <c r="G133" s="239"/>
      <c r="H133" s="388">
        <v>56.698769883152906</v>
      </c>
      <c r="I133" s="145">
        <v>0.87440852582124529</v>
      </c>
      <c r="J133" s="388">
        <v>15.960404621577947</v>
      </c>
      <c r="K133" s="145">
        <v>6.979509260902458</v>
      </c>
      <c r="L133" s="145">
        <v>3.2795643686427615E-2</v>
      </c>
      <c r="M133" s="145">
        <v>3.2323940110028668</v>
      </c>
      <c r="N133" s="388">
        <v>0.41388528249722117</v>
      </c>
      <c r="O133" s="145">
        <v>0.77453088368530665</v>
      </c>
      <c r="P133" s="145">
        <v>5.3276949086052126</v>
      </c>
      <c r="Q133" s="145">
        <v>0.11584954652867935</v>
      </c>
      <c r="R133" s="145">
        <v>6.1758030318597452E-2</v>
      </c>
      <c r="S133" s="145">
        <v>0.72799940222112203</v>
      </c>
      <c r="T133" s="145">
        <v>2.46</v>
      </c>
      <c r="U133" s="145">
        <v>5.94</v>
      </c>
      <c r="V133" s="146">
        <v>99.6</v>
      </c>
      <c r="W133" s="146"/>
      <c r="X133" s="145"/>
      <c r="Y133" s="145">
        <f t="shared" si="179"/>
        <v>0.57470191569449758</v>
      </c>
      <c r="Z133" s="145"/>
      <c r="AA133" s="145"/>
      <c r="AB133" s="145"/>
      <c r="AC133" s="146"/>
      <c r="AD133" s="146"/>
      <c r="AE133" s="146"/>
      <c r="AF133" s="443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Z133" s="146"/>
      <c r="BA133" s="146"/>
      <c r="BB133" s="146"/>
      <c r="BC133" s="146"/>
      <c r="BD133" s="147">
        <v>59703.066382382764</v>
      </c>
      <c r="BE133" s="148">
        <v>97.219344256177848</v>
      </c>
      <c r="BF133" s="148">
        <v>0</v>
      </c>
      <c r="BG133" s="148">
        <v>83.146247467191358</v>
      </c>
      <c r="BH133" s="148">
        <v>20.247056363068555</v>
      </c>
      <c r="BI133" s="148">
        <v>5.0126108513549115</v>
      </c>
      <c r="BJ133" s="148">
        <v>34.122398962910701</v>
      </c>
      <c r="BK133" s="148">
        <v>171.3469169981355</v>
      </c>
      <c r="BL133" s="148">
        <v>125.23369387133533</v>
      </c>
      <c r="BM133" s="148">
        <v>24.36266888073234</v>
      </c>
      <c r="BN133" s="148">
        <v>152.18370160630394</v>
      </c>
      <c r="BO133" s="148">
        <v>13.866333698955543</v>
      </c>
      <c r="BP133" s="148">
        <v>10.604394342006719</v>
      </c>
      <c r="BQ133" s="148">
        <v>14.40805195248204</v>
      </c>
      <c r="BR133" s="148">
        <v>4.6237146305304568</v>
      </c>
      <c r="BS133" s="148">
        <v>411.89425685486117</v>
      </c>
      <c r="BT133" s="148">
        <v>29.507823365587473</v>
      </c>
      <c r="BU133" s="148">
        <v>48.387396194667225</v>
      </c>
      <c r="BV133" s="148">
        <v>7.9226527200202064</v>
      </c>
      <c r="BW133" s="148">
        <v>19.394244965610856</v>
      </c>
      <c r="BX133" s="148"/>
      <c r="BY133" s="148"/>
      <c r="BZ133" s="148"/>
      <c r="CA133" s="148"/>
      <c r="CB133" s="148"/>
      <c r="CC133" s="191"/>
      <c r="CD133" s="342"/>
      <c r="CE133" s="358"/>
      <c r="CF133" s="351"/>
      <c r="CG133" s="191"/>
      <c r="CH133" s="358"/>
      <c r="CI133" s="438"/>
      <c r="CJ133" s="438"/>
      <c r="DC133" s="516"/>
      <c r="DD133" s="388">
        <v>56.698769883152906</v>
      </c>
      <c r="DE133" s="145">
        <v>0.87440852582124529</v>
      </c>
      <c r="DF133" s="388">
        <v>15.960404621577947</v>
      </c>
      <c r="DG133" s="145">
        <v>6.979509260902458</v>
      </c>
      <c r="DH133" s="145">
        <v>3.2795643686427615E-2</v>
      </c>
      <c r="DI133" s="145">
        <v>3.2323940110028668</v>
      </c>
      <c r="DJ133" s="388">
        <v>0.41388528249722117</v>
      </c>
      <c r="DK133" s="145">
        <v>0.77453088368530665</v>
      </c>
      <c r="DL133" s="145">
        <v>5.3276949086052126</v>
      </c>
      <c r="DM133" s="145">
        <v>0.11584954652867935</v>
      </c>
      <c r="DN133" s="145">
        <v>6.1758030318597452E-2</v>
      </c>
      <c r="DO133" s="145">
        <v>0.72799940222112203</v>
      </c>
      <c r="DP133" s="145">
        <v>2.46</v>
      </c>
      <c r="DQ133" s="145">
        <v>5.94</v>
      </c>
      <c r="DR133" s="146">
        <v>99.6</v>
      </c>
      <c r="EI133" s="147">
        <v>59703.066382382764</v>
      </c>
      <c r="EJ133" s="148">
        <v>97.219344256177848</v>
      </c>
      <c r="EK133" s="148">
        <v>0</v>
      </c>
      <c r="EL133" s="148">
        <v>83.146247467191358</v>
      </c>
      <c r="EM133" s="148">
        <v>20.247056363068555</v>
      </c>
      <c r="EN133" s="148">
        <v>5.0126108513549115</v>
      </c>
      <c r="EO133" s="148">
        <v>34.122398962910701</v>
      </c>
      <c r="EP133" s="148">
        <v>171.3469169981355</v>
      </c>
      <c r="EQ133" s="148">
        <v>125.23369387133533</v>
      </c>
      <c r="ER133" s="148">
        <v>24.36266888073234</v>
      </c>
      <c r="ES133" s="148">
        <v>152.18370160630394</v>
      </c>
      <c r="ET133" s="148">
        <v>13.866333698955543</v>
      </c>
      <c r="EU133" s="148">
        <v>10.604394342006719</v>
      </c>
      <c r="EV133" s="148">
        <v>14.40805195248204</v>
      </c>
      <c r="EW133" s="148">
        <v>4.6237146305304568</v>
      </c>
      <c r="EX133" s="148">
        <v>411.89425685486117</v>
      </c>
      <c r="EY133" s="148">
        <v>29.507823365587473</v>
      </c>
      <c r="EZ133" s="148">
        <v>48.387396194667225</v>
      </c>
      <c r="FA133" s="148">
        <v>7.9226527200202064</v>
      </c>
      <c r="FB133" s="148">
        <v>19.394244965610856</v>
      </c>
      <c r="GK133" s="191"/>
      <c r="GL133" s="358"/>
      <c r="GZ133" s="637"/>
      <c r="HI133" s="637"/>
    </row>
    <row r="134" spans="1:217" s="142" customFormat="1" ht="15.75" x14ac:dyDescent="0.25">
      <c r="A134" s="278">
        <v>27</v>
      </c>
      <c r="B134" s="272">
        <v>107</v>
      </c>
      <c r="C134" s="144">
        <v>110</v>
      </c>
      <c r="D134" s="327">
        <v>3151.5</v>
      </c>
      <c r="E134" s="320" t="s">
        <v>240</v>
      </c>
      <c r="F134" s="310" t="s">
        <v>177</v>
      </c>
      <c r="G134" s="239"/>
      <c r="H134" s="388">
        <v>49.656691044096995</v>
      </c>
      <c r="I134" s="145">
        <v>2.6248785634681457</v>
      </c>
      <c r="J134" s="388">
        <v>16.393053157745495</v>
      </c>
      <c r="K134" s="145">
        <v>6.7335453664198157</v>
      </c>
      <c r="L134" s="145">
        <v>4.46012015061691E-2</v>
      </c>
      <c r="M134" s="145">
        <v>2.4035206372862583</v>
      </c>
      <c r="N134" s="388">
        <v>1.182910388214425</v>
      </c>
      <c r="O134" s="145">
        <v>5.1083311461788545</v>
      </c>
      <c r="P134" s="145">
        <v>6.2518935921869128</v>
      </c>
      <c r="Q134" s="145">
        <v>0.22135792618188777</v>
      </c>
      <c r="R134" s="145">
        <v>2.4805684403500328</v>
      </c>
      <c r="S134" s="145">
        <v>0.61864853636501527</v>
      </c>
      <c r="T134" s="145">
        <v>0.76</v>
      </c>
      <c r="U134" s="145">
        <v>5.12</v>
      </c>
      <c r="V134" s="146">
        <v>99.6</v>
      </c>
      <c r="W134" s="146"/>
      <c r="X134" s="145"/>
      <c r="Y134" s="145">
        <f t="shared" si="179"/>
        <v>3.7903817104647102</v>
      </c>
      <c r="Z134" s="145"/>
      <c r="AA134" s="145"/>
      <c r="AB134" s="145"/>
      <c r="AC134" s="146"/>
      <c r="AD134" s="146"/>
      <c r="AE134" s="146"/>
      <c r="AF134" s="443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Z134" s="146"/>
      <c r="BA134" s="146"/>
      <c r="BB134" s="146"/>
      <c r="BC134" s="146"/>
      <c r="BD134" s="147">
        <v>84582.049222095971</v>
      </c>
      <c r="BE134" s="148">
        <v>151.13141813706537</v>
      </c>
      <c r="BF134" s="148">
        <v>14.881432287386545</v>
      </c>
      <c r="BG134" s="148">
        <v>117.82994371244256</v>
      </c>
      <c r="BH134" s="148">
        <v>24.774668064599478</v>
      </c>
      <c r="BI134" s="148">
        <v>11.890717592372132</v>
      </c>
      <c r="BJ134" s="148">
        <v>18.882639125984824</v>
      </c>
      <c r="BK134" s="148">
        <v>173.26816956405028</v>
      </c>
      <c r="BL134" s="148">
        <v>127.91340343404079</v>
      </c>
      <c r="BM134" s="148">
        <v>37.914413654546053</v>
      </c>
      <c r="BN134" s="148">
        <v>190.72895894086878</v>
      </c>
      <c r="BO134" s="148">
        <v>18.366663955758334</v>
      </c>
      <c r="BP134" s="148">
        <v>11.293011350741494</v>
      </c>
      <c r="BQ134" s="148">
        <v>14.34856125623776</v>
      </c>
      <c r="BR134" s="148">
        <v>4.5267374742147322</v>
      </c>
      <c r="BS134" s="148">
        <v>567.65068067424966</v>
      </c>
      <c r="BT134" s="148">
        <v>36.448583565697582</v>
      </c>
      <c r="BU134" s="148">
        <v>68.496970480909184</v>
      </c>
      <c r="BV134" s="148">
        <v>7.2991465427379367</v>
      </c>
      <c r="BW134" s="148">
        <v>18.412653421289395</v>
      </c>
      <c r="BX134" s="148"/>
      <c r="BY134" s="148"/>
      <c r="BZ134" s="148"/>
      <c r="CA134" s="148"/>
      <c r="CB134" s="148"/>
      <c r="CC134" s="191"/>
      <c r="CD134" s="342"/>
      <c r="CE134" s="358"/>
      <c r="CF134" s="351"/>
      <c r="CG134" s="191"/>
      <c r="CH134" s="358"/>
      <c r="CI134" s="438"/>
      <c r="CJ134" s="438"/>
      <c r="DC134" s="516"/>
      <c r="DD134" s="388">
        <v>49.656691044096995</v>
      </c>
      <c r="DE134" s="145">
        <v>2.6248785634681457</v>
      </c>
      <c r="DF134" s="388">
        <v>16.393053157745495</v>
      </c>
      <c r="DG134" s="145">
        <v>6.7335453664198157</v>
      </c>
      <c r="DH134" s="145">
        <v>4.46012015061691E-2</v>
      </c>
      <c r="DI134" s="145">
        <v>2.4035206372862583</v>
      </c>
      <c r="DJ134" s="388">
        <v>1.182910388214425</v>
      </c>
      <c r="DK134" s="145">
        <v>5.1083311461788545</v>
      </c>
      <c r="DL134" s="145">
        <v>6.2518935921869128</v>
      </c>
      <c r="DM134" s="145">
        <v>0.22135792618188777</v>
      </c>
      <c r="DN134" s="145">
        <v>2.4805684403500328</v>
      </c>
      <c r="DO134" s="145">
        <v>0.61864853636501527</v>
      </c>
      <c r="DP134" s="145">
        <v>0.76</v>
      </c>
      <c r="DQ134" s="145">
        <v>5.12</v>
      </c>
      <c r="DR134" s="146">
        <v>99.6</v>
      </c>
      <c r="EI134" s="147">
        <v>84582.049222095971</v>
      </c>
      <c r="EJ134" s="148">
        <v>151.13141813706537</v>
      </c>
      <c r="EK134" s="148">
        <v>14.881432287386545</v>
      </c>
      <c r="EL134" s="148">
        <v>117.82994371244256</v>
      </c>
      <c r="EM134" s="148">
        <v>24.774668064599478</v>
      </c>
      <c r="EN134" s="148">
        <v>11.890717592372132</v>
      </c>
      <c r="EO134" s="148">
        <v>18.882639125984824</v>
      </c>
      <c r="EP134" s="148">
        <v>173.26816956405028</v>
      </c>
      <c r="EQ134" s="148">
        <v>127.91340343404079</v>
      </c>
      <c r="ER134" s="148">
        <v>37.914413654546053</v>
      </c>
      <c r="ES134" s="148">
        <v>190.72895894086878</v>
      </c>
      <c r="ET134" s="148">
        <v>18.366663955758334</v>
      </c>
      <c r="EU134" s="148">
        <v>11.293011350741494</v>
      </c>
      <c r="EV134" s="148">
        <v>14.34856125623776</v>
      </c>
      <c r="EW134" s="148">
        <v>4.5267374742147322</v>
      </c>
      <c r="EX134" s="148">
        <v>567.65068067424966</v>
      </c>
      <c r="EY134" s="148">
        <v>36.448583565697582</v>
      </c>
      <c r="EZ134" s="148">
        <v>68.496970480909184</v>
      </c>
      <c r="FA134" s="148">
        <v>7.2991465427379367</v>
      </c>
      <c r="FB134" s="148">
        <v>18.412653421289395</v>
      </c>
      <c r="GK134" s="191"/>
      <c r="GL134" s="358"/>
      <c r="GZ134" s="637"/>
      <c r="HI134" s="637"/>
    </row>
    <row r="135" spans="1:217" s="142" customFormat="1" ht="15.75" x14ac:dyDescent="0.2">
      <c r="A135" s="278">
        <v>49</v>
      </c>
      <c r="B135" s="272">
        <v>78</v>
      </c>
      <c r="C135" s="144">
        <v>110</v>
      </c>
      <c r="D135" s="393">
        <v>3227.6</v>
      </c>
      <c r="E135" s="320" t="s">
        <v>240</v>
      </c>
      <c r="F135" s="416" t="s">
        <v>173</v>
      </c>
      <c r="G135" s="239"/>
      <c r="H135" s="145">
        <v>61.749554502307127</v>
      </c>
      <c r="I135" s="145">
        <v>0.6501510718836544</v>
      </c>
      <c r="J135" s="145">
        <v>17.104881773415258</v>
      </c>
      <c r="K135" s="145">
        <v>4.605176397120827</v>
      </c>
      <c r="L135" s="145">
        <v>5.9189306560154434E-2</v>
      </c>
      <c r="M135" s="145">
        <v>2.719603767506956</v>
      </c>
      <c r="N135" s="145">
        <v>1.0186355485632173</v>
      </c>
      <c r="O135" s="145">
        <v>1.598525188358856</v>
      </c>
      <c r="P135" s="145">
        <v>3.9575087926452905</v>
      </c>
      <c r="Q135" s="145">
        <v>0.1008908634548087</v>
      </c>
      <c r="R135" s="145">
        <v>8.5679625580083685E-2</v>
      </c>
      <c r="S135" s="145">
        <v>0.47020316260374434</v>
      </c>
      <c r="T135" s="145">
        <v>0.92</v>
      </c>
      <c r="U135" s="145">
        <v>4.5599999999999996</v>
      </c>
      <c r="V135" s="146">
        <v>99.6</v>
      </c>
      <c r="W135" s="146"/>
      <c r="X135" s="145"/>
      <c r="Y135" s="145">
        <f t="shared" si="179"/>
        <v>1.1861056897622713</v>
      </c>
      <c r="Z135" s="145"/>
      <c r="AA135" s="145"/>
      <c r="AB135" s="145"/>
      <c r="AC135" s="146">
        <f>R135+S135</f>
        <v>0.55588278818382797</v>
      </c>
      <c r="AD135" s="146"/>
      <c r="AE135" s="146"/>
      <c r="AF135" s="443"/>
      <c r="AG135" s="146"/>
      <c r="AH135" s="146"/>
      <c r="AI135" s="146">
        <f>N135+3*J135</f>
        <v>52.333280868808991</v>
      </c>
      <c r="AJ135" s="146">
        <f>3*J135/AI135</f>
        <v>0.98053560694738839</v>
      </c>
      <c r="AK135" s="146">
        <f>N135/AI135</f>
        <v>1.9464393052611599E-2</v>
      </c>
      <c r="AL135" s="146">
        <f>K135+M135</f>
        <v>7.324780164627783</v>
      </c>
      <c r="AM135" s="146">
        <f>AL135*AJ135</f>
        <v>7.1822077644794948</v>
      </c>
      <c r="AN135" s="146">
        <f>AL135*AK135</f>
        <v>0.14257240014828826</v>
      </c>
      <c r="AO135" s="146"/>
      <c r="AP135" s="146"/>
      <c r="AQ135" s="146"/>
      <c r="AR135" s="146"/>
      <c r="AS135" s="146"/>
      <c r="AT135" s="146"/>
      <c r="AU135" s="146"/>
      <c r="AV135" s="146"/>
      <c r="AW135" s="146"/>
      <c r="AZ135" s="146"/>
      <c r="BA135" s="146"/>
      <c r="BB135" s="146"/>
      <c r="BC135" s="146"/>
      <c r="BD135" s="147">
        <v>33789.610092852083</v>
      </c>
      <c r="BE135" s="148">
        <v>39.280331239937972</v>
      </c>
      <c r="BF135" s="148">
        <v>357.2872371455216</v>
      </c>
      <c r="BG135" s="148">
        <v>64.359598860327665</v>
      </c>
      <c r="BH135" s="148">
        <v>12.660548269664972</v>
      </c>
      <c r="BI135" s="148">
        <v>3.5514319023534782</v>
      </c>
      <c r="BJ135" s="148">
        <v>22.255874540232004</v>
      </c>
      <c r="BK135" s="148">
        <v>132.31623566701981</v>
      </c>
      <c r="BL135" s="148">
        <v>128.56831094610621</v>
      </c>
      <c r="BM135" s="148">
        <v>20.180641581795548</v>
      </c>
      <c r="BN135" s="148">
        <v>157.97718729844294</v>
      </c>
      <c r="BO135" s="148">
        <v>11.857201079213018</v>
      </c>
      <c r="BP135" s="148">
        <v>11.437730365385434</v>
      </c>
      <c r="BQ135" s="148">
        <v>9.1508797635922985</v>
      </c>
      <c r="BR135" s="148">
        <v>2.0085622635239582</v>
      </c>
      <c r="BS135" s="148">
        <v>519.22390673174357</v>
      </c>
      <c r="BT135" s="148">
        <v>33.165772058831799</v>
      </c>
      <c r="BU135" s="148">
        <v>56.810658352401681</v>
      </c>
      <c r="BV135" s="148">
        <v>12.972684917987833</v>
      </c>
      <c r="BW135" s="148">
        <v>17.256963206586587</v>
      </c>
      <c r="BX135" s="148"/>
      <c r="BY135" s="148"/>
      <c r="BZ135" s="148"/>
      <c r="CA135" s="148">
        <f>BT135+BU135+BW135</f>
        <v>107.23339361782007</v>
      </c>
      <c r="CB135" s="148"/>
      <c r="CC135" s="198">
        <v>14.347560680785406</v>
      </c>
      <c r="CD135" s="198">
        <v>10.752688172042998</v>
      </c>
      <c r="CE135" s="373">
        <v>0.1130668550176769</v>
      </c>
      <c r="CF135" s="200"/>
      <c r="CG135" s="198">
        <v>14.347560680785406</v>
      </c>
      <c r="CH135" s="373">
        <v>0.1130668550176769</v>
      </c>
      <c r="CI135" s="438"/>
      <c r="CJ135" s="438"/>
      <c r="DC135" s="516"/>
      <c r="DD135" s="145">
        <v>61.749554502307127</v>
      </c>
      <c r="DE135" s="145">
        <v>0.6501510718836544</v>
      </c>
      <c r="DF135" s="145">
        <v>17.104881773415258</v>
      </c>
      <c r="DG135" s="145">
        <v>4.605176397120827</v>
      </c>
      <c r="DH135" s="145">
        <v>5.9189306560154434E-2</v>
      </c>
      <c r="DI135" s="145">
        <v>2.719603767506956</v>
      </c>
      <c r="DJ135" s="145">
        <v>1.0186355485632173</v>
      </c>
      <c r="DK135" s="145">
        <v>1.598525188358856</v>
      </c>
      <c r="DL135" s="145">
        <v>3.9575087926452905</v>
      </c>
      <c r="DM135" s="145">
        <v>0.1008908634548087</v>
      </c>
      <c r="DN135" s="145">
        <v>8.5679625580083685E-2</v>
      </c>
      <c r="DO135" s="145">
        <v>0.47020316260374434</v>
      </c>
      <c r="DP135" s="145">
        <v>0.92</v>
      </c>
      <c r="DQ135" s="145">
        <v>4.5599999999999996</v>
      </c>
      <c r="DR135" s="146">
        <v>99.6</v>
      </c>
      <c r="EI135" s="147">
        <v>33789.610092852083</v>
      </c>
      <c r="EJ135" s="148">
        <v>39.280331239937972</v>
      </c>
      <c r="EK135" s="148">
        <v>357.2872371455216</v>
      </c>
      <c r="EL135" s="148">
        <v>64.359598860327665</v>
      </c>
      <c r="EM135" s="148">
        <v>12.660548269664972</v>
      </c>
      <c r="EN135" s="148">
        <v>3.5514319023534782</v>
      </c>
      <c r="EO135" s="148">
        <v>22.255874540232004</v>
      </c>
      <c r="EP135" s="148">
        <v>132.31623566701981</v>
      </c>
      <c r="EQ135" s="148">
        <v>128.56831094610621</v>
      </c>
      <c r="ER135" s="148">
        <v>20.180641581795548</v>
      </c>
      <c r="ES135" s="148">
        <v>157.97718729844294</v>
      </c>
      <c r="ET135" s="148">
        <v>11.857201079213018</v>
      </c>
      <c r="EU135" s="148">
        <v>11.437730365385434</v>
      </c>
      <c r="EV135" s="148">
        <v>9.1508797635922985</v>
      </c>
      <c r="EW135" s="148">
        <v>2.0085622635239582</v>
      </c>
      <c r="EX135" s="148">
        <v>519.22390673174357</v>
      </c>
      <c r="EY135" s="148">
        <v>33.165772058831799</v>
      </c>
      <c r="EZ135" s="148">
        <v>56.810658352401681</v>
      </c>
      <c r="FA135" s="148">
        <v>12.972684917987833</v>
      </c>
      <c r="FB135" s="148">
        <v>17.256963206586587</v>
      </c>
      <c r="GK135" s="198">
        <v>14.347560680785406</v>
      </c>
      <c r="GL135" s="373">
        <v>0.1130668550176769</v>
      </c>
      <c r="GZ135" s="637"/>
      <c r="HI135" s="637"/>
    </row>
    <row r="136" spans="1:217" s="142" customFormat="1" ht="15.75" x14ac:dyDescent="0.2">
      <c r="A136" s="278">
        <v>50</v>
      </c>
      <c r="B136" s="272">
        <v>82</v>
      </c>
      <c r="C136" s="144">
        <v>110</v>
      </c>
      <c r="D136" s="327">
        <v>3228.25</v>
      </c>
      <c r="E136" s="320" t="s">
        <v>240</v>
      </c>
      <c r="F136" s="310" t="s">
        <v>174</v>
      </c>
      <c r="G136" s="239"/>
      <c r="H136" s="388">
        <v>62.130409555416811</v>
      </c>
      <c r="I136" s="145">
        <v>0.74789366805770052</v>
      </c>
      <c r="J136" s="388">
        <v>16.183886241908453</v>
      </c>
      <c r="K136" s="145">
        <v>4.2873799493970361</v>
      </c>
      <c r="L136" s="145">
        <v>6.4836723293792906E-2</v>
      </c>
      <c r="M136" s="145">
        <v>2.6962991489501529</v>
      </c>
      <c r="N136" s="388">
        <v>1.4264079124634441</v>
      </c>
      <c r="O136" s="145">
        <v>2.089642164755364</v>
      </c>
      <c r="P136" s="145">
        <v>3.7197488910064731</v>
      </c>
      <c r="Q136" s="145">
        <v>0.12306588243025662</v>
      </c>
      <c r="R136" s="145">
        <v>0.2538750041073834</v>
      </c>
      <c r="S136" s="145">
        <v>0.53655485821312388</v>
      </c>
      <c r="T136" s="145">
        <v>0.71</v>
      </c>
      <c r="U136" s="145">
        <v>4.63</v>
      </c>
      <c r="V136" s="146">
        <v>99.6</v>
      </c>
      <c r="W136" s="146"/>
      <c r="X136" s="145"/>
      <c r="Y136" s="145">
        <f t="shared" si="179"/>
        <v>1.5505144862484801</v>
      </c>
      <c r="Z136" s="145"/>
      <c r="AA136" s="145"/>
      <c r="AB136" s="145"/>
      <c r="AC136" s="146"/>
      <c r="AD136" s="146"/>
      <c r="AE136" s="146"/>
      <c r="AF136" s="443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Z136" s="146"/>
      <c r="BA136" s="146"/>
      <c r="BB136" s="146"/>
      <c r="BC136" s="146"/>
      <c r="BD136" s="147">
        <v>29685.028272676795</v>
      </c>
      <c r="BE136" s="148">
        <v>10.079271484770791</v>
      </c>
      <c r="BF136" s="148">
        <v>22.635678421316324</v>
      </c>
      <c r="BG136" s="148">
        <v>54.466622775991887</v>
      </c>
      <c r="BH136" s="148">
        <v>14.388934072995236</v>
      </c>
      <c r="BI136" s="148">
        <v>1.0271693692555071</v>
      </c>
      <c r="BJ136" s="148">
        <v>22.510748318805653</v>
      </c>
      <c r="BK136" s="148">
        <v>111.56645784928044</v>
      </c>
      <c r="BL136" s="148">
        <v>127.80262189190877</v>
      </c>
      <c r="BM136" s="148">
        <v>25.387249595607887</v>
      </c>
      <c r="BN136" s="148">
        <v>251.16543713885505</v>
      </c>
      <c r="BO136" s="148">
        <v>11.2478022185035</v>
      </c>
      <c r="BP136" s="148">
        <v>11.925745084692394</v>
      </c>
      <c r="BQ136" s="148">
        <v>10.082951319746527</v>
      </c>
      <c r="BR136" s="148">
        <v>3.7323359918529619</v>
      </c>
      <c r="BS136" s="148">
        <v>540.97846176027326</v>
      </c>
      <c r="BT136" s="148">
        <v>29.982319080178641</v>
      </c>
      <c r="BU136" s="148">
        <v>58.764714667998426</v>
      </c>
      <c r="BV136" s="148">
        <v>11.982420018229009</v>
      </c>
      <c r="BW136" s="148">
        <v>14.351141157871572</v>
      </c>
      <c r="BX136" s="148"/>
      <c r="BY136" s="148"/>
      <c r="BZ136" s="148"/>
      <c r="CA136" s="148"/>
      <c r="CB136" s="148"/>
      <c r="CC136" s="198">
        <v>13.134754459060094</v>
      </c>
      <c r="CD136" s="344">
        <v>10.267205086347627</v>
      </c>
      <c r="CE136" s="360">
        <v>8.8357984970118875E-2</v>
      </c>
      <c r="CF136" s="353"/>
      <c r="CG136" s="198">
        <v>13.134754459060094</v>
      </c>
      <c r="CH136" s="360">
        <v>8.8357984970118875E-2</v>
      </c>
      <c r="CI136" s="438"/>
      <c r="CJ136" s="438"/>
      <c r="DC136" s="516"/>
      <c r="DD136" s="388">
        <v>62.130409555416811</v>
      </c>
      <c r="DE136" s="145">
        <v>0.74789366805770052</v>
      </c>
      <c r="DF136" s="388">
        <v>16.183886241908453</v>
      </c>
      <c r="DG136" s="145">
        <v>4.2873799493970361</v>
      </c>
      <c r="DH136" s="145">
        <v>6.4836723293792906E-2</v>
      </c>
      <c r="DI136" s="145">
        <v>2.6962991489501529</v>
      </c>
      <c r="DJ136" s="388">
        <v>1.4264079124634441</v>
      </c>
      <c r="DK136" s="145">
        <v>2.089642164755364</v>
      </c>
      <c r="DL136" s="145">
        <v>3.7197488910064731</v>
      </c>
      <c r="DM136" s="145">
        <v>0.12306588243025662</v>
      </c>
      <c r="DN136" s="145">
        <v>0.2538750041073834</v>
      </c>
      <c r="DO136" s="145">
        <v>0.53655485821312388</v>
      </c>
      <c r="DP136" s="145">
        <v>0.71</v>
      </c>
      <c r="DQ136" s="145">
        <v>4.63</v>
      </c>
      <c r="DR136" s="146">
        <v>99.6</v>
      </c>
      <c r="EI136" s="147">
        <v>29685.028272676795</v>
      </c>
      <c r="EJ136" s="148">
        <v>10.079271484770791</v>
      </c>
      <c r="EK136" s="148">
        <v>22.635678421316324</v>
      </c>
      <c r="EL136" s="148">
        <v>54.466622775991887</v>
      </c>
      <c r="EM136" s="148">
        <v>14.388934072995236</v>
      </c>
      <c r="EN136" s="148">
        <v>1.0271693692555071</v>
      </c>
      <c r="EO136" s="148">
        <v>22.510748318805653</v>
      </c>
      <c r="EP136" s="148">
        <v>111.56645784928044</v>
      </c>
      <c r="EQ136" s="148">
        <v>127.80262189190877</v>
      </c>
      <c r="ER136" s="148">
        <v>25.387249595607887</v>
      </c>
      <c r="ES136" s="148">
        <v>251.16543713885505</v>
      </c>
      <c r="ET136" s="148">
        <v>11.2478022185035</v>
      </c>
      <c r="EU136" s="148">
        <v>11.925745084692394</v>
      </c>
      <c r="EV136" s="148">
        <v>10.082951319746527</v>
      </c>
      <c r="EW136" s="148">
        <v>3.7323359918529619</v>
      </c>
      <c r="EX136" s="148">
        <v>540.97846176027326</v>
      </c>
      <c r="EY136" s="148">
        <v>29.982319080178641</v>
      </c>
      <c r="EZ136" s="148">
        <v>58.764714667998426</v>
      </c>
      <c r="FA136" s="148">
        <v>11.982420018229009</v>
      </c>
      <c r="FB136" s="148">
        <v>14.351141157871572</v>
      </c>
      <c r="GK136" s="198">
        <v>13.134754459060094</v>
      </c>
      <c r="GL136" s="360">
        <v>8.8357984970118875E-2</v>
      </c>
      <c r="GZ136" s="637"/>
      <c r="HI136" s="637"/>
    </row>
    <row r="137" spans="1:217" s="142" customFormat="1" ht="15.75" x14ac:dyDescent="0.2">
      <c r="A137" s="278">
        <v>51</v>
      </c>
      <c r="B137" s="272">
        <v>86</v>
      </c>
      <c r="C137" s="144">
        <v>110</v>
      </c>
      <c r="D137" s="327">
        <v>3229.7</v>
      </c>
      <c r="E137" s="320" t="s">
        <v>240</v>
      </c>
      <c r="F137" s="310" t="s">
        <v>175</v>
      </c>
      <c r="G137" s="239"/>
      <c r="H137" s="388">
        <v>49.978820233571845</v>
      </c>
      <c r="I137" s="145">
        <v>1.5591788586850375</v>
      </c>
      <c r="J137" s="388">
        <v>17.663817226256636</v>
      </c>
      <c r="K137" s="145">
        <v>3.9498303807638355</v>
      </c>
      <c r="L137" s="145">
        <v>5.5287104277267803E-2</v>
      </c>
      <c r="M137" s="145">
        <v>2.5842595346318422</v>
      </c>
      <c r="N137" s="388">
        <v>2.3375305170362739</v>
      </c>
      <c r="O137" s="145">
        <v>6.245586126844338</v>
      </c>
      <c r="P137" s="145">
        <v>5.4880702801796835</v>
      </c>
      <c r="Q137" s="145">
        <v>0.19721817794428367</v>
      </c>
      <c r="R137" s="145">
        <v>2.4354175729301679</v>
      </c>
      <c r="S137" s="145">
        <v>0.45498398687878411</v>
      </c>
      <c r="T137" s="145">
        <v>1.01</v>
      </c>
      <c r="U137" s="145">
        <v>5.64</v>
      </c>
      <c r="V137" s="146">
        <v>99.6</v>
      </c>
      <c r="W137" s="146"/>
      <c r="X137" s="145"/>
      <c r="Y137" s="145">
        <f t="shared" si="179"/>
        <v>4.634224906118499</v>
      </c>
      <c r="Z137" s="145"/>
      <c r="AA137" s="145"/>
      <c r="AB137" s="145"/>
      <c r="AC137" s="146"/>
      <c r="AD137" s="146"/>
      <c r="AE137" s="146"/>
      <c r="AF137" s="443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Z137" s="146"/>
      <c r="BA137" s="146"/>
      <c r="BB137" s="146"/>
      <c r="BC137" s="146"/>
      <c r="BD137" s="147">
        <v>36427.774340187221</v>
      </c>
      <c r="BE137" s="148">
        <v>54.968111248095418</v>
      </c>
      <c r="BF137" s="148">
        <v>7.2280842981210256</v>
      </c>
      <c r="BG137" s="148">
        <v>78.718062431463423</v>
      </c>
      <c r="BH137" s="148">
        <v>17.728867916141382</v>
      </c>
      <c r="BI137" s="148">
        <v>0.74670813700356231</v>
      </c>
      <c r="BJ137" s="148">
        <v>21.416539877272267</v>
      </c>
      <c r="BK137" s="148">
        <v>146.14586039428426</v>
      </c>
      <c r="BL137" s="148">
        <v>116.80962087474579</v>
      </c>
      <c r="BM137" s="148">
        <v>33.021850195890586</v>
      </c>
      <c r="BN137" s="148">
        <v>206.46305067879985</v>
      </c>
      <c r="BO137" s="148">
        <v>13.646322317340781</v>
      </c>
      <c r="BP137" s="148">
        <v>14.120024910145913</v>
      </c>
      <c r="BQ137" s="148">
        <v>12.405055680111515</v>
      </c>
      <c r="BR137" s="148">
        <v>5.9745657528951304</v>
      </c>
      <c r="BS137" s="148">
        <v>787.25386446085849</v>
      </c>
      <c r="BT137" s="148">
        <v>28.808710657849019</v>
      </c>
      <c r="BU137" s="148">
        <v>55.580970896416119</v>
      </c>
      <c r="BV137" s="148">
        <v>11.465230104270347</v>
      </c>
      <c r="BW137" s="148">
        <v>19.416504966282375</v>
      </c>
      <c r="BX137" s="148"/>
      <c r="BY137" s="148"/>
      <c r="BZ137" s="148"/>
      <c r="CA137" s="148"/>
      <c r="CB137" s="148"/>
      <c r="CC137" s="193">
        <v>13.4</v>
      </c>
      <c r="CD137" s="345">
        <v>11.2</v>
      </c>
      <c r="CE137" s="360"/>
      <c r="CF137" s="353"/>
      <c r="CG137" s="193">
        <v>13.4</v>
      </c>
      <c r="CH137" s="360"/>
      <c r="CI137" s="438"/>
      <c r="CJ137" s="438"/>
      <c r="DC137" s="516"/>
      <c r="DD137" s="388">
        <v>49.978820233571845</v>
      </c>
      <c r="DE137" s="145">
        <v>1.5591788586850375</v>
      </c>
      <c r="DF137" s="388">
        <v>17.663817226256636</v>
      </c>
      <c r="DG137" s="145">
        <v>3.9498303807638355</v>
      </c>
      <c r="DH137" s="145">
        <v>5.5287104277267803E-2</v>
      </c>
      <c r="DI137" s="145">
        <v>2.5842595346318422</v>
      </c>
      <c r="DJ137" s="388">
        <v>2.3375305170362739</v>
      </c>
      <c r="DK137" s="145">
        <v>6.245586126844338</v>
      </c>
      <c r="DL137" s="145">
        <v>5.4880702801796835</v>
      </c>
      <c r="DM137" s="145">
        <v>0.19721817794428367</v>
      </c>
      <c r="DN137" s="145">
        <v>2.4354175729301679</v>
      </c>
      <c r="DO137" s="145">
        <v>0.45498398687878411</v>
      </c>
      <c r="DP137" s="145">
        <v>1.01</v>
      </c>
      <c r="DQ137" s="145">
        <v>5.64</v>
      </c>
      <c r="DR137" s="146">
        <v>99.6</v>
      </c>
      <c r="EI137" s="147">
        <v>36427.774340187221</v>
      </c>
      <c r="EJ137" s="148">
        <v>54.968111248095418</v>
      </c>
      <c r="EK137" s="148">
        <v>7.2280842981210256</v>
      </c>
      <c r="EL137" s="148">
        <v>78.718062431463423</v>
      </c>
      <c r="EM137" s="148">
        <v>17.728867916141382</v>
      </c>
      <c r="EN137" s="148">
        <v>0.74670813700356231</v>
      </c>
      <c r="EO137" s="148">
        <v>21.416539877272267</v>
      </c>
      <c r="EP137" s="148">
        <v>146.14586039428426</v>
      </c>
      <c r="EQ137" s="148">
        <v>116.80962087474579</v>
      </c>
      <c r="ER137" s="148">
        <v>33.021850195890586</v>
      </c>
      <c r="ES137" s="148">
        <v>206.46305067879985</v>
      </c>
      <c r="ET137" s="148">
        <v>13.646322317340781</v>
      </c>
      <c r="EU137" s="148">
        <v>14.120024910145913</v>
      </c>
      <c r="EV137" s="148">
        <v>12.405055680111515</v>
      </c>
      <c r="EW137" s="148">
        <v>5.9745657528951304</v>
      </c>
      <c r="EX137" s="148">
        <v>787.25386446085849</v>
      </c>
      <c r="EY137" s="148">
        <v>28.808710657849019</v>
      </c>
      <c r="EZ137" s="148">
        <v>55.580970896416119</v>
      </c>
      <c r="FA137" s="148">
        <v>11.465230104270347</v>
      </c>
      <c r="FB137" s="148">
        <v>19.416504966282375</v>
      </c>
      <c r="GK137" s="193">
        <v>13.4</v>
      </c>
      <c r="GL137" s="360"/>
      <c r="GZ137" s="637"/>
      <c r="HI137" s="637"/>
    </row>
    <row r="138" spans="1:217" x14ac:dyDescent="0.2">
      <c r="H138" s="15"/>
      <c r="J138" s="15"/>
      <c r="N138" s="15"/>
      <c r="Y138" s="145"/>
      <c r="Z138" s="425"/>
      <c r="AA138" s="425"/>
      <c r="DD138" s="15"/>
      <c r="DF138" s="15"/>
      <c r="DJ138" s="15"/>
    </row>
    <row r="139" spans="1:217" x14ac:dyDescent="0.2">
      <c r="H139" s="15"/>
      <c r="J139" s="15"/>
      <c r="N139" s="15"/>
      <c r="Y139" s="145"/>
      <c r="Z139" s="425"/>
      <c r="AA139" s="425"/>
      <c r="DD139" s="15"/>
      <c r="DF139" s="15"/>
      <c r="DJ139" s="15"/>
    </row>
    <row r="140" spans="1:217" s="419" customFormat="1" x14ac:dyDescent="0.2">
      <c r="A140" s="418"/>
      <c r="B140" s="32"/>
      <c r="F140" s="420" t="s">
        <v>258</v>
      </c>
      <c r="G140" s="421"/>
      <c r="H140" s="46"/>
      <c r="J140" s="46"/>
      <c r="N140" s="46"/>
      <c r="Y140" s="145"/>
      <c r="Z140" s="425"/>
      <c r="AA140" s="425"/>
      <c r="AF140" s="422"/>
      <c r="CE140" s="422"/>
      <c r="CF140" s="423"/>
      <c r="CH140" s="422"/>
      <c r="CI140" s="441"/>
      <c r="CJ140" s="441"/>
      <c r="DC140" s="518"/>
      <c r="DD140" s="46"/>
      <c r="DF140" s="46"/>
      <c r="DJ140" s="46"/>
      <c r="GL140" s="422"/>
      <c r="GZ140" s="653"/>
      <c r="HI140" s="653"/>
    </row>
    <row r="141" spans="1:217" x14ac:dyDescent="0.2">
      <c r="H141" s="15"/>
      <c r="J141" s="15"/>
      <c r="N141" s="15"/>
      <c r="Y141" s="145"/>
      <c r="Z141" s="425"/>
      <c r="AA141" s="425"/>
      <c r="DD141" s="15"/>
      <c r="DF141" s="15"/>
      <c r="DJ141" s="15"/>
    </row>
    <row r="142" spans="1:217" s="142" customFormat="1" ht="15.75" x14ac:dyDescent="0.2">
      <c r="A142" s="278">
        <v>7</v>
      </c>
      <c r="B142" s="272">
        <v>274</v>
      </c>
      <c r="C142" s="144">
        <v>100</v>
      </c>
      <c r="D142" s="324">
        <v>895</v>
      </c>
      <c r="E142" s="317" t="s">
        <v>235</v>
      </c>
      <c r="F142" s="413" t="s">
        <v>203</v>
      </c>
      <c r="G142" s="262"/>
      <c r="H142" s="145">
        <v>45.986377753267618</v>
      </c>
      <c r="I142" s="145">
        <v>0.52556557977954066</v>
      </c>
      <c r="J142" s="145">
        <v>12.578832198453224</v>
      </c>
      <c r="K142" s="145">
        <v>7.4762397448005791</v>
      </c>
      <c r="L142" s="145">
        <v>1.3282879183150504</v>
      </c>
      <c r="M142" s="145">
        <v>2.5958610801064661</v>
      </c>
      <c r="N142" s="145">
        <v>10.006613244744441</v>
      </c>
      <c r="O142" s="145">
        <v>1.0032919272708065</v>
      </c>
      <c r="P142" s="145">
        <v>2.1637540469318619</v>
      </c>
      <c r="Q142" s="145">
        <v>8.9684686053193005E-2</v>
      </c>
      <c r="R142" s="145">
        <v>0.21966088329117445</v>
      </c>
      <c r="S142" s="145">
        <v>5.5830936986084261E-2</v>
      </c>
      <c r="T142" s="145">
        <v>0.63</v>
      </c>
      <c r="U142" s="145">
        <v>14.94</v>
      </c>
      <c r="V142" s="146">
        <v>99.6</v>
      </c>
      <c r="W142" s="146"/>
      <c r="X142" s="145"/>
      <c r="Y142" s="145">
        <f t="shared" si="179"/>
        <v>0.74444261003493839</v>
      </c>
      <c r="Z142" s="145"/>
      <c r="AA142" s="145"/>
      <c r="AB142" s="145"/>
      <c r="AC142" s="146">
        <f>R142+S142</f>
        <v>0.27549182027725871</v>
      </c>
      <c r="AD142" s="146"/>
      <c r="AE142" s="146"/>
      <c r="AF142" s="443"/>
      <c r="AG142" s="146"/>
      <c r="AH142" s="146"/>
      <c r="AI142" s="146">
        <f>N142+3*J142</f>
        <v>47.743109840104111</v>
      </c>
      <c r="AJ142" s="146">
        <f>3*J142/AI142</f>
        <v>0.79040717543835171</v>
      </c>
      <c r="AK142" s="146">
        <f>N142/AI142</f>
        <v>0.20959282456164821</v>
      </c>
      <c r="AL142" s="146">
        <f>K142+M142</f>
        <v>10.072100824907045</v>
      </c>
      <c r="AM142" s="146">
        <f>AL142*AJ142</f>
        <v>7.9610607637450697</v>
      </c>
      <c r="AN142" s="146">
        <f>AL142*AK142</f>
        <v>2.1110400611619746</v>
      </c>
      <c r="AO142" s="146"/>
      <c r="AP142" s="146"/>
      <c r="AQ142" s="146"/>
      <c r="AR142" s="146"/>
      <c r="AS142" s="146"/>
      <c r="AT142" s="146"/>
      <c r="AU142" s="146"/>
      <c r="AV142" s="146"/>
      <c r="AW142" s="146"/>
      <c r="AZ142" s="146"/>
      <c r="BA142" s="146"/>
      <c r="BB142" s="146"/>
      <c r="BC142" s="146"/>
      <c r="BD142" s="147">
        <v>62352.220370953488</v>
      </c>
      <c r="BE142" s="148">
        <v>287.63135369621091</v>
      </c>
      <c r="BF142" s="148">
        <v>64.178705724475307</v>
      </c>
      <c r="BG142" s="148">
        <v>132.55989968764979</v>
      </c>
      <c r="BH142" s="148">
        <v>14.417180269829499</v>
      </c>
      <c r="BI142" s="148">
        <v>20.474853267205809</v>
      </c>
      <c r="BJ142" s="148">
        <v>-0.36421822165059398</v>
      </c>
      <c r="BK142" s="148">
        <v>85.17626975712777</v>
      </c>
      <c r="BL142" s="148">
        <v>304.31143953585098</v>
      </c>
      <c r="BM142" s="148">
        <v>27.722840955409122</v>
      </c>
      <c r="BN142" s="148">
        <v>88.442950875924865</v>
      </c>
      <c r="BO142" s="148">
        <v>8.2220747044197964</v>
      </c>
      <c r="BP142" s="148">
        <v>31.09859251841705</v>
      </c>
      <c r="BQ142" s="148">
        <v>7.8498112785976204</v>
      </c>
      <c r="BR142" s="148">
        <v>3.5822340031269988</v>
      </c>
      <c r="BS142" s="148">
        <v>424.92959072389834</v>
      </c>
      <c r="BT142" s="148">
        <v>35.384382562501173</v>
      </c>
      <c r="BU142" s="148">
        <v>57.372014368163924</v>
      </c>
      <c r="BV142" s="148">
        <v>10.778759285388929</v>
      </c>
      <c r="BW142" s="148">
        <v>16.773700085349464</v>
      </c>
      <c r="BX142" s="148"/>
      <c r="BY142" s="148"/>
      <c r="BZ142" s="148"/>
      <c r="CA142" s="148">
        <f>BT142+BU142+BW142</f>
        <v>109.53009701601455</v>
      </c>
      <c r="CB142" s="148"/>
      <c r="CC142" s="158"/>
      <c r="CD142" s="158"/>
      <c r="CE142" s="367"/>
      <c r="CF142" s="192"/>
      <c r="CG142" s="158"/>
      <c r="CH142" s="367"/>
      <c r="CI142" s="438"/>
      <c r="CJ142" s="438"/>
      <c r="DC142" s="516"/>
      <c r="DD142" s="145">
        <v>45.986377753267618</v>
      </c>
      <c r="DE142" s="145">
        <v>0.52556557977954066</v>
      </c>
      <c r="DF142" s="145">
        <v>12.578832198453224</v>
      </c>
      <c r="DG142" s="145">
        <v>7.4762397448005791</v>
      </c>
      <c r="DH142" s="145">
        <v>1.3282879183150504</v>
      </c>
      <c r="DI142" s="145">
        <v>2.5958610801064661</v>
      </c>
      <c r="DJ142" s="145">
        <v>10.006613244744441</v>
      </c>
      <c r="DK142" s="145">
        <v>1.0032919272708065</v>
      </c>
      <c r="DL142" s="145">
        <v>2.1637540469318619</v>
      </c>
      <c r="DM142" s="145">
        <v>8.9684686053193005E-2</v>
      </c>
      <c r="DN142" s="145">
        <v>0.21966088329117445</v>
      </c>
      <c r="DO142" s="145">
        <v>5.5830936986084261E-2</v>
      </c>
      <c r="DP142" s="145">
        <v>0.63</v>
      </c>
      <c r="DQ142" s="145">
        <v>14.94</v>
      </c>
      <c r="DR142" s="146">
        <v>99.6</v>
      </c>
      <c r="EI142" s="147">
        <v>62352.220370953488</v>
      </c>
      <c r="EJ142" s="148">
        <v>287.63135369621091</v>
      </c>
      <c r="EK142" s="148">
        <v>64.178705724475307</v>
      </c>
      <c r="EL142" s="148">
        <v>132.55989968764979</v>
      </c>
      <c r="EM142" s="148">
        <v>14.417180269829499</v>
      </c>
      <c r="EN142" s="148">
        <v>20.474853267205809</v>
      </c>
      <c r="EO142" s="148">
        <v>-0.36421822165059398</v>
      </c>
      <c r="EP142" s="148">
        <v>85.17626975712777</v>
      </c>
      <c r="EQ142" s="148">
        <v>304.31143953585098</v>
      </c>
      <c r="ER142" s="148">
        <v>27.722840955409122</v>
      </c>
      <c r="ES142" s="148">
        <v>88.442950875924865</v>
      </c>
      <c r="ET142" s="148">
        <v>8.2220747044197964</v>
      </c>
      <c r="EU142" s="148">
        <v>31.09859251841705</v>
      </c>
      <c r="EV142" s="148">
        <v>7.8498112785976204</v>
      </c>
      <c r="EW142" s="148">
        <v>3.5822340031269988</v>
      </c>
      <c r="EX142" s="148">
        <v>424.92959072389834</v>
      </c>
      <c r="EY142" s="148">
        <v>35.384382562501173</v>
      </c>
      <c r="EZ142" s="148">
        <v>57.372014368163924</v>
      </c>
      <c r="FA142" s="148">
        <v>10.778759285388929</v>
      </c>
      <c r="FB142" s="148">
        <v>16.773700085349464</v>
      </c>
      <c r="GK142" s="158"/>
      <c r="GL142" s="367"/>
      <c r="GZ142" s="637"/>
      <c r="HI142" s="637"/>
    </row>
    <row r="143" spans="1:217" s="260" customFormat="1" ht="16.5" x14ac:dyDescent="0.3">
      <c r="A143" s="278">
        <v>8</v>
      </c>
      <c r="B143" s="272">
        <v>282</v>
      </c>
      <c r="C143" s="176">
        <v>100</v>
      </c>
      <c r="D143" s="324">
        <v>912.4</v>
      </c>
      <c r="E143" s="318" t="s">
        <v>235</v>
      </c>
      <c r="F143" s="413" t="s">
        <v>204</v>
      </c>
      <c r="G143" s="262"/>
      <c r="H143" s="145">
        <v>9.83</v>
      </c>
      <c r="I143" s="145">
        <v>0.09</v>
      </c>
      <c r="J143" s="145">
        <v>2.71</v>
      </c>
      <c r="K143" s="145">
        <v>4.88</v>
      </c>
      <c r="L143" s="145">
        <v>39.979999999999997</v>
      </c>
      <c r="M143" s="145">
        <v>2.3199999999999998</v>
      </c>
      <c r="N143" s="145">
        <v>9.6199999999999992</v>
      </c>
      <c r="O143" s="145">
        <v>0.25</v>
      </c>
      <c r="P143" s="145">
        <v>0.53</v>
      </c>
      <c r="Q143" s="145">
        <v>0.78</v>
      </c>
      <c r="R143" s="145">
        <v>0.04</v>
      </c>
      <c r="S143" s="145">
        <v>0.01</v>
      </c>
      <c r="T143" s="145">
        <v>0.26</v>
      </c>
      <c r="U143" s="145">
        <v>28.3</v>
      </c>
      <c r="V143" s="259">
        <v>99.6</v>
      </c>
      <c r="W143" s="259"/>
      <c r="X143" s="145"/>
      <c r="Y143" s="145">
        <f t="shared" si="179"/>
        <v>0.1855</v>
      </c>
      <c r="Z143" s="145"/>
      <c r="AA143" s="145"/>
      <c r="AB143" s="145"/>
      <c r="AC143" s="146">
        <f>R143+S143</f>
        <v>0.05</v>
      </c>
      <c r="AD143" s="146"/>
      <c r="AE143" s="146"/>
      <c r="AF143" s="443"/>
      <c r="AG143" s="146"/>
      <c r="AH143" s="146"/>
      <c r="AI143" s="146">
        <f>N143+3*J143</f>
        <v>17.75</v>
      </c>
      <c r="AJ143" s="146">
        <f>3*J143/AI143</f>
        <v>0.45802816901408444</v>
      </c>
      <c r="AK143" s="146">
        <f>N143/AI143</f>
        <v>0.5419718309859155</v>
      </c>
      <c r="AL143" s="146">
        <f>K143+M143</f>
        <v>7.1999999999999993</v>
      </c>
      <c r="AM143" s="146">
        <f>AL143*AJ143</f>
        <v>3.2978028169014078</v>
      </c>
      <c r="AN143" s="146">
        <f>AL143*AK143</f>
        <v>3.9021971830985911</v>
      </c>
      <c r="AO143" s="146"/>
      <c r="AP143" s="146"/>
      <c r="AQ143" s="146"/>
      <c r="AR143" s="146"/>
      <c r="AS143" s="146"/>
      <c r="AT143" s="146"/>
      <c r="AU143" s="146"/>
      <c r="AV143" s="146"/>
      <c r="AW143" s="146"/>
      <c r="AZ143" s="146"/>
      <c r="BA143" s="146"/>
      <c r="BB143" s="146"/>
      <c r="BC143" s="146"/>
      <c r="BD143" s="147">
        <v>55655.121594510245</v>
      </c>
      <c r="BE143" s="148">
        <v>582.08339710291932</v>
      </c>
      <c r="BF143" s="148">
        <v>28.100698953629486</v>
      </c>
      <c r="BG143" s="148">
        <v>175.81177045251232</v>
      </c>
      <c r="BH143" s="148">
        <v>5.254335092569157</v>
      </c>
      <c r="BI143" s="148">
        <v>94.963273805604857</v>
      </c>
      <c r="BJ143" s="148">
        <v>1.622577135067333</v>
      </c>
      <c r="BK143" s="148">
        <v>23.234392688105917</v>
      </c>
      <c r="BL143" s="148">
        <v>275.85822366446706</v>
      </c>
      <c r="BM143" s="148">
        <v>100.96890861330047</v>
      </c>
      <c r="BN143" s="148">
        <v>27.755274761338455</v>
      </c>
      <c r="BO143" s="148">
        <v>0</v>
      </c>
      <c r="BP143" s="148">
        <v>25.191903735323351</v>
      </c>
      <c r="BQ143" s="148">
        <v>1.5466019883954403</v>
      </c>
      <c r="BR143" s="148">
        <v>0</v>
      </c>
      <c r="BS143" s="148">
        <v>165.00171585529651</v>
      </c>
      <c r="BT143" s="148">
        <v>41.633465946233713</v>
      </c>
      <c r="BU143" s="148">
        <v>101.63957378293885</v>
      </c>
      <c r="BV143" s="148">
        <v>13.337438032661801</v>
      </c>
      <c r="BW143" s="148">
        <v>45.533905605933455</v>
      </c>
      <c r="BX143" s="148"/>
      <c r="BY143" s="148"/>
      <c r="BZ143" s="148"/>
      <c r="CA143" s="148">
        <f>BT143+BU143+BW143</f>
        <v>188.80694533510604</v>
      </c>
      <c r="CB143" s="148"/>
      <c r="CC143" s="192"/>
      <c r="CD143" s="192"/>
      <c r="CE143" s="144"/>
      <c r="CF143" s="192"/>
      <c r="CG143" s="192"/>
      <c r="CH143" s="144"/>
      <c r="CI143" s="440"/>
      <c r="CJ143" s="440"/>
      <c r="DC143" s="519"/>
      <c r="DD143" s="145">
        <v>9.83</v>
      </c>
      <c r="DE143" s="145">
        <v>0.09</v>
      </c>
      <c r="DF143" s="145">
        <v>2.71</v>
      </c>
      <c r="DG143" s="145">
        <v>4.88</v>
      </c>
      <c r="DH143" s="145">
        <v>39.979999999999997</v>
      </c>
      <c r="DI143" s="145">
        <v>2.3199999999999998</v>
      </c>
      <c r="DJ143" s="145">
        <v>9.6199999999999992</v>
      </c>
      <c r="DK143" s="145">
        <v>0.25</v>
      </c>
      <c r="DL143" s="145">
        <v>0.53</v>
      </c>
      <c r="DM143" s="145">
        <v>0.78</v>
      </c>
      <c r="DN143" s="145">
        <v>0.04</v>
      </c>
      <c r="DO143" s="145">
        <v>0.01</v>
      </c>
      <c r="DP143" s="145">
        <v>0.26</v>
      </c>
      <c r="DQ143" s="145">
        <v>28.3</v>
      </c>
      <c r="DR143" s="259">
        <v>99.6</v>
      </c>
      <c r="EI143" s="147">
        <v>55655.121594510245</v>
      </c>
      <c r="EJ143" s="148">
        <v>582.08339710291932</v>
      </c>
      <c r="EK143" s="148">
        <v>28.100698953629486</v>
      </c>
      <c r="EL143" s="148">
        <v>175.81177045251232</v>
      </c>
      <c r="EM143" s="148">
        <v>5.254335092569157</v>
      </c>
      <c r="EN143" s="148">
        <v>94.963273805604857</v>
      </c>
      <c r="EO143" s="148">
        <v>1.622577135067333</v>
      </c>
      <c r="EP143" s="148">
        <v>23.234392688105917</v>
      </c>
      <c r="EQ143" s="148">
        <v>275.85822366446706</v>
      </c>
      <c r="ER143" s="148">
        <v>100.96890861330047</v>
      </c>
      <c r="ES143" s="148">
        <v>27.755274761338455</v>
      </c>
      <c r="ET143" s="148">
        <v>0</v>
      </c>
      <c r="EU143" s="148">
        <v>25.191903735323351</v>
      </c>
      <c r="EV143" s="148">
        <v>1.5466019883954403</v>
      </c>
      <c r="EW143" s="148">
        <v>0</v>
      </c>
      <c r="EX143" s="148">
        <v>165.00171585529651</v>
      </c>
      <c r="EY143" s="148">
        <v>41.633465946233713</v>
      </c>
      <c r="EZ143" s="148">
        <v>101.63957378293885</v>
      </c>
      <c r="FA143" s="148">
        <v>13.337438032661801</v>
      </c>
      <c r="FB143" s="148">
        <v>45.533905605933455</v>
      </c>
      <c r="GK143" s="192"/>
      <c r="GL143" s="144"/>
      <c r="GZ143" s="637"/>
      <c r="HI143" s="637"/>
    </row>
    <row r="144" spans="1:217" s="142" customFormat="1" ht="15.75" x14ac:dyDescent="0.2">
      <c r="A144" s="278">
        <v>20</v>
      </c>
      <c r="B144" s="272">
        <v>150</v>
      </c>
      <c r="C144" s="176">
        <v>110</v>
      </c>
      <c r="D144" s="327">
        <v>2963.5</v>
      </c>
      <c r="E144" s="319" t="s">
        <v>238</v>
      </c>
      <c r="F144" s="416" t="s">
        <v>184</v>
      </c>
      <c r="G144" s="239"/>
      <c r="H144" s="145">
        <v>20.420000000000002</v>
      </c>
      <c r="I144" s="145">
        <v>0.19</v>
      </c>
      <c r="J144" s="145">
        <v>7.74</v>
      </c>
      <c r="K144" s="145">
        <v>2.95</v>
      </c>
      <c r="L144" s="145">
        <v>0.64</v>
      </c>
      <c r="M144" s="145">
        <v>14.2</v>
      </c>
      <c r="N144" s="145">
        <v>16.8</v>
      </c>
      <c r="O144" s="145">
        <v>0.44</v>
      </c>
      <c r="P144" s="145">
        <v>2.0299999999999998</v>
      </c>
      <c r="Q144" s="145">
        <v>0.26</v>
      </c>
      <c r="R144" s="145">
        <v>0.03</v>
      </c>
      <c r="S144" s="145">
        <v>0.09</v>
      </c>
      <c r="T144" s="145">
        <v>0.8</v>
      </c>
      <c r="U144" s="145">
        <v>33.01</v>
      </c>
      <c r="V144" s="146">
        <v>99.6</v>
      </c>
      <c r="W144" s="146"/>
      <c r="X144" s="145"/>
      <c r="Y144" s="145">
        <f t="shared" si="179"/>
        <v>0.32647999999999999</v>
      </c>
      <c r="Z144" s="145"/>
      <c r="AA144" s="145"/>
      <c r="AB144" s="145"/>
      <c r="AC144" s="146">
        <f>R144+S144</f>
        <v>0.12</v>
      </c>
      <c r="AD144" s="146"/>
      <c r="AE144" s="146"/>
      <c r="AF144" s="443"/>
      <c r="AG144" s="146"/>
      <c r="AH144" s="146"/>
      <c r="AI144" s="146">
        <f>N144+3*J144</f>
        <v>40.019999999999996</v>
      </c>
      <c r="AJ144" s="146">
        <f>3*J144/AI144</f>
        <v>0.58020989505247378</v>
      </c>
      <c r="AK144" s="146">
        <f>N144/AI144</f>
        <v>0.41979010494752628</v>
      </c>
      <c r="AL144" s="146">
        <f>K144+M144</f>
        <v>17.149999999999999</v>
      </c>
      <c r="AM144" s="146">
        <f>AL144*AJ144</f>
        <v>9.9505997001499242</v>
      </c>
      <c r="AN144" s="146">
        <f>AL144*AK144</f>
        <v>7.1994002998500752</v>
      </c>
      <c r="AO144" s="146"/>
      <c r="AP144" s="146"/>
      <c r="AQ144" s="146"/>
      <c r="AR144" s="146"/>
      <c r="AS144" s="146"/>
      <c r="AT144" s="146"/>
      <c r="AU144" s="146"/>
      <c r="AV144" s="146"/>
      <c r="AW144" s="146"/>
      <c r="AZ144" s="146"/>
      <c r="BA144" s="146"/>
      <c r="BB144" s="146"/>
      <c r="BC144" s="146"/>
      <c r="BD144" s="195">
        <v>21791.906026859349</v>
      </c>
      <c r="BE144" s="196">
        <v>46.585247914647141</v>
      </c>
      <c r="BF144" s="196">
        <v>3.2844244280811981</v>
      </c>
      <c r="BG144" s="196">
        <v>70.005764700300418</v>
      </c>
      <c r="BH144" s="196">
        <v>7.9533807212167886</v>
      </c>
      <c r="BI144" s="196">
        <v>2.779755328917378</v>
      </c>
      <c r="BJ144" s="196">
        <v>13.854798525091761</v>
      </c>
      <c r="BK144" s="196">
        <v>63.410379195098209</v>
      </c>
      <c r="BL144" s="196">
        <v>194.81727642702791</v>
      </c>
      <c r="BM144" s="196">
        <v>27.080529238276331</v>
      </c>
      <c r="BN144" s="196">
        <v>55.271471515929711</v>
      </c>
      <c r="BO144" s="196">
        <v>3.75201651538887</v>
      </c>
      <c r="BP144" s="196">
        <v>23.62124574251207</v>
      </c>
      <c r="BQ144" s="196">
        <v>5.0687338335974568</v>
      </c>
      <c r="BR144" s="196">
        <v>3.3573603742621145</v>
      </c>
      <c r="BS144" s="196">
        <v>288.80244876336127</v>
      </c>
      <c r="BT144" s="196">
        <v>12.212148998140615</v>
      </c>
      <c r="BU144" s="196">
        <v>36.727836604253405</v>
      </c>
      <c r="BV144" s="196">
        <v>0.90152610200406225</v>
      </c>
      <c r="BW144" s="196">
        <v>9.5756159027454526</v>
      </c>
      <c r="BX144" s="196"/>
      <c r="BY144" s="196"/>
      <c r="BZ144" s="196"/>
      <c r="CA144" s="148">
        <f>BT144+BU144+BW144</f>
        <v>58.515601505139472</v>
      </c>
      <c r="CB144" s="196"/>
      <c r="CC144" s="198">
        <v>7.3588639489444994</v>
      </c>
      <c r="CD144" s="198">
        <v>5.1606363756555442</v>
      </c>
      <c r="CE144" s="373">
        <v>0.4795314382105999</v>
      </c>
      <c r="CF144" s="200"/>
      <c r="CG144" s="198">
        <v>7.3588639489444994</v>
      </c>
      <c r="CH144" s="373">
        <v>0.4795314382105999</v>
      </c>
      <c r="CI144" s="438"/>
      <c r="CJ144" s="438"/>
      <c r="DC144" s="516"/>
      <c r="DD144" s="145">
        <v>20.420000000000002</v>
      </c>
      <c r="DE144" s="145">
        <v>0.19</v>
      </c>
      <c r="DF144" s="145">
        <v>7.74</v>
      </c>
      <c r="DG144" s="145">
        <v>2.95</v>
      </c>
      <c r="DH144" s="145">
        <v>0.64</v>
      </c>
      <c r="DI144" s="145">
        <v>14.2</v>
      </c>
      <c r="DJ144" s="145">
        <v>16.8</v>
      </c>
      <c r="DK144" s="145">
        <v>0.44</v>
      </c>
      <c r="DL144" s="145">
        <v>2.0299999999999998</v>
      </c>
      <c r="DM144" s="145">
        <v>0.26</v>
      </c>
      <c r="DN144" s="145">
        <v>0.03</v>
      </c>
      <c r="DO144" s="145">
        <v>0.09</v>
      </c>
      <c r="DP144" s="145">
        <v>0.8</v>
      </c>
      <c r="DQ144" s="145">
        <v>33.01</v>
      </c>
      <c r="DR144" s="146">
        <v>99.6</v>
      </c>
      <c r="EI144" s="195">
        <v>21791.906026859349</v>
      </c>
      <c r="EJ144" s="196">
        <v>46.585247914647141</v>
      </c>
      <c r="EK144" s="196">
        <v>3.2844244280811981</v>
      </c>
      <c r="EL144" s="196">
        <v>70.005764700300418</v>
      </c>
      <c r="EM144" s="196">
        <v>7.9533807212167886</v>
      </c>
      <c r="EN144" s="196">
        <v>2.779755328917378</v>
      </c>
      <c r="EO144" s="196">
        <v>13.854798525091761</v>
      </c>
      <c r="EP144" s="196">
        <v>63.410379195098209</v>
      </c>
      <c r="EQ144" s="196">
        <v>194.81727642702791</v>
      </c>
      <c r="ER144" s="196">
        <v>27.080529238276331</v>
      </c>
      <c r="ES144" s="196">
        <v>55.271471515929711</v>
      </c>
      <c r="ET144" s="196">
        <v>3.75201651538887</v>
      </c>
      <c r="EU144" s="196">
        <v>23.62124574251207</v>
      </c>
      <c r="EV144" s="196">
        <v>5.0687338335974568</v>
      </c>
      <c r="EW144" s="196">
        <v>3.3573603742621145</v>
      </c>
      <c r="EX144" s="196">
        <v>288.80244876336127</v>
      </c>
      <c r="EY144" s="196">
        <v>12.212148998140615</v>
      </c>
      <c r="EZ144" s="196">
        <v>36.727836604253405</v>
      </c>
      <c r="FA144" s="196">
        <v>0.90152610200406225</v>
      </c>
      <c r="FB144" s="196">
        <v>9.5756159027454526</v>
      </c>
      <c r="GK144" s="198">
        <v>7.3588639489444994</v>
      </c>
      <c r="GL144" s="373">
        <v>0.4795314382105999</v>
      </c>
      <c r="GZ144" s="637"/>
      <c r="HI144" s="637"/>
    </row>
    <row r="145" spans="1:217" x14ac:dyDescent="0.2">
      <c r="H145" s="15"/>
      <c r="J145" s="15"/>
      <c r="N145" s="15"/>
      <c r="Y145" s="145"/>
      <c r="Z145" s="425"/>
      <c r="AA145" s="425"/>
      <c r="DD145" s="15"/>
      <c r="DF145" s="15"/>
      <c r="DJ145" s="15"/>
    </row>
    <row r="146" spans="1:217" x14ac:dyDescent="0.2">
      <c r="H146" s="15"/>
      <c r="J146" s="15"/>
      <c r="N146" s="15"/>
      <c r="Y146" s="145"/>
      <c r="Z146" s="425"/>
      <c r="AA146" s="425"/>
      <c r="DD146" s="15"/>
      <c r="DF146" s="15"/>
      <c r="DJ146" s="15"/>
    </row>
    <row r="147" spans="1:217" x14ac:dyDescent="0.2">
      <c r="F147" s="307" t="s">
        <v>257</v>
      </c>
      <c r="H147" s="15"/>
      <c r="J147" s="15"/>
      <c r="N147" s="15"/>
      <c r="Y147" s="145"/>
      <c r="Z147" s="425"/>
      <c r="AA147" s="425"/>
      <c r="DD147" s="15"/>
      <c r="DF147" s="15"/>
      <c r="DJ147" s="15"/>
    </row>
    <row r="148" spans="1:217" x14ac:dyDescent="0.2">
      <c r="H148" s="15"/>
      <c r="J148" s="15"/>
      <c r="N148" s="15"/>
      <c r="Y148" s="145"/>
      <c r="Z148" s="425"/>
      <c r="AA148" s="425"/>
      <c r="DD148" s="15"/>
      <c r="DF148" s="15"/>
      <c r="DJ148" s="15"/>
    </row>
    <row r="149" spans="1:217" s="142" customFormat="1" ht="15.75" x14ac:dyDescent="0.2">
      <c r="A149" s="278">
        <v>4</v>
      </c>
      <c r="B149" s="272">
        <v>240</v>
      </c>
      <c r="C149" s="144">
        <v>100</v>
      </c>
      <c r="D149" s="324">
        <v>530.79999999999995</v>
      </c>
      <c r="E149" s="317" t="s">
        <v>234</v>
      </c>
      <c r="F149" s="307" t="s">
        <v>158</v>
      </c>
      <c r="G149" s="262"/>
      <c r="H149" s="388">
        <v>71.95031454192997</v>
      </c>
      <c r="I149" s="145">
        <v>0.5422535184630658</v>
      </c>
      <c r="J149" s="388">
        <v>14.358133362752355</v>
      </c>
      <c r="K149" s="145">
        <v>3.6117376873492919</v>
      </c>
      <c r="L149" s="145">
        <v>3.1299490945769171E-2</v>
      </c>
      <c r="M149" s="145">
        <v>1.6757422262848491</v>
      </c>
      <c r="N149" s="388">
        <v>0.24785538446990585</v>
      </c>
      <c r="O149" s="145">
        <v>1.6703562749208045</v>
      </c>
      <c r="P149" s="145">
        <v>2.2310033254007022</v>
      </c>
      <c r="Q149" s="145">
        <v>8.4549274243116701E-2</v>
      </c>
      <c r="R149" s="145">
        <v>8.2516839766118705E-2</v>
      </c>
      <c r="S149" s="145">
        <v>0.23423807347401926</v>
      </c>
      <c r="T149" s="145">
        <v>0.28999999999999998</v>
      </c>
      <c r="U149" s="145">
        <v>2.59</v>
      </c>
      <c r="V149" s="146">
        <v>99.6</v>
      </c>
      <c r="W149" s="146"/>
      <c r="X149" s="145"/>
      <c r="Y149" s="145">
        <f t="shared" si="179"/>
        <v>1.2394043559912369</v>
      </c>
      <c r="Z149" s="145"/>
      <c r="AA149" s="145"/>
      <c r="AB149" s="145"/>
      <c r="AC149" s="146"/>
      <c r="AD149" s="146"/>
      <c r="AE149" s="146"/>
      <c r="AF149" s="443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Z149" s="146"/>
      <c r="BA149" s="146"/>
      <c r="BB149" s="146"/>
      <c r="BC149" s="146"/>
      <c r="BD149" s="147">
        <v>26639.809710630969</v>
      </c>
      <c r="BE149" s="148">
        <v>18.854636772702701</v>
      </c>
      <c r="BF149" s="148">
        <v>0</v>
      </c>
      <c r="BG149" s="148">
        <v>48.699586366766674</v>
      </c>
      <c r="BH149" s="148">
        <v>12.069093876628864</v>
      </c>
      <c r="BI149" s="148">
        <v>1.9101189410275212</v>
      </c>
      <c r="BJ149" s="148">
        <v>9.9616735154500393</v>
      </c>
      <c r="BK149" s="148">
        <v>83.180497057179252</v>
      </c>
      <c r="BL149" s="148">
        <v>104.85327762205009</v>
      </c>
      <c r="BM149" s="148">
        <v>15.228689248787113</v>
      </c>
      <c r="BN149" s="148">
        <v>130.18198082485239</v>
      </c>
      <c r="BO149" s="148">
        <v>8.3789968704250253</v>
      </c>
      <c r="BP149" s="148">
        <v>8.2675230293154183</v>
      </c>
      <c r="BQ149" s="148">
        <v>6.2227528174853459</v>
      </c>
      <c r="BR149" s="148">
        <v>2.3471721903887084</v>
      </c>
      <c r="BS149" s="148">
        <v>588.34582796038296</v>
      </c>
      <c r="BT149" s="148">
        <v>20.468401134866166</v>
      </c>
      <c r="BU149" s="148">
        <v>49.323593993179863</v>
      </c>
      <c r="BV149" s="148">
        <v>0.60268945704045374</v>
      </c>
      <c r="BW149" s="148">
        <v>12.475730683969523</v>
      </c>
      <c r="BX149" s="148"/>
      <c r="BY149" s="148"/>
      <c r="BZ149" s="148"/>
      <c r="CA149" s="148"/>
      <c r="CB149" s="148"/>
      <c r="CC149" s="160">
        <v>6.7413036808295672</v>
      </c>
      <c r="CD149" s="341">
        <v>7.9024437082913277</v>
      </c>
      <c r="CE149" s="357"/>
      <c r="CF149" s="350" t="s">
        <v>159</v>
      </c>
      <c r="CG149" s="160">
        <v>6.7413036808295672</v>
      </c>
      <c r="CH149" s="357"/>
      <c r="CI149" s="438"/>
      <c r="CJ149" s="438"/>
      <c r="DC149" s="516"/>
      <c r="DD149" s="388">
        <v>71.95031454192997</v>
      </c>
      <c r="DE149" s="145">
        <v>0.5422535184630658</v>
      </c>
      <c r="DF149" s="388">
        <v>14.358133362752355</v>
      </c>
      <c r="DG149" s="145">
        <v>3.6117376873492919</v>
      </c>
      <c r="DH149" s="145">
        <v>3.1299490945769171E-2</v>
      </c>
      <c r="DI149" s="145">
        <v>1.6757422262848491</v>
      </c>
      <c r="DJ149" s="388">
        <v>0.24785538446990585</v>
      </c>
      <c r="DK149" s="145">
        <v>1.6703562749208045</v>
      </c>
      <c r="DL149" s="145">
        <v>2.2310033254007022</v>
      </c>
      <c r="DM149" s="145">
        <v>8.4549274243116701E-2</v>
      </c>
      <c r="DN149" s="145">
        <v>8.2516839766118705E-2</v>
      </c>
      <c r="DO149" s="145">
        <v>0.23423807347401926</v>
      </c>
      <c r="DP149" s="145">
        <v>0.28999999999999998</v>
      </c>
      <c r="DQ149" s="145">
        <v>2.59</v>
      </c>
      <c r="DR149" s="146">
        <v>99.6</v>
      </c>
      <c r="EI149" s="147">
        <v>26639.809710630969</v>
      </c>
      <c r="EJ149" s="148">
        <v>18.854636772702701</v>
      </c>
      <c r="EK149" s="148">
        <v>0</v>
      </c>
      <c r="EL149" s="148">
        <v>48.699586366766674</v>
      </c>
      <c r="EM149" s="148">
        <v>12.069093876628864</v>
      </c>
      <c r="EN149" s="148">
        <v>1.9101189410275212</v>
      </c>
      <c r="EO149" s="148">
        <v>9.9616735154500393</v>
      </c>
      <c r="EP149" s="148">
        <v>83.180497057179252</v>
      </c>
      <c r="EQ149" s="148">
        <v>104.85327762205009</v>
      </c>
      <c r="ER149" s="148">
        <v>15.228689248787113</v>
      </c>
      <c r="ES149" s="148">
        <v>130.18198082485239</v>
      </c>
      <c r="ET149" s="148">
        <v>8.3789968704250253</v>
      </c>
      <c r="EU149" s="148">
        <v>8.2675230293154183</v>
      </c>
      <c r="EV149" s="148">
        <v>6.2227528174853459</v>
      </c>
      <c r="EW149" s="148">
        <v>2.3471721903887084</v>
      </c>
      <c r="EX149" s="148">
        <v>588.34582796038296</v>
      </c>
      <c r="EY149" s="148">
        <v>20.468401134866166</v>
      </c>
      <c r="EZ149" s="148">
        <v>49.323593993179863</v>
      </c>
      <c r="FA149" s="148">
        <v>0.60268945704045374</v>
      </c>
      <c r="FB149" s="148">
        <v>12.475730683969523</v>
      </c>
      <c r="GK149" s="160">
        <v>6.7413036808295672</v>
      </c>
      <c r="GL149" s="357"/>
      <c r="GZ149" s="637"/>
      <c r="HI149" s="637"/>
    </row>
    <row r="150" spans="1:217" s="142" customFormat="1" ht="15.75" x14ac:dyDescent="0.2">
      <c r="A150" s="278">
        <v>5</v>
      </c>
      <c r="B150" s="272">
        <v>256</v>
      </c>
      <c r="C150" s="144">
        <v>100</v>
      </c>
      <c r="D150" s="324">
        <v>537.6</v>
      </c>
      <c r="E150" s="317" t="s">
        <v>234</v>
      </c>
      <c r="F150" s="307" t="s">
        <v>163</v>
      </c>
      <c r="G150" s="262"/>
      <c r="H150" s="388">
        <v>88.256128353442534</v>
      </c>
      <c r="I150" s="145">
        <v>0.28178671206657713</v>
      </c>
      <c r="J150" s="388">
        <v>1.001647773536223</v>
      </c>
      <c r="K150" s="145">
        <v>4.8678552560618398</v>
      </c>
      <c r="L150" s="145">
        <v>0.12335814819122949</v>
      </c>
      <c r="M150" s="145">
        <v>0.95240646314253385</v>
      </c>
      <c r="N150" s="388">
        <v>0.22357389998625313</v>
      </c>
      <c r="O150" s="145">
        <v>0.16821565662440385</v>
      </c>
      <c r="P150" s="145">
        <v>0.22877329300918925</v>
      </c>
      <c r="Q150" s="145">
        <v>3.965811541023824E-2</v>
      </c>
      <c r="R150" s="145">
        <v>0.11805680628549071</v>
      </c>
      <c r="S150" s="145">
        <v>0.14853952224348874</v>
      </c>
      <c r="T150" s="145">
        <v>0.17</v>
      </c>
      <c r="U150" s="145">
        <v>3.02</v>
      </c>
      <c r="V150" s="146">
        <v>99.6</v>
      </c>
      <c r="W150" s="146"/>
      <c r="X150" s="145"/>
      <c r="Y150" s="145">
        <f t="shared" si="179"/>
        <v>0.12481601721530766</v>
      </c>
      <c r="Z150" s="145"/>
      <c r="AA150" s="145"/>
      <c r="AB150" s="145"/>
      <c r="AC150" s="146"/>
      <c r="AD150" s="146"/>
      <c r="AE150" s="146"/>
      <c r="AF150" s="443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Z150" s="146"/>
      <c r="BA150" s="146"/>
      <c r="BB150" s="146"/>
      <c r="BC150" s="146"/>
      <c r="BD150" s="147">
        <v>27780.834423810622</v>
      </c>
      <c r="BE150" s="148">
        <v>0</v>
      </c>
      <c r="BF150" s="148">
        <v>0</v>
      </c>
      <c r="BG150" s="148">
        <v>21.13824220744721</v>
      </c>
      <c r="BH150" s="148">
        <v>2.3070780245266569</v>
      </c>
      <c r="BI150" s="148">
        <v>0</v>
      </c>
      <c r="BJ150" s="148">
        <v>1.5482407482758227</v>
      </c>
      <c r="BK150" s="148">
        <v>3.5039492029525543</v>
      </c>
      <c r="BL150" s="148">
        <v>18.794312867656242</v>
      </c>
      <c r="BM150" s="148">
        <v>9.6324357160638563</v>
      </c>
      <c r="BN150" s="148">
        <v>267.42039182506704</v>
      </c>
      <c r="BO150" s="148">
        <v>3.0243676809541</v>
      </c>
      <c r="BP150" s="148">
        <v>6.5789716285693745</v>
      </c>
      <c r="BQ150" s="148">
        <v>2.3624459103948778</v>
      </c>
      <c r="BR150" s="148">
        <v>-0.17914248356749651</v>
      </c>
      <c r="BS150" s="148">
        <v>299.66193749366909</v>
      </c>
      <c r="BT150" s="148">
        <v>9.7828524821791571</v>
      </c>
      <c r="BU150" s="148">
        <v>18.157428073078435</v>
      </c>
      <c r="BV150" s="148">
        <v>3.8342717414077985</v>
      </c>
      <c r="BW150" s="148">
        <v>2.9726779699999852</v>
      </c>
      <c r="BX150" s="148"/>
      <c r="BY150" s="148"/>
      <c r="BZ150" s="148"/>
      <c r="CA150" s="148"/>
      <c r="CB150" s="148"/>
      <c r="CC150" s="160">
        <v>17.709805972704078</v>
      </c>
      <c r="CD150" s="341">
        <v>17.613033326257675</v>
      </c>
      <c r="CE150" s="357"/>
      <c r="CF150" s="350" t="s">
        <v>159</v>
      </c>
      <c r="CG150" s="160">
        <v>17.709805972704078</v>
      </c>
      <c r="CH150" s="357"/>
      <c r="CI150" s="438"/>
      <c r="CJ150" s="438"/>
      <c r="DC150" s="516"/>
      <c r="DD150" s="388">
        <v>88.256128353442534</v>
      </c>
      <c r="DE150" s="145">
        <v>0.28178671206657713</v>
      </c>
      <c r="DF150" s="388">
        <v>1.001647773536223</v>
      </c>
      <c r="DG150" s="145">
        <v>4.8678552560618398</v>
      </c>
      <c r="DH150" s="145">
        <v>0.12335814819122949</v>
      </c>
      <c r="DI150" s="145">
        <v>0.95240646314253385</v>
      </c>
      <c r="DJ150" s="388">
        <v>0.22357389998625313</v>
      </c>
      <c r="DK150" s="145">
        <v>0.16821565662440385</v>
      </c>
      <c r="DL150" s="145">
        <v>0.22877329300918925</v>
      </c>
      <c r="DM150" s="145">
        <v>3.965811541023824E-2</v>
      </c>
      <c r="DN150" s="145">
        <v>0.11805680628549071</v>
      </c>
      <c r="DO150" s="145">
        <v>0.14853952224348874</v>
      </c>
      <c r="DP150" s="145">
        <v>0.17</v>
      </c>
      <c r="DQ150" s="145">
        <v>3.02</v>
      </c>
      <c r="DR150" s="146">
        <v>99.6</v>
      </c>
      <c r="EI150" s="147">
        <v>27780.834423810622</v>
      </c>
      <c r="EJ150" s="148">
        <v>0</v>
      </c>
      <c r="EK150" s="148">
        <v>0</v>
      </c>
      <c r="EL150" s="148">
        <v>21.13824220744721</v>
      </c>
      <c r="EM150" s="148">
        <v>2.3070780245266569</v>
      </c>
      <c r="EN150" s="148">
        <v>0</v>
      </c>
      <c r="EO150" s="148">
        <v>1.5482407482758227</v>
      </c>
      <c r="EP150" s="148">
        <v>3.5039492029525543</v>
      </c>
      <c r="EQ150" s="148">
        <v>18.794312867656242</v>
      </c>
      <c r="ER150" s="148">
        <v>9.6324357160638563</v>
      </c>
      <c r="ES150" s="148">
        <v>267.42039182506704</v>
      </c>
      <c r="ET150" s="148">
        <v>3.0243676809541</v>
      </c>
      <c r="EU150" s="148">
        <v>6.5789716285693745</v>
      </c>
      <c r="EV150" s="148">
        <v>2.3624459103948778</v>
      </c>
      <c r="EW150" s="148">
        <v>-0.17914248356749651</v>
      </c>
      <c r="EX150" s="148">
        <v>299.66193749366909</v>
      </c>
      <c r="EY150" s="148">
        <v>9.7828524821791571</v>
      </c>
      <c r="EZ150" s="148">
        <v>18.157428073078435</v>
      </c>
      <c r="FA150" s="148">
        <v>3.8342717414077985</v>
      </c>
      <c r="FB150" s="148">
        <v>2.9726779699999852</v>
      </c>
      <c r="GK150" s="160">
        <v>17.709805972704078</v>
      </c>
      <c r="GL150" s="357"/>
      <c r="GZ150" s="637"/>
      <c r="HI150" s="637"/>
    </row>
    <row r="151" spans="1:217" s="142" customFormat="1" ht="15.75" x14ac:dyDescent="0.25">
      <c r="A151" s="278">
        <v>9</v>
      </c>
      <c r="B151" s="272">
        <v>160</v>
      </c>
      <c r="C151" s="144">
        <v>101</v>
      </c>
      <c r="D151" s="324">
        <v>741</v>
      </c>
      <c r="E151" s="317" t="s">
        <v>234</v>
      </c>
      <c r="F151" s="307" t="s">
        <v>192</v>
      </c>
      <c r="G151" s="263"/>
      <c r="H151" s="388">
        <v>75.49226464616784</v>
      </c>
      <c r="I151" s="145">
        <v>0.1669370274891139</v>
      </c>
      <c r="J151" s="388">
        <v>10.38008004301018</v>
      </c>
      <c r="K151" s="145">
        <v>0.95140617903988478</v>
      </c>
      <c r="L151" s="145">
        <v>2.7390537760799298E-2</v>
      </c>
      <c r="M151" s="145">
        <v>0.44862380787006123</v>
      </c>
      <c r="N151" s="388">
        <v>2.717265848315658</v>
      </c>
      <c r="O151" s="145">
        <v>0.48006067507279682</v>
      </c>
      <c r="P151" s="145">
        <v>1.783912523709027</v>
      </c>
      <c r="Q151" s="145">
        <v>9.2858073090588522E-2</v>
      </c>
      <c r="R151" s="145">
        <v>0.21964306227125802</v>
      </c>
      <c r="S151" s="145">
        <v>0.44955757620281578</v>
      </c>
      <c r="T151" s="145">
        <v>0.19</v>
      </c>
      <c r="U151" s="145">
        <v>6.2</v>
      </c>
      <c r="V151" s="146">
        <v>99.6</v>
      </c>
      <c r="W151" s="146"/>
      <c r="X151" s="145"/>
      <c r="Y151" s="145">
        <f t="shared" si="179"/>
        <v>0.35620502090401523</v>
      </c>
      <c r="Z151" s="145"/>
      <c r="AA151" s="145"/>
      <c r="AB151" s="145"/>
      <c r="AC151" s="146"/>
      <c r="AD151" s="146"/>
      <c r="AE151" s="146"/>
      <c r="AF151" s="443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Z151" s="146"/>
      <c r="BA151" s="146"/>
      <c r="BB151" s="146"/>
      <c r="BC151" s="146"/>
      <c r="BD151" s="147">
        <v>5680.7481476473304</v>
      </c>
      <c r="BE151" s="148">
        <v>0</v>
      </c>
      <c r="BF151" s="148">
        <v>1.8367080951915715</v>
      </c>
      <c r="BG151" s="148">
        <v>23.00983057132807</v>
      </c>
      <c r="BH151" s="148">
        <v>5.1481155375561833</v>
      </c>
      <c r="BI151" s="148">
        <v>4.5898497291077041</v>
      </c>
      <c r="BJ151" s="148">
        <v>3.6099818918074305</v>
      </c>
      <c r="BK151" s="148">
        <v>40.674973987033859</v>
      </c>
      <c r="BL151" s="148">
        <v>60.552690751463587</v>
      </c>
      <c r="BM151" s="148">
        <v>5.8508247501949144</v>
      </c>
      <c r="BN151" s="148">
        <v>95.457818832222685</v>
      </c>
      <c r="BO151" s="148">
        <v>1.5330545819734442</v>
      </c>
      <c r="BP151" s="148">
        <v>14.632637190705699</v>
      </c>
      <c r="BQ151" s="148">
        <v>5.0066330458185329</v>
      </c>
      <c r="BR151" s="148">
        <v>0.34286135096605636</v>
      </c>
      <c r="BS151" s="148">
        <v>842.51338800576298</v>
      </c>
      <c r="BT151" s="148">
        <v>9.8405701940830976</v>
      </c>
      <c r="BU151" s="148">
        <v>28.632560075507829</v>
      </c>
      <c r="BV151" s="148">
        <v>3.0379811188423704</v>
      </c>
      <c r="BW151" s="148">
        <v>8.5772788707161496</v>
      </c>
      <c r="BX151" s="148"/>
      <c r="BY151" s="148"/>
      <c r="BZ151" s="148"/>
      <c r="CA151" s="148"/>
      <c r="CB151" s="148"/>
      <c r="CC151" s="174"/>
      <c r="CD151" s="346"/>
      <c r="CE151" s="361"/>
      <c r="CF151" s="354"/>
      <c r="CG151" s="174"/>
      <c r="CH151" s="361"/>
      <c r="CI151" s="438"/>
      <c r="CJ151" s="438"/>
      <c r="DC151" s="516"/>
      <c r="DD151" s="388">
        <v>75.49226464616784</v>
      </c>
      <c r="DE151" s="145">
        <v>0.1669370274891139</v>
      </c>
      <c r="DF151" s="388">
        <v>10.38008004301018</v>
      </c>
      <c r="DG151" s="145">
        <v>0.95140617903988478</v>
      </c>
      <c r="DH151" s="145">
        <v>2.7390537760799298E-2</v>
      </c>
      <c r="DI151" s="145">
        <v>0.44862380787006123</v>
      </c>
      <c r="DJ151" s="388">
        <v>2.717265848315658</v>
      </c>
      <c r="DK151" s="145">
        <v>0.48006067507279682</v>
      </c>
      <c r="DL151" s="145">
        <v>1.783912523709027</v>
      </c>
      <c r="DM151" s="145">
        <v>9.2858073090588522E-2</v>
      </c>
      <c r="DN151" s="145">
        <v>0.21964306227125802</v>
      </c>
      <c r="DO151" s="145">
        <v>0.44955757620281578</v>
      </c>
      <c r="DP151" s="145">
        <v>0.19</v>
      </c>
      <c r="DQ151" s="145">
        <v>6.2</v>
      </c>
      <c r="DR151" s="146">
        <v>99.6</v>
      </c>
      <c r="EI151" s="147">
        <v>5680.7481476473304</v>
      </c>
      <c r="EJ151" s="148">
        <v>0</v>
      </c>
      <c r="EK151" s="148">
        <v>1.8367080951915715</v>
      </c>
      <c r="EL151" s="148">
        <v>23.00983057132807</v>
      </c>
      <c r="EM151" s="148">
        <v>5.1481155375561833</v>
      </c>
      <c r="EN151" s="148">
        <v>4.5898497291077041</v>
      </c>
      <c r="EO151" s="148">
        <v>3.6099818918074305</v>
      </c>
      <c r="EP151" s="148">
        <v>40.674973987033859</v>
      </c>
      <c r="EQ151" s="148">
        <v>60.552690751463587</v>
      </c>
      <c r="ER151" s="148">
        <v>5.8508247501949144</v>
      </c>
      <c r="ES151" s="148">
        <v>95.457818832222685</v>
      </c>
      <c r="ET151" s="148">
        <v>1.5330545819734442</v>
      </c>
      <c r="EU151" s="148">
        <v>14.632637190705699</v>
      </c>
      <c r="EV151" s="148">
        <v>5.0066330458185329</v>
      </c>
      <c r="EW151" s="148">
        <v>0.34286135096605636</v>
      </c>
      <c r="EX151" s="148">
        <v>842.51338800576298</v>
      </c>
      <c r="EY151" s="148">
        <v>9.8405701940830976</v>
      </c>
      <c r="EZ151" s="148">
        <v>28.632560075507829</v>
      </c>
      <c r="FA151" s="148">
        <v>3.0379811188423704</v>
      </c>
      <c r="FB151" s="148">
        <v>8.5772788707161496</v>
      </c>
      <c r="GK151" s="174"/>
      <c r="GL151" s="361"/>
      <c r="GZ151" s="637"/>
      <c r="HI151" s="637"/>
    </row>
    <row r="152" spans="1:217" s="142" customFormat="1" ht="15.75" x14ac:dyDescent="0.2">
      <c r="A152" s="278">
        <v>21</v>
      </c>
      <c r="B152" s="272">
        <v>132</v>
      </c>
      <c r="C152" s="144">
        <v>110</v>
      </c>
      <c r="D152" s="327">
        <v>3145.8</v>
      </c>
      <c r="E152" s="320" t="s">
        <v>239</v>
      </c>
      <c r="F152" s="311" t="s">
        <v>179</v>
      </c>
      <c r="G152" s="239"/>
      <c r="H152" s="388">
        <v>66.758576514595433</v>
      </c>
      <c r="I152" s="145">
        <v>0.40613264927553339</v>
      </c>
      <c r="J152" s="388">
        <v>10.953151030114352</v>
      </c>
      <c r="K152" s="145">
        <v>2.069103785197985</v>
      </c>
      <c r="L152" s="145">
        <v>0.11051654910841419</v>
      </c>
      <c r="M152" s="145">
        <v>2.12519772363959</v>
      </c>
      <c r="N152" s="388">
        <v>4.1442661335796069</v>
      </c>
      <c r="O152" s="145">
        <v>1.3415539132319123</v>
      </c>
      <c r="P152" s="145">
        <v>2.3410079225601796</v>
      </c>
      <c r="Q152" s="145">
        <v>0.11114329702396283</v>
      </c>
      <c r="R152" s="145">
        <v>1.3288100389490896</v>
      </c>
      <c r="S152" s="145">
        <v>0.38054044272396303</v>
      </c>
      <c r="T152" s="145">
        <v>0.18</v>
      </c>
      <c r="U152" s="145">
        <v>7.35</v>
      </c>
      <c r="V152" s="146">
        <v>99.6</v>
      </c>
      <c r="W152" s="146"/>
      <c r="X152" s="145"/>
      <c r="Y152" s="145">
        <f t="shared" si="179"/>
        <v>0.99543300361807896</v>
      </c>
      <c r="Z152" s="145"/>
      <c r="AA152" s="145"/>
      <c r="AB152" s="145"/>
      <c r="AC152" s="146"/>
      <c r="AD152" s="146"/>
      <c r="AE152" s="146"/>
      <c r="AF152" s="443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Z152" s="146"/>
      <c r="BA152" s="146"/>
      <c r="BB152" s="146"/>
      <c r="BC152" s="146"/>
      <c r="BD152" s="147">
        <v>14785.631894806311</v>
      </c>
      <c r="BE152" s="148">
        <v>25.527205727885825</v>
      </c>
      <c r="BF152" s="148">
        <v>19.859751120078464</v>
      </c>
      <c r="BG152" s="148">
        <v>41.230501324404003</v>
      </c>
      <c r="BH152" s="148">
        <v>10.522053308823097</v>
      </c>
      <c r="BI152" s="148">
        <v>23.254937920651219</v>
      </c>
      <c r="BJ152" s="148">
        <v>6.9844205026850688</v>
      </c>
      <c r="BK152" s="148">
        <v>65.750218544428051</v>
      </c>
      <c r="BL152" s="148">
        <v>288.90727087077397</v>
      </c>
      <c r="BM152" s="148">
        <v>15.3168925307341</v>
      </c>
      <c r="BN152" s="148">
        <v>108.20681132731391</v>
      </c>
      <c r="BO152" s="148">
        <v>6.4255305683186235</v>
      </c>
      <c r="BP152" s="148">
        <v>8.380915026746047</v>
      </c>
      <c r="BQ152" s="148">
        <v>5.4679876995703838</v>
      </c>
      <c r="BR152" s="148">
        <v>5.8109480119221599</v>
      </c>
      <c r="BS152" s="148">
        <v>637.77068662358863</v>
      </c>
      <c r="BT152" s="148">
        <v>25.698889628802149</v>
      </c>
      <c r="BU152" s="148">
        <v>45.000921308510222</v>
      </c>
      <c r="BV152" s="148">
        <v>6.7780857036832858</v>
      </c>
      <c r="BW152" s="148">
        <v>11.411052924116165</v>
      </c>
      <c r="BX152" s="148"/>
      <c r="BY152" s="148"/>
      <c r="BZ152" s="148"/>
      <c r="CA152" s="148"/>
      <c r="CB152" s="148"/>
      <c r="CC152" s="198">
        <v>12.101778330423366</v>
      </c>
      <c r="CD152" s="344">
        <v>10.704438317175118</v>
      </c>
      <c r="CE152" s="360">
        <v>4.1907217679430691</v>
      </c>
      <c r="CF152" s="353"/>
      <c r="CG152" s="198">
        <v>12.101778330423366</v>
      </c>
      <c r="CH152" s="360">
        <v>4.1907217679430691</v>
      </c>
      <c r="CI152" s="438"/>
      <c r="CJ152" s="438"/>
      <c r="DC152" s="516"/>
      <c r="DD152" s="388">
        <v>66.758576514595433</v>
      </c>
      <c r="DE152" s="145">
        <v>0.40613264927553339</v>
      </c>
      <c r="DF152" s="388">
        <v>10.953151030114352</v>
      </c>
      <c r="DG152" s="145">
        <v>2.069103785197985</v>
      </c>
      <c r="DH152" s="145">
        <v>0.11051654910841419</v>
      </c>
      <c r="DI152" s="145">
        <v>2.12519772363959</v>
      </c>
      <c r="DJ152" s="388">
        <v>4.1442661335796069</v>
      </c>
      <c r="DK152" s="145">
        <v>1.3415539132319123</v>
      </c>
      <c r="DL152" s="145">
        <v>2.3410079225601796</v>
      </c>
      <c r="DM152" s="145">
        <v>0.11114329702396283</v>
      </c>
      <c r="DN152" s="145">
        <v>1.3288100389490896</v>
      </c>
      <c r="DO152" s="145">
        <v>0.38054044272396303</v>
      </c>
      <c r="DP152" s="145">
        <v>0.18</v>
      </c>
      <c r="DQ152" s="145">
        <v>7.35</v>
      </c>
      <c r="DR152" s="146">
        <v>99.6</v>
      </c>
      <c r="EI152" s="147">
        <v>14785.631894806311</v>
      </c>
      <c r="EJ152" s="148">
        <v>25.527205727885825</v>
      </c>
      <c r="EK152" s="148">
        <v>19.859751120078464</v>
      </c>
      <c r="EL152" s="148">
        <v>41.230501324404003</v>
      </c>
      <c r="EM152" s="148">
        <v>10.522053308823097</v>
      </c>
      <c r="EN152" s="148">
        <v>23.254937920651219</v>
      </c>
      <c r="EO152" s="148">
        <v>6.9844205026850688</v>
      </c>
      <c r="EP152" s="148">
        <v>65.750218544428051</v>
      </c>
      <c r="EQ152" s="148">
        <v>288.90727087077397</v>
      </c>
      <c r="ER152" s="148">
        <v>15.3168925307341</v>
      </c>
      <c r="ES152" s="148">
        <v>108.20681132731391</v>
      </c>
      <c r="ET152" s="148">
        <v>6.4255305683186235</v>
      </c>
      <c r="EU152" s="148">
        <v>8.380915026746047</v>
      </c>
      <c r="EV152" s="148">
        <v>5.4679876995703838</v>
      </c>
      <c r="EW152" s="148">
        <v>5.8109480119221599</v>
      </c>
      <c r="EX152" s="148">
        <v>637.77068662358863</v>
      </c>
      <c r="EY152" s="148">
        <v>25.698889628802149</v>
      </c>
      <c r="EZ152" s="148">
        <v>45.000921308510222</v>
      </c>
      <c r="FA152" s="148">
        <v>6.7780857036832858</v>
      </c>
      <c r="FB152" s="148">
        <v>11.411052924116165</v>
      </c>
      <c r="GK152" s="198">
        <v>12.101778330423366</v>
      </c>
      <c r="GL152" s="360">
        <v>4.1907217679430691</v>
      </c>
      <c r="GZ152" s="637"/>
      <c r="HI152" s="637"/>
    </row>
    <row r="153" spans="1:217" s="142" customFormat="1" ht="15.75" x14ac:dyDescent="0.2">
      <c r="A153" s="278">
        <v>22</v>
      </c>
      <c r="B153" s="272">
        <v>133</v>
      </c>
      <c r="C153" s="144">
        <v>110</v>
      </c>
      <c r="D153" s="327">
        <v>3146</v>
      </c>
      <c r="E153" s="320" t="s">
        <v>240</v>
      </c>
      <c r="F153" s="311" t="s">
        <v>180</v>
      </c>
      <c r="G153" s="239"/>
      <c r="H153" s="388">
        <v>65.812466847937856</v>
      </c>
      <c r="I153" s="145">
        <v>0.59680252965999203</v>
      </c>
      <c r="J153" s="388">
        <v>12.312368324100252</v>
      </c>
      <c r="K153" s="145">
        <v>2.2595775160420493</v>
      </c>
      <c r="L153" s="145">
        <v>0.12575258062839173</v>
      </c>
      <c r="M153" s="145">
        <v>2.7103650060687428</v>
      </c>
      <c r="N153" s="388">
        <v>3.7163856510958762</v>
      </c>
      <c r="O153" s="145">
        <v>1.4417679592976078</v>
      </c>
      <c r="P153" s="145">
        <v>2.4994892084867466</v>
      </c>
      <c r="Q153" s="145">
        <v>0.12261921067917933</v>
      </c>
      <c r="R153" s="145">
        <v>0.35793529386503198</v>
      </c>
      <c r="S153" s="145">
        <v>0.46446987213825425</v>
      </c>
      <c r="T153" s="145">
        <v>0.33</v>
      </c>
      <c r="U153" s="145">
        <v>6.85</v>
      </c>
      <c r="V153" s="146">
        <v>99.599999999999952</v>
      </c>
      <c r="W153" s="146"/>
      <c r="X153" s="145"/>
      <c r="Y153" s="145">
        <f t="shared" si="179"/>
        <v>1.069791825798825</v>
      </c>
      <c r="Z153" s="145"/>
      <c r="AA153" s="145"/>
      <c r="AB153" s="145"/>
      <c r="AC153" s="146"/>
      <c r="AD153" s="146"/>
      <c r="AE153" s="146"/>
      <c r="AF153" s="443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Z153" s="146"/>
      <c r="BA153" s="146"/>
      <c r="BB153" s="146"/>
      <c r="BC153" s="146"/>
      <c r="BD153" s="147">
        <v>19059.142422598918</v>
      </c>
      <c r="BE153" s="148">
        <v>22.472846757178974</v>
      </c>
      <c r="BF153" s="148">
        <v>9.8762712156702808</v>
      </c>
      <c r="BG153" s="148">
        <v>51.025533751608499</v>
      </c>
      <c r="BH153" s="148">
        <v>12.96908903859798</v>
      </c>
      <c r="BI153" s="148">
        <v>10.466129696496061</v>
      </c>
      <c r="BJ153" s="148">
        <v>14.109921224405198</v>
      </c>
      <c r="BK153" s="148">
        <v>74.75132095201738</v>
      </c>
      <c r="BL153" s="148">
        <v>189.133538982472</v>
      </c>
      <c r="BM153" s="148">
        <v>17.796403458778574</v>
      </c>
      <c r="BN153" s="148">
        <v>141.73765544627116</v>
      </c>
      <c r="BO153" s="148">
        <v>10.245313734539856</v>
      </c>
      <c r="BP153" s="148">
        <v>7.6729765894160282</v>
      </c>
      <c r="BQ153" s="148">
        <v>9.379612151656973</v>
      </c>
      <c r="BR153" s="148">
        <v>3.6131016662436326</v>
      </c>
      <c r="BS153" s="148">
        <v>654.32539859104202</v>
      </c>
      <c r="BT153" s="148">
        <v>27.457985976376801</v>
      </c>
      <c r="BU153" s="148">
        <v>53.011027450155645</v>
      </c>
      <c r="BV153" s="148">
        <v>7.4873919911033644</v>
      </c>
      <c r="BW153" s="148">
        <v>13.883353192884918</v>
      </c>
      <c r="BX153" s="148"/>
      <c r="BY153" s="148"/>
      <c r="BZ153" s="148"/>
      <c r="CA153" s="148"/>
      <c r="CB153" s="148"/>
      <c r="CC153" s="198">
        <v>12.617472441949692</v>
      </c>
      <c r="CD153" s="344">
        <v>10.923691175810875</v>
      </c>
      <c r="CE153" s="362"/>
      <c r="CF153" s="353"/>
      <c r="CG153" s="198">
        <v>12.617472441949692</v>
      </c>
      <c r="CH153" s="362"/>
      <c r="CI153" s="438"/>
      <c r="CJ153" s="438"/>
      <c r="DC153" s="516"/>
      <c r="DD153" s="388">
        <v>65.812466847937856</v>
      </c>
      <c r="DE153" s="145">
        <v>0.59680252965999203</v>
      </c>
      <c r="DF153" s="388">
        <v>12.312368324100252</v>
      </c>
      <c r="DG153" s="145">
        <v>2.2595775160420493</v>
      </c>
      <c r="DH153" s="145">
        <v>0.12575258062839173</v>
      </c>
      <c r="DI153" s="145">
        <v>2.7103650060687428</v>
      </c>
      <c r="DJ153" s="388">
        <v>3.7163856510958762</v>
      </c>
      <c r="DK153" s="145">
        <v>1.4417679592976078</v>
      </c>
      <c r="DL153" s="145">
        <v>2.4994892084867466</v>
      </c>
      <c r="DM153" s="145">
        <v>0.12261921067917933</v>
      </c>
      <c r="DN153" s="145">
        <v>0.35793529386503198</v>
      </c>
      <c r="DO153" s="145">
        <v>0.46446987213825425</v>
      </c>
      <c r="DP153" s="145">
        <v>0.33</v>
      </c>
      <c r="DQ153" s="145">
        <v>6.85</v>
      </c>
      <c r="DR153" s="146">
        <v>99.599999999999952</v>
      </c>
      <c r="EI153" s="147">
        <v>19059.142422598918</v>
      </c>
      <c r="EJ153" s="148">
        <v>22.472846757178974</v>
      </c>
      <c r="EK153" s="148">
        <v>9.8762712156702808</v>
      </c>
      <c r="EL153" s="148">
        <v>51.025533751608499</v>
      </c>
      <c r="EM153" s="148">
        <v>12.96908903859798</v>
      </c>
      <c r="EN153" s="148">
        <v>10.466129696496061</v>
      </c>
      <c r="EO153" s="148">
        <v>14.109921224405198</v>
      </c>
      <c r="EP153" s="148">
        <v>74.75132095201738</v>
      </c>
      <c r="EQ153" s="148">
        <v>189.133538982472</v>
      </c>
      <c r="ER153" s="148">
        <v>17.796403458778574</v>
      </c>
      <c r="ES153" s="148">
        <v>141.73765544627116</v>
      </c>
      <c r="ET153" s="148">
        <v>10.245313734539856</v>
      </c>
      <c r="EU153" s="148">
        <v>7.6729765894160282</v>
      </c>
      <c r="EV153" s="148">
        <v>9.379612151656973</v>
      </c>
      <c r="EW153" s="148">
        <v>3.6131016662436326</v>
      </c>
      <c r="EX153" s="148">
        <v>654.32539859104202</v>
      </c>
      <c r="EY153" s="148">
        <v>27.457985976376801</v>
      </c>
      <c r="EZ153" s="148">
        <v>53.011027450155645</v>
      </c>
      <c r="FA153" s="148">
        <v>7.4873919911033644</v>
      </c>
      <c r="FB153" s="148">
        <v>13.883353192884918</v>
      </c>
      <c r="GK153" s="198">
        <v>12.617472441949692</v>
      </c>
      <c r="GL153" s="362"/>
      <c r="GZ153" s="637"/>
      <c r="HI153" s="637"/>
    </row>
    <row r="154" spans="1:217" s="142" customFormat="1" ht="15.75" x14ac:dyDescent="0.25">
      <c r="A154" s="278">
        <v>23</v>
      </c>
      <c r="B154" s="272">
        <v>135</v>
      </c>
      <c r="C154" s="144">
        <v>110</v>
      </c>
      <c r="D154" s="327">
        <v>3148</v>
      </c>
      <c r="E154" s="320" t="s">
        <v>240</v>
      </c>
      <c r="F154" s="311" t="s">
        <v>167</v>
      </c>
      <c r="G154" s="239"/>
      <c r="H154" s="388">
        <v>68.752430376359499</v>
      </c>
      <c r="I154" s="145">
        <v>0.38122513320942797</v>
      </c>
      <c r="J154" s="388">
        <v>10.185676548731768</v>
      </c>
      <c r="K154" s="145">
        <v>1.8270861006826034</v>
      </c>
      <c r="L154" s="145">
        <v>0.10104134411376799</v>
      </c>
      <c r="M154" s="145">
        <v>2.0410560058647</v>
      </c>
      <c r="N154" s="388">
        <v>3.831541991187208</v>
      </c>
      <c r="O154" s="145">
        <v>1.3962266229962366</v>
      </c>
      <c r="P154" s="145">
        <v>2.562216622872556</v>
      </c>
      <c r="Q154" s="145">
        <v>0.11084308440963403</v>
      </c>
      <c r="R154" s="145">
        <v>1.0679725969176592</v>
      </c>
      <c r="S154" s="145">
        <v>0.48268357265493494</v>
      </c>
      <c r="T154" s="145">
        <v>0.28000000000000003</v>
      </c>
      <c r="U154" s="145">
        <v>6.58</v>
      </c>
      <c r="V154" s="146">
        <v>99.6</v>
      </c>
      <c r="W154" s="146"/>
      <c r="X154" s="145"/>
      <c r="Y154" s="145">
        <f t="shared" si="179"/>
        <v>1.0360001542632076</v>
      </c>
      <c r="Z154" s="145"/>
      <c r="AA154" s="145"/>
      <c r="AB154" s="145"/>
      <c r="AC154" s="146"/>
      <c r="AD154" s="146"/>
      <c r="AE154" s="146"/>
      <c r="AF154" s="443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Z154" s="146"/>
      <c r="BA154" s="146"/>
      <c r="BB154" s="146"/>
      <c r="BC154" s="146"/>
      <c r="BD154" s="147">
        <v>14391.572551778574</v>
      </c>
      <c r="BE154" s="148">
        <v>25.13123716060764</v>
      </c>
      <c r="BF154" s="148">
        <v>27.669592120115027</v>
      </c>
      <c r="BG154" s="148">
        <v>40.648270717969972</v>
      </c>
      <c r="BH154" s="148">
        <v>8.1170707386104812</v>
      </c>
      <c r="BI154" s="148">
        <v>22.730113163759995</v>
      </c>
      <c r="BJ154" s="148">
        <v>9.4092849995473369</v>
      </c>
      <c r="BK154" s="148">
        <v>66.912972961844446</v>
      </c>
      <c r="BL154" s="148">
        <v>259.2509263250825</v>
      </c>
      <c r="BM154" s="148">
        <v>13.658306595417921</v>
      </c>
      <c r="BN154" s="148">
        <v>111.65947753700486</v>
      </c>
      <c r="BO154" s="148">
        <v>4.9562647131830886</v>
      </c>
      <c r="BP154" s="148">
        <v>8.13788214683135</v>
      </c>
      <c r="BQ154" s="148">
        <v>5.9534198482395624</v>
      </c>
      <c r="BR154" s="148">
        <v>3.8379426435790003</v>
      </c>
      <c r="BS154" s="148">
        <v>724.15293662953184</v>
      </c>
      <c r="BT154" s="148">
        <v>24.003478679706252</v>
      </c>
      <c r="BU154" s="148">
        <v>43.996758688875765</v>
      </c>
      <c r="BV154" s="148">
        <v>0.8848982509805855</v>
      </c>
      <c r="BW154" s="148">
        <v>9.6731403417874642</v>
      </c>
      <c r="BX154" s="148"/>
      <c r="BY154" s="148"/>
      <c r="BZ154" s="148"/>
      <c r="CA154" s="148"/>
      <c r="CB154" s="148"/>
      <c r="CC154" s="191"/>
      <c r="CD154" s="342"/>
      <c r="CE154" s="358"/>
      <c r="CF154" s="351"/>
      <c r="CG154" s="191"/>
      <c r="CH154" s="358"/>
      <c r="CI154" s="438"/>
      <c r="CJ154" s="438"/>
      <c r="DC154" s="516"/>
      <c r="DD154" s="388">
        <v>68.752430376359499</v>
      </c>
      <c r="DE154" s="145">
        <v>0.38122513320942797</v>
      </c>
      <c r="DF154" s="388">
        <v>10.185676548731768</v>
      </c>
      <c r="DG154" s="145">
        <v>1.8270861006826034</v>
      </c>
      <c r="DH154" s="145">
        <v>0.10104134411376799</v>
      </c>
      <c r="DI154" s="145">
        <v>2.0410560058647</v>
      </c>
      <c r="DJ154" s="388">
        <v>3.831541991187208</v>
      </c>
      <c r="DK154" s="145">
        <v>1.3962266229962366</v>
      </c>
      <c r="DL154" s="145">
        <v>2.562216622872556</v>
      </c>
      <c r="DM154" s="145">
        <v>0.11084308440963403</v>
      </c>
      <c r="DN154" s="145">
        <v>1.0679725969176592</v>
      </c>
      <c r="DO154" s="145">
        <v>0.48268357265493494</v>
      </c>
      <c r="DP154" s="145">
        <v>0.28000000000000003</v>
      </c>
      <c r="DQ154" s="145">
        <v>6.58</v>
      </c>
      <c r="DR154" s="146">
        <v>99.6</v>
      </c>
      <c r="EI154" s="147">
        <v>14391.572551778574</v>
      </c>
      <c r="EJ154" s="148">
        <v>25.13123716060764</v>
      </c>
      <c r="EK154" s="148">
        <v>27.669592120115027</v>
      </c>
      <c r="EL154" s="148">
        <v>40.648270717969972</v>
      </c>
      <c r="EM154" s="148">
        <v>8.1170707386104812</v>
      </c>
      <c r="EN154" s="148">
        <v>22.730113163759995</v>
      </c>
      <c r="EO154" s="148">
        <v>9.4092849995473369</v>
      </c>
      <c r="EP154" s="148">
        <v>66.912972961844446</v>
      </c>
      <c r="EQ154" s="148">
        <v>259.2509263250825</v>
      </c>
      <c r="ER154" s="148">
        <v>13.658306595417921</v>
      </c>
      <c r="ES154" s="148">
        <v>111.65947753700486</v>
      </c>
      <c r="ET154" s="148">
        <v>4.9562647131830886</v>
      </c>
      <c r="EU154" s="148">
        <v>8.13788214683135</v>
      </c>
      <c r="EV154" s="148">
        <v>5.9534198482395624</v>
      </c>
      <c r="EW154" s="148">
        <v>3.8379426435790003</v>
      </c>
      <c r="EX154" s="148">
        <v>724.15293662953184</v>
      </c>
      <c r="EY154" s="148">
        <v>24.003478679706252</v>
      </c>
      <c r="EZ154" s="148">
        <v>43.996758688875765</v>
      </c>
      <c r="FA154" s="148">
        <v>0.8848982509805855</v>
      </c>
      <c r="FB154" s="148">
        <v>9.6731403417874642</v>
      </c>
      <c r="GK154" s="191"/>
      <c r="GL154" s="358"/>
      <c r="GZ154" s="637"/>
      <c r="HI154" s="637"/>
    </row>
    <row r="155" spans="1:217" s="142" customFormat="1" ht="15.75" x14ac:dyDescent="0.2">
      <c r="A155" s="278">
        <v>24</v>
      </c>
      <c r="B155" s="272">
        <v>137</v>
      </c>
      <c r="C155" s="144">
        <v>110</v>
      </c>
      <c r="D155" s="327">
        <v>3148.1</v>
      </c>
      <c r="E155" s="320" t="s">
        <v>240</v>
      </c>
      <c r="F155" s="311" t="s">
        <v>167</v>
      </c>
      <c r="G155" s="239"/>
      <c r="H155" s="388">
        <v>67.122452066013693</v>
      </c>
      <c r="I155" s="145">
        <v>0.49141662459470675</v>
      </c>
      <c r="J155" s="388">
        <v>11.957735137378972</v>
      </c>
      <c r="K155" s="145">
        <v>2.2152782471138632</v>
      </c>
      <c r="L155" s="145">
        <v>9.7846140037920845E-2</v>
      </c>
      <c r="M155" s="145">
        <v>2.1321090280816302</v>
      </c>
      <c r="N155" s="388">
        <v>3.3508139297454362</v>
      </c>
      <c r="O155" s="145">
        <v>1.4331336766405258</v>
      </c>
      <c r="P155" s="145">
        <v>2.5983354761984896</v>
      </c>
      <c r="Q155" s="145">
        <v>0.11293942759696182</v>
      </c>
      <c r="R155" s="145">
        <v>0.81462116163486009</v>
      </c>
      <c r="S155" s="145">
        <v>0.4533190849629205</v>
      </c>
      <c r="T155" s="145">
        <v>0.28999999999999998</v>
      </c>
      <c r="U155" s="145">
        <v>6.53</v>
      </c>
      <c r="V155" s="146">
        <v>99.6</v>
      </c>
      <c r="W155" s="146"/>
      <c r="X155" s="145"/>
      <c r="Y155" s="145">
        <f t="shared" si="179"/>
        <v>1.0633851880672702</v>
      </c>
      <c r="Z155" s="145"/>
      <c r="AA155" s="145"/>
      <c r="AB155" s="145"/>
      <c r="AC155" s="146"/>
      <c r="AD155" s="146"/>
      <c r="AE155" s="146"/>
      <c r="AF155" s="443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Z155" s="146"/>
      <c r="BA155" s="146"/>
      <c r="BB155" s="146"/>
      <c r="BC155" s="146"/>
      <c r="BD155" s="147">
        <v>17642.564758256816</v>
      </c>
      <c r="BE155" s="148">
        <v>36.837381329814292</v>
      </c>
      <c r="BF155" s="148">
        <v>16.832391327839982</v>
      </c>
      <c r="BG155" s="148">
        <v>46.087453914273503</v>
      </c>
      <c r="BH155" s="148">
        <v>10.380792415904661</v>
      </c>
      <c r="BI155" s="148">
        <v>15.965720782910244</v>
      </c>
      <c r="BJ155" s="148">
        <v>7.4508334929894389</v>
      </c>
      <c r="BK155" s="148">
        <v>76.334207938568284</v>
      </c>
      <c r="BL155" s="148">
        <v>247.95564303389278</v>
      </c>
      <c r="BM155" s="148">
        <v>15.661864563613998</v>
      </c>
      <c r="BN155" s="148">
        <v>136.69741718872544</v>
      </c>
      <c r="BO155" s="148">
        <v>7.0822399982525068</v>
      </c>
      <c r="BP155" s="148">
        <v>6.2018159284574432</v>
      </c>
      <c r="BQ155" s="148">
        <v>7.9647135800378388</v>
      </c>
      <c r="BR155" s="148">
        <v>5.1715646119162075</v>
      </c>
      <c r="BS155" s="148">
        <v>697.40575770890257</v>
      </c>
      <c r="BT155" s="148">
        <v>26.510791034155858</v>
      </c>
      <c r="BU155" s="148">
        <v>49.036496590256128</v>
      </c>
      <c r="BV155" s="148">
        <v>9.2141484670488314</v>
      </c>
      <c r="BW155" s="148">
        <v>11.232953315579246</v>
      </c>
      <c r="BX155" s="148"/>
      <c r="BY155" s="148"/>
      <c r="BZ155" s="148"/>
      <c r="CA155" s="148"/>
      <c r="CB155" s="148"/>
      <c r="CC155" s="198">
        <v>14</v>
      </c>
      <c r="CD155" s="344">
        <v>12.3</v>
      </c>
      <c r="CE155" s="360">
        <v>5.6666540546933613</v>
      </c>
      <c r="CF155" s="353"/>
      <c r="CG155" s="198">
        <v>14</v>
      </c>
      <c r="CH155" s="360">
        <v>5.6666540546933613</v>
      </c>
      <c r="CI155" s="438"/>
      <c r="CJ155" s="438"/>
      <c r="DC155" s="516"/>
      <c r="DD155" s="388">
        <v>67.122452066013693</v>
      </c>
      <c r="DE155" s="145">
        <v>0.49141662459470675</v>
      </c>
      <c r="DF155" s="388">
        <v>11.957735137378972</v>
      </c>
      <c r="DG155" s="145">
        <v>2.2152782471138632</v>
      </c>
      <c r="DH155" s="145">
        <v>9.7846140037920845E-2</v>
      </c>
      <c r="DI155" s="145">
        <v>2.1321090280816302</v>
      </c>
      <c r="DJ155" s="388">
        <v>3.3508139297454362</v>
      </c>
      <c r="DK155" s="145">
        <v>1.4331336766405258</v>
      </c>
      <c r="DL155" s="145">
        <v>2.5983354761984896</v>
      </c>
      <c r="DM155" s="145">
        <v>0.11293942759696182</v>
      </c>
      <c r="DN155" s="145">
        <v>0.81462116163486009</v>
      </c>
      <c r="DO155" s="145">
        <v>0.4533190849629205</v>
      </c>
      <c r="DP155" s="145">
        <v>0.28999999999999998</v>
      </c>
      <c r="DQ155" s="145">
        <v>6.53</v>
      </c>
      <c r="DR155" s="146">
        <v>99.6</v>
      </c>
      <c r="EI155" s="147">
        <v>17642.564758256816</v>
      </c>
      <c r="EJ155" s="148">
        <v>36.837381329814292</v>
      </c>
      <c r="EK155" s="148">
        <v>16.832391327839982</v>
      </c>
      <c r="EL155" s="148">
        <v>46.087453914273503</v>
      </c>
      <c r="EM155" s="148">
        <v>10.380792415904661</v>
      </c>
      <c r="EN155" s="148">
        <v>15.965720782910244</v>
      </c>
      <c r="EO155" s="148">
        <v>7.4508334929894389</v>
      </c>
      <c r="EP155" s="148">
        <v>76.334207938568284</v>
      </c>
      <c r="EQ155" s="148">
        <v>247.95564303389278</v>
      </c>
      <c r="ER155" s="148">
        <v>15.661864563613998</v>
      </c>
      <c r="ES155" s="148">
        <v>136.69741718872544</v>
      </c>
      <c r="ET155" s="148">
        <v>7.0822399982525068</v>
      </c>
      <c r="EU155" s="148">
        <v>6.2018159284574432</v>
      </c>
      <c r="EV155" s="148">
        <v>7.9647135800378388</v>
      </c>
      <c r="EW155" s="148">
        <v>5.1715646119162075</v>
      </c>
      <c r="EX155" s="148">
        <v>697.40575770890257</v>
      </c>
      <c r="EY155" s="148">
        <v>26.510791034155858</v>
      </c>
      <c r="EZ155" s="148">
        <v>49.036496590256128</v>
      </c>
      <c r="FA155" s="148">
        <v>9.2141484670488314</v>
      </c>
      <c r="FB155" s="148">
        <v>11.232953315579246</v>
      </c>
      <c r="GK155" s="198">
        <v>14</v>
      </c>
      <c r="GL155" s="360">
        <v>5.6666540546933613</v>
      </c>
      <c r="GZ155" s="637"/>
      <c r="HI155" s="637"/>
    </row>
    <row r="156" spans="1:217" s="142" customFormat="1" ht="15.75" x14ac:dyDescent="0.2">
      <c r="A156" s="278">
        <v>25</v>
      </c>
      <c r="B156" s="272">
        <v>140</v>
      </c>
      <c r="C156" s="144">
        <v>110</v>
      </c>
      <c r="D156" s="327">
        <v>3150.75</v>
      </c>
      <c r="E156" s="320" t="s">
        <v>240</v>
      </c>
      <c r="F156" s="311" t="s">
        <v>161</v>
      </c>
      <c r="G156" s="239"/>
      <c r="H156" s="388">
        <v>28.172630546419711</v>
      </c>
      <c r="I156" s="145">
        <v>1.4623869696744893</v>
      </c>
      <c r="J156" s="388">
        <v>27.334357592093443</v>
      </c>
      <c r="K156" s="204">
        <v>8.273769545900409</v>
      </c>
      <c r="L156" s="145">
        <v>0.36117197095213371</v>
      </c>
      <c r="M156" s="145">
        <v>7.1427979590659181</v>
      </c>
      <c r="N156" s="388">
        <v>7.4215585614547015</v>
      </c>
      <c r="O156" s="145">
        <v>4.6798595415316901</v>
      </c>
      <c r="P156" s="145">
        <v>7.2668021794142623</v>
      </c>
      <c r="Q156" s="145">
        <v>0.26780929300922379</v>
      </c>
      <c r="R156" s="145">
        <v>0.31261010410742107</v>
      </c>
      <c r="S156" s="145">
        <v>1.2442457363766002</v>
      </c>
      <c r="T156" s="145">
        <v>0.32</v>
      </c>
      <c r="U156" s="145">
        <v>5.34</v>
      </c>
      <c r="V156" s="146">
        <v>99.6</v>
      </c>
      <c r="W156" s="146"/>
      <c r="X156" s="145"/>
      <c r="Y156" s="145">
        <f t="shared" si="179"/>
        <v>3.4724557798165141</v>
      </c>
      <c r="Z156" s="145"/>
      <c r="AA156" s="145"/>
      <c r="AB156" s="145"/>
      <c r="AC156" s="146"/>
      <c r="AD156" s="146"/>
      <c r="AE156" s="146"/>
      <c r="AF156" s="443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Z156" s="146"/>
      <c r="BA156" s="146"/>
      <c r="BB156" s="146"/>
      <c r="BC156" s="146"/>
      <c r="BD156" s="205">
        <v>17722.080642541277</v>
      </c>
      <c r="BE156" s="148">
        <v>20.235067801834123</v>
      </c>
      <c r="BF156" s="148">
        <v>34.260498816787852</v>
      </c>
      <c r="BG156" s="148">
        <v>47.280328548940908</v>
      </c>
      <c r="BH156" s="148">
        <v>11.260385998422386</v>
      </c>
      <c r="BI156" s="148">
        <v>8.7226912930414375</v>
      </c>
      <c r="BJ156" s="148">
        <v>19.818866124721847</v>
      </c>
      <c r="BK156" s="148">
        <v>82.278011852285303</v>
      </c>
      <c r="BL156" s="148">
        <v>187.68000417258585</v>
      </c>
      <c r="BM156" s="148">
        <v>18.730790021032803</v>
      </c>
      <c r="BN156" s="148">
        <v>115.32182629078397</v>
      </c>
      <c r="BO156" s="148">
        <v>7.526451195956203</v>
      </c>
      <c r="BP156" s="148">
        <v>8.4336257972844155</v>
      </c>
      <c r="BQ156" s="148">
        <v>6.7091932942964307</v>
      </c>
      <c r="BR156" s="148">
        <v>5.7311889872820059</v>
      </c>
      <c r="BS156" s="148">
        <v>674.14366261788416</v>
      </c>
      <c r="BT156" s="148">
        <v>26.19230079125575</v>
      </c>
      <c r="BU156" s="148">
        <v>49.244204276646805</v>
      </c>
      <c r="BV156" s="148">
        <v>7.3183494001718872</v>
      </c>
      <c r="BW156" s="148">
        <v>13.00777275675145</v>
      </c>
      <c r="BX156" s="148"/>
      <c r="BY156" s="148"/>
      <c r="BZ156" s="148"/>
      <c r="CA156" s="148"/>
      <c r="CB156" s="148"/>
      <c r="CC156" s="198">
        <v>10.698802694457903</v>
      </c>
      <c r="CD156" s="344">
        <v>9.9114256024543526</v>
      </c>
      <c r="CE156" s="360">
        <v>0.38821950426602475</v>
      </c>
      <c r="CF156" s="353"/>
      <c r="CG156" s="198">
        <v>10.698802694457903</v>
      </c>
      <c r="CH156" s="360">
        <v>0.38821950426602475</v>
      </c>
      <c r="CI156" s="438"/>
      <c r="CJ156" s="438"/>
      <c r="DC156" s="516"/>
      <c r="DD156" s="388">
        <v>28.172630546419711</v>
      </c>
      <c r="DE156" s="145">
        <v>1.4623869696744893</v>
      </c>
      <c r="DF156" s="388">
        <v>27.334357592093443</v>
      </c>
      <c r="DG156" s="204">
        <v>8.273769545900409</v>
      </c>
      <c r="DH156" s="145">
        <v>0.36117197095213371</v>
      </c>
      <c r="DI156" s="145">
        <v>7.1427979590659181</v>
      </c>
      <c r="DJ156" s="388">
        <v>7.4215585614547015</v>
      </c>
      <c r="DK156" s="145">
        <v>4.6798595415316901</v>
      </c>
      <c r="DL156" s="145">
        <v>7.2668021794142623</v>
      </c>
      <c r="DM156" s="145">
        <v>0.26780929300922379</v>
      </c>
      <c r="DN156" s="145">
        <v>0.31261010410742107</v>
      </c>
      <c r="DO156" s="145">
        <v>1.2442457363766002</v>
      </c>
      <c r="DP156" s="145">
        <v>0.32</v>
      </c>
      <c r="DQ156" s="145">
        <v>5.34</v>
      </c>
      <c r="DR156" s="146">
        <v>99.6</v>
      </c>
      <c r="EI156" s="205">
        <v>17722.080642541277</v>
      </c>
      <c r="EJ156" s="148">
        <v>20.235067801834123</v>
      </c>
      <c r="EK156" s="148">
        <v>34.260498816787852</v>
      </c>
      <c r="EL156" s="148">
        <v>47.280328548940908</v>
      </c>
      <c r="EM156" s="148">
        <v>11.260385998422386</v>
      </c>
      <c r="EN156" s="148">
        <v>8.7226912930414375</v>
      </c>
      <c r="EO156" s="148">
        <v>19.818866124721847</v>
      </c>
      <c r="EP156" s="148">
        <v>82.278011852285303</v>
      </c>
      <c r="EQ156" s="148">
        <v>187.68000417258585</v>
      </c>
      <c r="ER156" s="148">
        <v>18.730790021032803</v>
      </c>
      <c r="ES156" s="148">
        <v>115.32182629078397</v>
      </c>
      <c r="ET156" s="148">
        <v>7.526451195956203</v>
      </c>
      <c r="EU156" s="148">
        <v>8.4336257972844155</v>
      </c>
      <c r="EV156" s="148">
        <v>6.7091932942964307</v>
      </c>
      <c r="EW156" s="148">
        <v>5.7311889872820059</v>
      </c>
      <c r="EX156" s="148">
        <v>674.14366261788416</v>
      </c>
      <c r="EY156" s="148">
        <v>26.19230079125575</v>
      </c>
      <c r="EZ156" s="148">
        <v>49.244204276646805</v>
      </c>
      <c r="FA156" s="148">
        <v>7.3183494001718872</v>
      </c>
      <c r="FB156" s="148">
        <v>13.00777275675145</v>
      </c>
      <c r="GK156" s="198">
        <v>10.698802694457903</v>
      </c>
      <c r="GL156" s="360">
        <v>0.38821950426602475</v>
      </c>
      <c r="GZ156" s="637"/>
      <c r="HI156" s="637"/>
    </row>
    <row r="157" spans="1:217" s="142" customFormat="1" ht="15.75" x14ac:dyDescent="0.2">
      <c r="A157" s="278">
        <v>26</v>
      </c>
      <c r="B157" s="272">
        <v>106</v>
      </c>
      <c r="C157" s="144">
        <v>110</v>
      </c>
      <c r="D157" s="327">
        <v>3151</v>
      </c>
      <c r="E157" s="320" t="s">
        <v>240</v>
      </c>
      <c r="F157" s="311" t="s">
        <v>176</v>
      </c>
      <c r="G157" s="239"/>
      <c r="H157" s="388">
        <v>56.62266533809418</v>
      </c>
      <c r="I157" s="145">
        <v>2.2074427576328004</v>
      </c>
      <c r="J157" s="388">
        <v>8.7277194557193543</v>
      </c>
      <c r="K157" s="145">
        <v>2.1335288598266886</v>
      </c>
      <c r="L157" s="145">
        <v>0.16977098402341204</v>
      </c>
      <c r="M157" s="145">
        <v>3.2996675855830508</v>
      </c>
      <c r="N157" s="388">
        <v>3.7981664304458587</v>
      </c>
      <c r="O157" s="145">
        <v>5.0411588113074393</v>
      </c>
      <c r="P157" s="145">
        <v>4.9193688660587327</v>
      </c>
      <c r="Q157" s="145">
        <v>0.2251014160458846</v>
      </c>
      <c r="R157" s="145">
        <v>2.751822814628095</v>
      </c>
      <c r="S157" s="145">
        <v>0.40358668063450581</v>
      </c>
      <c r="T157" s="145">
        <v>0.34</v>
      </c>
      <c r="U157" s="145">
        <v>8.9600000000000009</v>
      </c>
      <c r="V157" s="146">
        <v>99.6</v>
      </c>
      <c r="W157" s="146"/>
      <c r="X157" s="145"/>
      <c r="Y157" s="145">
        <f t="shared" si="179"/>
        <v>3.74053983799012</v>
      </c>
      <c r="Z157" s="145"/>
      <c r="AA157" s="145"/>
      <c r="AB157" s="145"/>
      <c r="AC157" s="146"/>
      <c r="AD157" s="146"/>
      <c r="AE157" s="146"/>
      <c r="AF157" s="443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Z157" s="146"/>
      <c r="BA157" s="146"/>
      <c r="BB157" s="146"/>
      <c r="BC157" s="146"/>
      <c r="BD157" s="147">
        <v>18697.824691720783</v>
      </c>
      <c r="BE157" s="148">
        <v>46.560986078599392</v>
      </c>
      <c r="BF157" s="148">
        <v>181.9958974323475</v>
      </c>
      <c r="BG157" s="148">
        <v>40.209331151676061</v>
      </c>
      <c r="BH157" s="148">
        <v>10.680966996284477</v>
      </c>
      <c r="BI157" s="148">
        <v>42.310397334032281</v>
      </c>
      <c r="BJ157" s="148">
        <v>9.4834019306748907</v>
      </c>
      <c r="BK157" s="148">
        <v>67.939446463322682</v>
      </c>
      <c r="BL157" s="148">
        <v>143.49798107457966</v>
      </c>
      <c r="BM157" s="148">
        <v>22.229399870918439</v>
      </c>
      <c r="BN157" s="148">
        <v>243.51609139486891</v>
      </c>
      <c r="BO157" s="148">
        <v>6.1858566912244077</v>
      </c>
      <c r="BP157" s="148">
        <v>15.634054968381184</v>
      </c>
      <c r="BQ157" s="148">
        <v>12.043483925195746</v>
      </c>
      <c r="BR157" s="148">
        <v>3.5137989221449719</v>
      </c>
      <c r="BS157" s="148">
        <v>570.32857203994433</v>
      </c>
      <c r="BT157" s="148">
        <v>24.135823563432695</v>
      </c>
      <c r="BU157" s="148">
        <v>51.866831343104955</v>
      </c>
      <c r="BV157" s="148">
        <v>12.058096998106356</v>
      </c>
      <c r="BW157" s="148">
        <v>14.880330591959625</v>
      </c>
      <c r="BX157" s="148"/>
      <c r="BY157" s="148"/>
      <c r="BZ157" s="148"/>
      <c r="CA157" s="148"/>
      <c r="CB157" s="148"/>
      <c r="CC157" s="198">
        <v>10.649467744902926</v>
      </c>
      <c r="CD157" s="344">
        <v>8.9417475728155278</v>
      </c>
      <c r="CE157" s="360">
        <v>6.3884400117890658</v>
      </c>
      <c r="CF157" s="353"/>
      <c r="CG157" s="198">
        <v>10.649467744902926</v>
      </c>
      <c r="CH157" s="360">
        <v>6.3884400117890658</v>
      </c>
      <c r="CI157" s="438"/>
      <c r="CJ157" s="438"/>
      <c r="DC157" s="516"/>
      <c r="DD157" s="388">
        <v>56.62266533809418</v>
      </c>
      <c r="DE157" s="145">
        <v>2.2074427576328004</v>
      </c>
      <c r="DF157" s="388">
        <v>8.7277194557193543</v>
      </c>
      <c r="DG157" s="145">
        <v>2.1335288598266886</v>
      </c>
      <c r="DH157" s="145">
        <v>0.16977098402341204</v>
      </c>
      <c r="DI157" s="145">
        <v>3.2996675855830508</v>
      </c>
      <c r="DJ157" s="388">
        <v>3.7981664304458587</v>
      </c>
      <c r="DK157" s="145">
        <v>5.0411588113074393</v>
      </c>
      <c r="DL157" s="145">
        <v>4.9193688660587327</v>
      </c>
      <c r="DM157" s="145">
        <v>0.2251014160458846</v>
      </c>
      <c r="DN157" s="145">
        <v>2.751822814628095</v>
      </c>
      <c r="DO157" s="145">
        <v>0.40358668063450581</v>
      </c>
      <c r="DP157" s="145">
        <v>0.34</v>
      </c>
      <c r="DQ157" s="145">
        <v>8.9600000000000009</v>
      </c>
      <c r="DR157" s="146">
        <v>99.6</v>
      </c>
      <c r="EI157" s="147">
        <v>18697.824691720783</v>
      </c>
      <c r="EJ157" s="148">
        <v>46.560986078599392</v>
      </c>
      <c r="EK157" s="148">
        <v>181.9958974323475</v>
      </c>
      <c r="EL157" s="148">
        <v>40.209331151676061</v>
      </c>
      <c r="EM157" s="148">
        <v>10.680966996284477</v>
      </c>
      <c r="EN157" s="148">
        <v>42.310397334032281</v>
      </c>
      <c r="EO157" s="148">
        <v>9.4834019306748907</v>
      </c>
      <c r="EP157" s="148">
        <v>67.939446463322682</v>
      </c>
      <c r="EQ157" s="148">
        <v>143.49798107457966</v>
      </c>
      <c r="ER157" s="148">
        <v>22.229399870918439</v>
      </c>
      <c r="ES157" s="148">
        <v>243.51609139486891</v>
      </c>
      <c r="ET157" s="148">
        <v>6.1858566912244077</v>
      </c>
      <c r="EU157" s="148">
        <v>15.634054968381184</v>
      </c>
      <c r="EV157" s="148">
        <v>12.043483925195746</v>
      </c>
      <c r="EW157" s="148">
        <v>3.5137989221449719</v>
      </c>
      <c r="EX157" s="148">
        <v>570.32857203994433</v>
      </c>
      <c r="EY157" s="148">
        <v>24.135823563432695</v>
      </c>
      <c r="EZ157" s="148">
        <v>51.866831343104955</v>
      </c>
      <c r="FA157" s="148">
        <v>12.058096998106356</v>
      </c>
      <c r="FB157" s="148">
        <v>14.880330591959625</v>
      </c>
      <c r="GK157" s="198">
        <v>10.649467744902926</v>
      </c>
      <c r="GL157" s="360">
        <v>6.3884400117890658</v>
      </c>
      <c r="GZ157" s="637"/>
      <c r="HI157" s="637"/>
    </row>
    <row r="158" spans="1:217" s="142" customFormat="1" ht="15.75" x14ac:dyDescent="0.25">
      <c r="A158" s="278">
        <v>28</v>
      </c>
      <c r="B158" s="272">
        <v>143</v>
      </c>
      <c r="C158" s="144">
        <v>110</v>
      </c>
      <c r="D158" s="327">
        <v>3151.5</v>
      </c>
      <c r="E158" s="320" t="s">
        <v>240</v>
      </c>
      <c r="F158" s="311" t="s">
        <v>181</v>
      </c>
      <c r="G158" s="239"/>
      <c r="H158" s="388">
        <v>74.099562122069969</v>
      </c>
      <c r="I158" s="145">
        <v>0.44343633516514747</v>
      </c>
      <c r="J158" s="388">
        <v>12.989120476678575</v>
      </c>
      <c r="K158" s="145">
        <v>2.0689295463681887</v>
      </c>
      <c r="L158" s="145">
        <v>3.9601596224961649E-2</v>
      </c>
      <c r="M158" s="145">
        <v>1.2413577278209131</v>
      </c>
      <c r="N158" s="388">
        <v>0.76106144540022458</v>
      </c>
      <c r="O158" s="145">
        <v>1.3514298568154222</v>
      </c>
      <c r="P158" s="145">
        <v>2.7623636505227096</v>
      </c>
      <c r="Q158" s="145">
        <v>0.12053101210007559</v>
      </c>
      <c r="R158" s="145">
        <v>0.25984739676840224</v>
      </c>
      <c r="S158" s="145">
        <v>0.35275883406542763</v>
      </c>
      <c r="T158" s="145">
        <v>0.03</v>
      </c>
      <c r="U158" s="145">
        <v>3.08</v>
      </c>
      <c r="V158" s="146">
        <v>99.6</v>
      </c>
      <c r="W158" s="146"/>
      <c r="X158" s="145"/>
      <c r="Y158" s="145">
        <f t="shared" si="179"/>
        <v>1.0027609537570432</v>
      </c>
      <c r="Z158" s="145"/>
      <c r="AA158" s="145"/>
      <c r="AB158" s="145"/>
      <c r="AC158" s="146"/>
      <c r="AD158" s="146"/>
      <c r="AE158" s="146"/>
      <c r="AF158" s="443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Z158" s="146"/>
      <c r="BA158" s="146"/>
      <c r="BB158" s="146"/>
      <c r="BC158" s="146"/>
      <c r="BD158" s="147">
        <v>15136.116194416152</v>
      </c>
      <c r="BE158" s="148">
        <v>18.878646102023236</v>
      </c>
      <c r="BF158" s="148">
        <v>11.723296020267426</v>
      </c>
      <c r="BG158" s="148">
        <v>45.87215023303434</v>
      </c>
      <c r="BH158" s="148">
        <v>10.866824310848694</v>
      </c>
      <c r="BI158" s="148">
        <v>13.686082379719238</v>
      </c>
      <c r="BJ158" s="148">
        <v>6.1549316657218762</v>
      </c>
      <c r="BK158" s="148">
        <v>78.187907038566394</v>
      </c>
      <c r="BL158" s="148">
        <v>219.67121382665104</v>
      </c>
      <c r="BM158" s="148">
        <v>15.332526824810929</v>
      </c>
      <c r="BN158" s="148">
        <v>119.92091571881967</v>
      </c>
      <c r="BO158" s="148">
        <v>7.3703101754227314</v>
      </c>
      <c r="BP158" s="148">
        <v>7.2628562485542192</v>
      </c>
      <c r="BQ158" s="148">
        <v>7.0790734748146811</v>
      </c>
      <c r="BR158" s="148">
        <v>5.9442441690637198</v>
      </c>
      <c r="BS158" s="148">
        <v>894.96530072202415</v>
      </c>
      <c r="BT158" s="148">
        <v>25.678781331975802</v>
      </c>
      <c r="BU158" s="148">
        <v>50.532892792760151</v>
      </c>
      <c r="BV158" s="148">
        <v>1.1096801342392595</v>
      </c>
      <c r="BW158" s="148">
        <v>15.916454623700993</v>
      </c>
      <c r="BX158" s="148"/>
      <c r="BY158" s="148"/>
      <c r="BZ158" s="148"/>
      <c r="CA158" s="148"/>
      <c r="CB158" s="148"/>
      <c r="CC158" s="191"/>
      <c r="CD158" s="342"/>
      <c r="CE158" s="358"/>
      <c r="CF158" s="351"/>
      <c r="CG158" s="191"/>
      <c r="CH158" s="358"/>
      <c r="CI158" s="438"/>
      <c r="CJ158" s="438"/>
      <c r="DC158" s="516"/>
      <c r="DD158" s="388">
        <v>74.099562122069969</v>
      </c>
      <c r="DE158" s="145">
        <v>0.44343633516514747</v>
      </c>
      <c r="DF158" s="388">
        <v>12.989120476678575</v>
      </c>
      <c r="DG158" s="145">
        <v>2.0689295463681887</v>
      </c>
      <c r="DH158" s="145">
        <v>3.9601596224961649E-2</v>
      </c>
      <c r="DI158" s="145">
        <v>1.2413577278209131</v>
      </c>
      <c r="DJ158" s="388">
        <v>0.76106144540022458</v>
      </c>
      <c r="DK158" s="145">
        <v>1.3514298568154222</v>
      </c>
      <c r="DL158" s="145">
        <v>2.7623636505227096</v>
      </c>
      <c r="DM158" s="145">
        <v>0.12053101210007559</v>
      </c>
      <c r="DN158" s="145">
        <v>0.25984739676840224</v>
      </c>
      <c r="DO158" s="145">
        <v>0.35275883406542763</v>
      </c>
      <c r="DP158" s="145">
        <v>0.03</v>
      </c>
      <c r="DQ158" s="145">
        <v>3.08</v>
      </c>
      <c r="DR158" s="146">
        <v>99.6</v>
      </c>
      <c r="EI158" s="147">
        <v>15136.116194416152</v>
      </c>
      <c r="EJ158" s="148">
        <v>18.878646102023236</v>
      </c>
      <c r="EK158" s="148">
        <v>11.723296020267426</v>
      </c>
      <c r="EL158" s="148">
        <v>45.87215023303434</v>
      </c>
      <c r="EM158" s="148">
        <v>10.866824310848694</v>
      </c>
      <c r="EN158" s="148">
        <v>13.686082379719238</v>
      </c>
      <c r="EO158" s="148">
        <v>6.1549316657218762</v>
      </c>
      <c r="EP158" s="148">
        <v>78.187907038566394</v>
      </c>
      <c r="EQ158" s="148">
        <v>219.67121382665104</v>
      </c>
      <c r="ER158" s="148">
        <v>15.332526824810929</v>
      </c>
      <c r="ES158" s="148">
        <v>119.92091571881967</v>
      </c>
      <c r="ET158" s="148">
        <v>7.3703101754227314</v>
      </c>
      <c r="EU158" s="148">
        <v>7.2628562485542192</v>
      </c>
      <c r="EV158" s="148">
        <v>7.0790734748146811</v>
      </c>
      <c r="EW158" s="148">
        <v>5.9442441690637198</v>
      </c>
      <c r="EX158" s="148">
        <v>894.96530072202415</v>
      </c>
      <c r="EY158" s="148">
        <v>25.678781331975802</v>
      </c>
      <c r="EZ158" s="148">
        <v>50.532892792760151</v>
      </c>
      <c r="FA158" s="148">
        <v>1.1096801342392595</v>
      </c>
      <c r="FB158" s="148">
        <v>15.916454623700993</v>
      </c>
      <c r="GK158" s="191"/>
      <c r="GL158" s="358"/>
      <c r="GZ158" s="637"/>
      <c r="HI158" s="637"/>
    </row>
    <row r="159" spans="1:217" s="142" customFormat="1" ht="15.75" x14ac:dyDescent="0.2">
      <c r="A159" s="278">
        <v>29</v>
      </c>
      <c r="B159" s="272">
        <v>109</v>
      </c>
      <c r="C159" s="144">
        <v>110</v>
      </c>
      <c r="D159" s="327">
        <v>3152.5</v>
      </c>
      <c r="E159" s="320" t="s">
        <v>240</v>
      </c>
      <c r="F159" s="311" t="s">
        <v>162</v>
      </c>
      <c r="G159" s="239"/>
      <c r="H159" s="388">
        <v>59.52423823375544</v>
      </c>
      <c r="I159" s="145">
        <v>2.2550251891189848</v>
      </c>
      <c r="J159" s="388">
        <v>12.870191039327974</v>
      </c>
      <c r="K159" s="145">
        <v>2.401014197697942</v>
      </c>
      <c r="L159" s="145">
        <v>6.4884003812869823E-2</v>
      </c>
      <c r="M159" s="145">
        <v>1.801653313420253</v>
      </c>
      <c r="N159" s="388">
        <v>1.6997364583745658</v>
      </c>
      <c r="O159" s="145">
        <v>5.3142651613462286</v>
      </c>
      <c r="P159" s="145">
        <v>5.7626381122228993</v>
      </c>
      <c r="Q159" s="145">
        <v>0.2218910507751444</v>
      </c>
      <c r="R159" s="145">
        <v>2.7827688239051098</v>
      </c>
      <c r="S159" s="145">
        <v>0.66169441624256853</v>
      </c>
      <c r="T159" s="145">
        <v>0.32</v>
      </c>
      <c r="U159" s="145">
        <v>3.92</v>
      </c>
      <c r="V159" s="146">
        <v>99.6</v>
      </c>
      <c r="W159" s="146"/>
      <c r="X159" s="145"/>
      <c r="Y159" s="145">
        <f t="shared" si="179"/>
        <v>3.9431847497189016</v>
      </c>
      <c r="Z159" s="145"/>
      <c r="AA159" s="145"/>
      <c r="AB159" s="145"/>
      <c r="AC159" s="146"/>
      <c r="AD159" s="146"/>
      <c r="AE159" s="146"/>
      <c r="AF159" s="443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Z159" s="146"/>
      <c r="BA159" s="146"/>
      <c r="BB159" s="146"/>
      <c r="BC159" s="146"/>
      <c r="BD159" s="147">
        <v>21494.767504267533</v>
      </c>
      <c r="BE159" s="148">
        <v>45.796036343535427</v>
      </c>
      <c r="BF159" s="148">
        <v>5.2487650316445711</v>
      </c>
      <c r="BG159" s="148">
        <v>53.366396023818766</v>
      </c>
      <c r="BH159" s="148">
        <v>13.957481689113353</v>
      </c>
      <c r="BI159" s="148">
        <v>24.897744012790024</v>
      </c>
      <c r="BJ159" s="148">
        <v>20.091507597536875</v>
      </c>
      <c r="BK159" s="148">
        <v>94.363333992899342</v>
      </c>
      <c r="BL159" s="148">
        <v>205.55932039937147</v>
      </c>
      <c r="BM159" s="148">
        <v>15.725033152405866</v>
      </c>
      <c r="BN159" s="148">
        <v>143.64630673225483</v>
      </c>
      <c r="BO159" s="148">
        <v>10.198233959018296</v>
      </c>
      <c r="BP159" s="148">
        <v>13.457089568520379</v>
      </c>
      <c r="BQ159" s="148">
        <v>8.0801631783831045</v>
      </c>
      <c r="BR159" s="148">
        <v>4.6710119439454765</v>
      </c>
      <c r="BS159" s="148">
        <v>979.21053808704403</v>
      </c>
      <c r="BT159" s="148">
        <v>31.837989205022083</v>
      </c>
      <c r="BU159" s="148">
        <v>60.172786436603509</v>
      </c>
      <c r="BV159" s="148">
        <v>6.2466432617463896</v>
      </c>
      <c r="BW159" s="148">
        <v>16.175830401060214</v>
      </c>
      <c r="BX159" s="148"/>
      <c r="BY159" s="148"/>
      <c r="BZ159" s="148"/>
      <c r="CA159" s="148"/>
      <c r="CB159" s="148"/>
      <c r="CC159" s="198">
        <v>13.37430762594648</v>
      </c>
      <c r="CD159" s="344">
        <v>11.647043375497883</v>
      </c>
      <c r="CE159" s="360">
        <v>0.96643223062691608</v>
      </c>
      <c r="CF159" s="353" t="s">
        <v>159</v>
      </c>
      <c r="CG159" s="198">
        <v>13.37430762594648</v>
      </c>
      <c r="CH159" s="360">
        <v>0.96643223062691608</v>
      </c>
      <c r="CI159" s="438"/>
      <c r="CJ159" s="438"/>
      <c r="DC159" s="516"/>
      <c r="DD159" s="388">
        <v>59.52423823375544</v>
      </c>
      <c r="DE159" s="145">
        <v>2.2550251891189848</v>
      </c>
      <c r="DF159" s="388">
        <v>12.870191039327974</v>
      </c>
      <c r="DG159" s="145">
        <v>2.401014197697942</v>
      </c>
      <c r="DH159" s="145">
        <v>6.4884003812869823E-2</v>
      </c>
      <c r="DI159" s="145">
        <v>1.801653313420253</v>
      </c>
      <c r="DJ159" s="388">
        <v>1.6997364583745658</v>
      </c>
      <c r="DK159" s="145">
        <v>5.3142651613462286</v>
      </c>
      <c r="DL159" s="145">
        <v>5.7626381122228993</v>
      </c>
      <c r="DM159" s="145">
        <v>0.2218910507751444</v>
      </c>
      <c r="DN159" s="145">
        <v>2.7827688239051098</v>
      </c>
      <c r="DO159" s="145">
        <v>0.66169441624256853</v>
      </c>
      <c r="DP159" s="145">
        <v>0.32</v>
      </c>
      <c r="DQ159" s="145">
        <v>3.92</v>
      </c>
      <c r="DR159" s="146">
        <v>99.6</v>
      </c>
      <c r="EI159" s="147">
        <v>21494.767504267533</v>
      </c>
      <c r="EJ159" s="148">
        <v>45.796036343535427</v>
      </c>
      <c r="EK159" s="148">
        <v>5.2487650316445711</v>
      </c>
      <c r="EL159" s="148">
        <v>53.366396023818766</v>
      </c>
      <c r="EM159" s="148">
        <v>13.957481689113353</v>
      </c>
      <c r="EN159" s="148">
        <v>24.897744012790024</v>
      </c>
      <c r="EO159" s="148">
        <v>20.091507597536875</v>
      </c>
      <c r="EP159" s="148">
        <v>94.363333992899342</v>
      </c>
      <c r="EQ159" s="148">
        <v>205.55932039937147</v>
      </c>
      <c r="ER159" s="148">
        <v>15.725033152405866</v>
      </c>
      <c r="ES159" s="148">
        <v>143.64630673225483</v>
      </c>
      <c r="ET159" s="148">
        <v>10.198233959018296</v>
      </c>
      <c r="EU159" s="148">
        <v>13.457089568520379</v>
      </c>
      <c r="EV159" s="148">
        <v>8.0801631783831045</v>
      </c>
      <c r="EW159" s="148">
        <v>4.6710119439454765</v>
      </c>
      <c r="EX159" s="148">
        <v>979.21053808704403</v>
      </c>
      <c r="EY159" s="148">
        <v>31.837989205022083</v>
      </c>
      <c r="EZ159" s="148">
        <v>60.172786436603509</v>
      </c>
      <c r="FA159" s="148">
        <v>6.2466432617463896</v>
      </c>
      <c r="FB159" s="148">
        <v>16.175830401060214</v>
      </c>
      <c r="GK159" s="198">
        <v>13.37430762594648</v>
      </c>
      <c r="GL159" s="360">
        <v>0.96643223062691608</v>
      </c>
      <c r="GZ159" s="637"/>
      <c r="HI159" s="637"/>
    </row>
    <row r="160" spans="1:217" s="142" customFormat="1" ht="15.75" x14ac:dyDescent="0.2">
      <c r="A160" s="278">
        <v>30</v>
      </c>
      <c r="B160" s="272">
        <v>114</v>
      </c>
      <c r="C160" s="144">
        <v>110</v>
      </c>
      <c r="D160" s="327">
        <v>3153.8</v>
      </c>
      <c r="E160" s="320" t="s">
        <v>240</v>
      </c>
      <c r="F160" s="311" t="s">
        <v>163</v>
      </c>
      <c r="G160" s="239"/>
      <c r="H160" s="388">
        <v>67.051474365289081</v>
      </c>
      <c r="I160" s="145">
        <v>0.76576726598806844</v>
      </c>
      <c r="J160" s="388">
        <v>15.739309122321972</v>
      </c>
      <c r="K160" s="145">
        <v>3.0930951203063111</v>
      </c>
      <c r="L160" s="145">
        <v>5.8715336226559292E-2</v>
      </c>
      <c r="M160" s="145">
        <v>2.1380197387436444</v>
      </c>
      <c r="N160" s="388">
        <v>0.62386330102720711</v>
      </c>
      <c r="O160" s="145">
        <v>1.5253647943691429</v>
      </c>
      <c r="P160" s="145">
        <v>3.1558207859774163</v>
      </c>
      <c r="Q160" s="145">
        <v>0.12668527886360956</v>
      </c>
      <c r="R160" s="145">
        <v>0.17110738963396613</v>
      </c>
      <c r="S160" s="145">
        <v>0.5407775012530216</v>
      </c>
      <c r="T160" s="145">
        <v>0.47</v>
      </c>
      <c r="U160" s="145">
        <v>4.1399999999999997</v>
      </c>
      <c r="V160" s="146">
        <v>99.6</v>
      </c>
      <c r="W160" s="146"/>
      <c r="X160" s="145"/>
      <c r="Y160" s="145">
        <f t="shared" si="179"/>
        <v>1.131820677421904</v>
      </c>
      <c r="Z160" s="145"/>
      <c r="AA160" s="145"/>
      <c r="AB160" s="145"/>
      <c r="AC160" s="146"/>
      <c r="AD160" s="146"/>
      <c r="AE160" s="146"/>
      <c r="AF160" s="443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Z160" s="146"/>
      <c r="BA160" s="146"/>
      <c r="BB160" s="146"/>
      <c r="BC160" s="146"/>
      <c r="BD160" s="147">
        <v>24585.101854826669</v>
      </c>
      <c r="BE160" s="148">
        <v>80.799850430156141</v>
      </c>
      <c r="BF160" s="148">
        <v>21.349341578122718</v>
      </c>
      <c r="BG160" s="148">
        <v>68.269384698281499</v>
      </c>
      <c r="BH160" s="148">
        <v>16.55471231065285</v>
      </c>
      <c r="BI160" s="148">
        <v>27.769954728923228</v>
      </c>
      <c r="BJ160" s="148">
        <v>23.48739954973388</v>
      </c>
      <c r="BK160" s="148">
        <v>101.53999592056691</v>
      </c>
      <c r="BL160" s="148">
        <v>190.70104058964714</v>
      </c>
      <c r="BM160" s="148">
        <v>20.785731032479035</v>
      </c>
      <c r="BN160" s="148">
        <v>182.41055706224543</v>
      </c>
      <c r="BO160" s="148">
        <v>10.990680343936381</v>
      </c>
      <c r="BP160" s="148">
        <v>13.928013132000032</v>
      </c>
      <c r="BQ160" s="148">
        <v>9.8037856167334727</v>
      </c>
      <c r="BR160" s="148">
        <v>6.640721942391747</v>
      </c>
      <c r="BS160" s="148">
        <v>564.7209379638665</v>
      </c>
      <c r="BT160" s="148">
        <v>36.546270467421692</v>
      </c>
      <c r="BU160" s="148">
        <v>57.967031636438215</v>
      </c>
      <c r="BV160" s="148">
        <v>3.6398725535445249</v>
      </c>
      <c r="BW160" s="148">
        <v>13.825159653946267</v>
      </c>
      <c r="BX160" s="148"/>
      <c r="BY160" s="148"/>
      <c r="BZ160" s="148"/>
      <c r="CA160" s="148"/>
      <c r="CB160" s="148"/>
      <c r="CC160" s="198">
        <v>16.899999999999999</v>
      </c>
      <c r="CD160" s="344">
        <v>15.8</v>
      </c>
      <c r="CE160" s="360">
        <v>1.2802896119657281</v>
      </c>
      <c r="CF160" s="353"/>
      <c r="CG160" s="198">
        <v>16.899999999999999</v>
      </c>
      <c r="CH160" s="360">
        <v>1.2802896119657281</v>
      </c>
      <c r="CI160" s="438"/>
      <c r="CJ160" s="438"/>
      <c r="DC160" s="516"/>
      <c r="DD160" s="388">
        <v>67.051474365289081</v>
      </c>
      <c r="DE160" s="145">
        <v>0.76576726598806844</v>
      </c>
      <c r="DF160" s="388">
        <v>15.739309122321972</v>
      </c>
      <c r="DG160" s="145">
        <v>3.0930951203063111</v>
      </c>
      <c r="DH160" s="145">
        <v>5.8715336226559292E-2</v>
      </c>
      <c r="DI160" s="145">
        <v>2.1380197387436444</v>
      </c>
      <c r="DJ160" s="388">
        <v>0.62386330102720711</v>
      </c>
      <c r="DK160" s="145">
        <v>1.5253647943691429</v>
      </c>
      <c r="DL160" s="145">
        <v>3.1558207859774163</v>
      </c>
      <c r="DM160" s="145">
        <v>0.12668527886360956</v>
      </c>
      <c r="DN160" s="145">
        <v>0.17110738963396613</v>
      </c>
      <c r="DO160" s="145">
        <v>0.5407775012530216</v>
      </c>
      <c r="DP160" s="145">
        <v>0.47</v>
      </c>
      <c r="DQ160" s="145">
        <v>4.1399999999999997</v>
      </c>
      <c r="DR160" s="146">
        <v>99.6</v>
      </c>
      <c r="EI160" s="147">
        <v>24585.101854826669</v>
      </c>
      <c r="EJ160" s="148">
        <v>80.799850430156141</v>
      </c>
      <c r="EK160" s="148">
        <v>21.349341578122718</v>
      </c>
      <c r="EL160" s="148">
        <v>68.269384698281499</v>
      </c>
      <c r="EM160" s="148">
        <v>16.55471231065285</v>
      </c>
      <c r="EN160" s="148">
        <v>27.769954728923228</v>
      </c>
      <c r="EO160" s="148">
        <v>23.48739954973388</v>
      </c>
      <c r="EP160" s="148">
        <v>101.53999592056691</v>
      </c>
      <c r="EQ160" s="148">
        <v>190.70104058964714</v>
      </c>
      <c r="ER160" s="148">
        <v>20.785731032479035</v>
      </c>
      <c r="ES160" s="148">
        <v>182.41055706224543</v>
      </c>
      <c r="ET160" s="148">
        <v>10.990680343936381</v>
      </c>
      <c r="EU160" s="148">
        <v>13.928013132000032</v>
      </c>
      <c r="EV160" s="148">
        <v>9.8037856167334727</v>
      </c>
      <c r="EW160" s="148">
        <v>6.640721942391747</v>
      </c>
      <c r="EX160" s="148">
        <v>564.7209379638665</v>
      </c>
      <c r="EY160" s="148">
        <v>36.546270467421692</v>
      </c>
      <c r="EZ160" s="148">
        <v>57.967031636438215</v>
      </c>
      <c r="FA160" s="148">
        <v>3.6398725535445249</v>
      </c>
      <c r="FB160" s="148">
        <v>13.825159653946267</v>
      </c>
      <c r="GK160" s="198">
        <v>16.899999999999999</v>
      </c>
      <c r="GL160" s="360">
        <v>1.2802896119657281</v>
      </c>
      <c r="GZ160" s="637"/>
      <c r="HI160" s="637"/>
    </row>
    <row r="161" spans="1:217" s="142" customFormat="1" ht="15.75" x14ac:dyDescent="0.2">
      <c r="A161" s="278">
        <v>31</v>
      </c>
      <c r="B161" s="272">
        <v>112</v>
      </c>
      <c r="C161" s="144">
        <v>110</v>
      </c>
      <c r="D161" s="327">
        <v>3154.3</v>
      </c>
      <c r="E161" s="320" t="s">
        <v>240</v>
      </c>
      <c r="F161" s="311" t="s">
        <v>162</v>
      </c>
      <c r="G161" s="239"/>
      <c r="H161" s="388">
        <v>48.790267710138856</v>
      </c>
      <c r="I161" s="145">
        <v>1.8150651616619768</v>
      </c>
      <c r="J161" s="388">
        <v>8.8957695692547816</v>
      </c>
      <c r="K161" s="145">
        <v>2.4352314921848159</v>
      </c>
      <c r="L161" s="145">
        <v>0.27979394532372626</v>
      </c>
      <c r="M161" s="145">
        <v>5.2743555682150571</v>
      </c>
      <c r="N161" s="388">
        <v>5.7833887896139853</v>
      </c>
      <c r="O161" s="145">
        <v>4.7428778169342412</v>
      </c>
      <c r="P161" s="145">
        <v>4.2192447557092292</v>
      </c>
      <c r="Q161" s="145">
        <v>0.18391440019721575</v>
      </c>
      <c r="R161" s="145">
        <v>2.4209585144443917</v>
      </c>
      <c r="S161" s="145">
        <v>0.45913227632172221</v>
      </c>
      <c r="T161" s="145">
        <v>0.33</v>
      </c>
      <c r="U161" s="145">
        <v>13.97</v>
      </c>
      <c r="V161" s="146">
        <v>99.6</v>
      </c>
      <c r="W161" s="146"/>
      <c r="X161" s="145"/>
      <c r="Y161" s="145">
        <f t="shared" si="179"/>
        <v>3.5192153401652071</v>
      </c>
      <c r="Z161" s="145"/>
      <c r="AA161" s="145"/>
      <c r="AB161" s="145"/>
      <c r="AC161" s="146"/>
      <c r="AD161" s="146"/>
      <c r="AE161" s="146"/>
      <c r="AF161" s="443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Z161" s="146"/>
      <c r="BA161" s="146"/>
      <c r="BB161" s="146"/>
      <c r="BC161" s="146"/>
      <c r="BD161" s="147">
        <v>21164.006049101281</v>
      </c>
      <c r="BE161" s="148">
        <v>17.162067033534584</v>
      </c>
      <c r="BF161" s="148">
        <v>154.76063022197491</v>
      </c>
      <c r="BG161" s="148">
        <v>40.672985592652786</v>
      </c>
      <c r="BH161" s="148">
        <v>6.6032095977036063</v>
      </c>
      <c r="BI161" s="148">
        <v>21.235700887686821</v>
      </c>
      <c r="BJ161" s="148">
        <v>11.231988856548661</v>
      </c>
      <c r="BK161" s="148">
        <v>61.845239923153031</v>
      </c>
      <c r="BL161" s="148">
        <v>139.0498792089065</v>
      </c>
      <c r="BM161" s="148">
        <v>16.842274400929469</v>
      </c>
      <c r="BN161" s="148">
        <v>171.6188758993226</v>
      </c>
      <c r="BO161" s="148">
        <v>6.6497755861240853</v>
      </c>
      <c r="BP161" s="148">
        <v>11.313744211489023</v>
      </c>
      <c r="BQ161" s="148">
        <v>9.7415773073198313</v>
      </c>
      <c r="BR161" s="148">
        <v>4.2802193436635969</v>
      </c>
      <c r="BS161" s="148">
        <v>552.56471503346631</v>
      </c>
      <c r="BT161" s="148">
        <v>16.630078298680861</v>
      </c>
      <c r="BU161" s="148">
        <v>38.878675939802825</v>
      </c>
      <c r="BV161" s="148">
        <v>10.813952954871462</v>
      </c>
      <c r="BW161" s="148">
        <v>13.706667547106974</v>
      </c>
      <c r="BX161" s="148"/>
      <c r="BY161" s="148"/>
      <c r="BZ161" s="148"/>
      <c r="CA161" s="148"/>
      <c r="CB161" s="148"/>
      <c r="CC161" s="198">
        <v>10.768873763842542</v>
      </c>
      <c r="CD161" s="344">
        <v>9.4172965371770108</v>
      </c>
      <c r="CE161" s="360">
        <v>0.87150005067979663</v>
      </c>
      <c r="CF161" s="353"/>
      <c r="CG161" s="198">
        <v>10.768873763842542</v>
      </c>
      <c r="CH161" s="360">
        <v>0.87150005067979663</v>
      </c>
      <c r="CI161" s="438"/>
      <c r="CJ161" s="438"/>
      <c r="DC161" s="516"/>
      <c r="DD161" s="388">
        <v>48.790267710138856</v>
      </c>
      <c r="DE161" s="145">
        <v>1.8150651616619768</v>
      </c>
      <c r="DF161" s="388">
        <v>8.8957695692547816</v>
      </c>
      <c r="DG161" s="145">
        <v>2.4352314921848159</v>
      </c>
      <c r="DH161" s="145">
        <v>0.27979394532372626</v>
      </c>
      <c r="DI161" s="145">
        <v>5.2743555682150571</v>
      </c>
      <c r="DJ161" s="388">
        <v>5.7833887896139853</v>
      </c>
      <c r="DK161" s="145">
        <v>4.7428778169342412</v>
      </c>
      <c r="DL161" s="145">
        <v>4.2192447557092292</v>
      </c>
      <c r="DM161" s="145">
        <v>0.18391440019721575</v>
      </c>
      <c r="DN161" s="145">
        <v>2.4209585144443917</v>
      </c>
      <c r="DO161" s="145">
        <v>0.45913227632172221</v>
      </c>
      <c r="DP161" s="145">
        <v>0.33</v>
      </c>
      <c r="DQ161" s="145">
        <v>13.97</v>
      </c>
      <c r="DR161" s="146">
        <v>99.6</v>
      </c>
      <c r="EI161" s="147">
        <v>21164.006049101281</v>
      </c>
      <c r="EJ161" s="148">
        <v>17.162067033534584</v>
      </c>
      <c r="EK161" s="148">
        <v>154.76063022197491</v>
      </c>
      <c r="EL161" s="148">
        <v>40.672985592652786</v>
      </c>
      <c r="EM161" s="148">
        <v>6.6032095977036063</v>
      </c>
      <c r="EN161" s="148">
        <v>21.235700887686821</v>
      </c>
      <c r="EO161" s="148">
        <v>11.231988856548661</v>
      </c>
      <c r="EP161" s="148">
        <v>61.845239923153031</v>
      </c>
      <c r="EQ161" s="148">
        <v>139.0498792089065</v>
      </c>
      <c r="ER161" s="148">
        <v>16.842274400929469</v>
      </c>
      <c r="ES161" s="148">
        <v>171.6188758993226</v>
      </c>
      <c r="ET161" s="148">
        <v>6.6497755861240853</v>
      </c>
      <c r="EU161" s="148">
        <v>11.313744211489023</v>
      </c>
      <c r="EV161" s="148">
        <v>9.7415773073198313</v>
      </c>
      <c r="EW161" s="148">
        <v>4.2802193436635969</v>
      </c>
      <c r="EX161" s="148">
        <v>552.56471503346631</v>
      </c>
      <c r="EY161" s="148">
        <v>16.630078298680861</v>
      </c>
      <c r="EZ161" s="148">
        <v>38.878675939802825</v>
      </c>
      <c r="FA161" s="148">
        <v>10.813952954871462</v>
      </c>
      <c r="FB161" s="148">
        <v>13.706667547106974</v>
      </c>
      <c r="GK161" s="198">
        <v>10.768873763842542</v>
      </c>
      <c r="GL161" s="360">
        <v>0.87150005067979663</v>
      </c>
      <c r="GZ161" s="637"/>
      <c r="HI161" s="637"/>
    </row>
    <row r="162" spans="1:217" s="142" customFormat="1" ht="15.75" x14ac:dyDescent="0.2">
      <c r="A162" s="278">
        <v>32</v>
      </c>
      <c r="B162" s="272">
        <v>116</v>
      </c>
      <c r="C162" s="144">
        <v>110</v>
      </c>
      <c r="D162" s="327">
        <v>3155.15</v>
      </c>
      <c r="E162" s="320" t="s">
        <v>240</v>
      </c>
      <c r="F162" s="311" t="s">
        <v>162</v>
      </c>
      <c r="G162" s="239"/>
      <c r="H162" s="388">
        <v>68.243419146186596</v>
      </c>
      <c r="I162" s="145">
        <v>0.49424168420391357</v>
      </c>
      <c r="J162" s="388">
        <v>12.331011929067255</v>
      </c>
      <c r="K162" s="145">
        <v>2.213397607904549</v>
      </c>
      <c r="L162" s="145">
        <v>0.10596107852947377</v>
      </c>
      <c r="M162" s="145">
        <v>2.3354197160536478</v>
      </c>
      <c r="N162" s="388">
        <v>1.8744473074903858</v>
      </c>
      <c r="O162" s="145">
        <v>1.4756331694030753</v>
      </c>
      <c r="P162" s="145">
        <v>2.7765765685926973</v>
      </c>
      <c r="Q162" s="145">
        <v>0.11513880974068803</v>
      </c>
      <c r="R162" s="145">
        <v>0.55859009508254087</v>
      </c>
      <c r="S162" s="145">
        <v>0.44616288774516616</v>
      </c>
      <c r="T162" s="145">
        <v>0.41</v>
      </c>
      <c r="U162" s="145">
        <v>6.22</v>
      </c>
      <c r="V162" s="146">
        <v>99.6</v>
      </c>
      <c r="W162" s="146"/>
      <c r="X162" s="145"/>
      <c r="Y162" s="145">
        <f t="shared" si="179"/>
        <v>1.094919811697082</v>
      </c>
      <c r="Z162" s="145"/>
      <c r="AA162" s="145"/>
      <c r="AB162" s="145"/>
      <c r="AC162" s="146"/>
      <c r="AD162" s="146"/>
      <c r="AE162" s="146"/>
      <c r="AF162" s="443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Z162" s="146"/>
      <c r="BA162" s="146"/>
      <c r="BB162" s="146"/>
      <c r="BC162" s="146"/>
      <c r="BD162" s="147">
        <v>18161.425900587888</v>
      </c>
      <c r="BE162" s="148">
        <v>35.808472382957994</v>
      </c>
      <c r="BF162" s="148">
        <v>14.982089779305019</v>
      </c>
      <c r="BG162" s="148">
        <v>46.779762548373348</v>
      </c>
      <c r="BH162" s="148">
        <v>11.381860249415789</v>
      </c>
      <c r="BI162" s="148">
        <v>23.292684903672434</v>
      </c>
      <c r="BJ162" s="148">
        <v>14.312867939733481</v>
      </c>
      <c r="BK162" s="148">
        <v>78.295052977970144</v>
      </c>
      <c r="BL162" s="148">
        <v>217.48163236044047</v>
      </c>
      <c r="BM162" s="148">
        <v>17.372565574445272</v>
      </c>
      <c r="BN162" s="148">
        <v>128.31836839577227</v>
      </c>
      <c r="BO162" s="148">
        <v>6.729255525321034</v>
      </c>
      <c r="BP162" s="148">
        <v>9.418475556296908</v>
      </c>
      <c r="BQ162" s="148">
        <v>7.5532801597439923</v>
      </c>
      <c r="BR162" s="148">
        <v>3.5433938648285745</v>
      </c>
      <c r="BS162" s="148">
        <v>564.20449897865535</v>
      </c>
      <c r="BT162" s="148">
        <v>22.173612811925086</v>
      </c>
      <c r="BU162" s="148">
        <v>47.202115742113484</v>
      </c>
      <c r="BV162" s="148">
        <v>8.7572322762277981</v>
      </c>
      <c r="BW162" s="148">
        <v>12.58431418551177</v>
      </c>
      <c r="BX162" s="148"/>
      <c r="BY162" s="148"/>
      <c r="BZ162" s="148"/>
      <c r="CA162" s="148"/>
      <c r="CB162" s="148"/>
      <c r="CC162" s="198">
        <v>13.401907222048917</v>
      </c>
      <c r="CD162" s="344">
        <v>11.661690655496626</v>
      </c>
      <c r="CE162" s="360">
        <v>4.1172271886195428</v>
      </c>
      <c r="CF162" s="353"/>
      <c r="CG162" s="198">
        <v>13.401907222048917</v>
      </c>
      <c r="CH162" s="360">
        <v>4.1172271886195428</v>
      </c>
      <c r="CI162" s="438"/>
      <c r="CJ162" s="438"/>
      <c r="DC162" s="516"/>
      <c r="DD162" s="388">
        <v>68.243419146186596</v>
      </c>
      <c r="DE162" s="145">
        <v>0.49424168420391357</v>
      </c>
      <c r="DF162" s="388">
        <v>12.331011929067255</v>
      </c>
      <c r="DG162" s="145">
        <v>2.213397607904549</v>
      </c>
      <c r="DH162" s="145">
        <v>0.10596107852947377</v>
      </c>
      <c r="DI162" s="145">
        <v>2.3354197160536478</v>
      </c>
      <c r="DJ162" s="388">
        <v>1.8744473074903858</v>
      </c>
      <c r="DK162" s="145">
        <v>1.4756331694030753</v>
      </c>
      <c r="DL162" s="145">
        <v>2.7765765685926973</v>
      </c>
      <c r="DM162" s="145">
        <v>0.11513880974068803</v>
      </c>
      <c r="DN162" s="145">
        <v>0.55859009508254087</v>
      </c>
      <c r="DO162" s="145">
        <v>0.44616288774516616</v>
      </c>
      <c r="DP162" s="145">
        <v>0.41</v>
      </c>
      <c r="DQ162" s="145">
        <v>6.22</v>
      </c>
      <c r="DR162" s="146">
        <v>99.6</v>
      </c>
      <c r="EI162" s="147">
        <v>18161.425900587888</v>
      </c>
      <c r="EJ162" s="148">
        <v>35.808472382957994</v>
      </c>
      <c r="EK162" s="148">
        <v>14.982089779305019</v>
      </c>
      <c r="EL162" s="148">
        <v>46.779762548373348</v>
      </c>
      <c r="EM162" s="148">
        <v>11.381860249415789</v>
      </c>
      <c r="EN162" s="148">
        <v>23.292684903672434</v>
      </c>
      <c r="EO162" s="148">
        <v>14.312867939733481</v>
      </c>
      <c r="EP162" s="148">
        <v>78.295052977970144</v>
      </c>
      <c r="EQ162" s="148">
        <v>217.48163236044047</v>
      </c>
      <c r="ER162" s="148">
        <v>17.372565574445272</v>
      </c>
      <c r="ES162" s="148">
        <v>128.31836839577227</v>
      </c>
      <c r="ET162" s="148">
        <v>6.729255525321034</v>
      </c>
      <c r="EU162" s="148">
        <v>9.418475556296908</v>
      </c>
      <c r="EV162" s="148">
        <v>7.5532801597439923</v>
      </c>
      <c r="EW162" s="148">
        <v>3.5433938648285745</v>
      </c>
      <c r="EX162" s="148">
        <v>564.20449897865535</v>
      </c>
      <c r="EY162" s="148">
        <v>22.173612811925086</v>
      </c>
      <c r="EZ162" s="148">
        <v>47.202115742113484</v>
      </c>
      <c r="FA162" s="148">
        <v>8.7572322762277981</v>
      </c>
      <c r="FB162" s="148">
        <v>12.58431418551177</v>
      </c>
      <c r="GK162" s="198">
        <v>13.401907222048917</v>
      </c>
      <c r="GL162" s="360">
        <v>4.1172271886195428</v>
      </c>
      <c r="GZ162" s="637"/>
      <c r="HI162" s="637"/>
    </row>
    <row r="163" spans="1:217" s="142" customFormat="1" ht="15.75" x14ac:dyDescent="0.2">
      <c r="A163" s="278">
        <v>33</v>
      </c>
      <c r="B163" s="272">
        <v>119</v>
      </c>
      <c r="C163" s="144">
        <v>110</v>
      </c>
      <c r="D163" s="327">
        <v>3156</v>
      </c>
      <c r="E163" s="320" t="s">
        <v>240</v>
      </c>
      <c r="F163" s="311" t="s">
        <v>162</v>
      </c>
      <c r="G163" s="239"/>
      <c r="H163" s="388">
        <v>57.016798765368208</v>
      </c>
      <c r="I163" s="145">
        <v>0.44336290779506415</v>
      </c>
      <c r="J163" s="388">
        <v>11.255389437740309</v>
      </c>
      <c r="K163" s="145">
        <v>2.5437741320414955</v>
      </c>
      <c r="L163" s="145">
        <v>0.27029244267555702</v>
      </c>
      <c r="M163" s="145">
        <v>5.7480439086745996</v>
      </c>
      <c r="N163" s="388">
        <v>5.222146447215831</v>
      </c>
      <c r="O163" s="145">
        <v>1.3431320326627234</v>
      </c>
      <c r="P163" s="145">
        <v>2.3528376214410005</v>
      </c>
      <c r="Q163" s="145">
        <v>0.1043464742202475</v>
      </c>
      <c r="R163" s="145">
        <v>0.17975653121975407</v>
      </c>
      <c r="S163" s="145">
        <v>0.38011929894518726</v>
      </c>
      <c r="T163" s="145">
        <v>0.23</v>
      </c>
      <c r="U163" s="145">
        <v>12.51</v>
      </c>
      <c r="V163" s="146">
        <v>99.6</v>
      </c>
      <c r="W163" s="146"/>
      <c r="X163" s="145"/>
      <c r="Y163" s="145">
        <f t="shared" si="179"/>
        <v>0.99660396823574071</v>
      </c>
      <c r="Z163" s="145"/>
      <c r="AA163" s="145"/>
      <c r="AB163" s="145"/>
      <c r="AC163" s="146"/>
      <c r="AD163" s="146"/>
      <c r="AE163" s="146"/>
      <c r="AF163" s="443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Z163" s="146"/>
      <c r="BA163" s="146"/>
      <c r="BB163" s="146"/>
      <c r="BC163" s="146"/>
      <c r="BD163" s="147">
        <v>19836.1088106016</v>
      </c>
      <c r="BE163" s="148">
        <v>19.478214113290544</v>
      </c>
      <c r="BF163" s="148">
        <v>13.864221576942592</v>
      </c>
      <c r="BG163" s="148">
        <v>44.611011791771546</v>
      </c>
      <c r="BH163" s="148">
        <v>9.4864144247681637</v>
      </c>
      <c r="BI163" s="148">
        <v>15.675293375664573</v>
      </c>
      <c r="BJ163" s="148">
        <v>14.651957637780379</v>
      </c>
      <c r="BK163" s="148">
        <v>65.554726354756042</v>
      </c>
      <c r="BL163" s="148">
        <v>139.11736764352676</v>
      </c>
      <c r="BM163" s="148">
        <v>17.409290013068503</v>
      </c>
      <c r="BN163" s="148">
        <v>110.92932207087561</v>
      </c>
      <c r="BO163" s="148">
        <v>5.9969769034217988</v>
      </c>
      <c r="BP163" s="148">
        <v>7.5359324075588034</v>
      </c>
      <c r="BQ163" s="148">
        <v>6.4274834182588139</v>
      </c>
      <c r="BR163" s="148">
        <v>2.734156818172131</v>
      </c>
      <c r="BS163" s="148">
        <v>483.91975077029844</v>
      </c>
      <c r="BT163" s="148">
        <v>18.845274769760014</v>
      </c>
      <c r="BU163" s="148">
        <v>37.058477336938317</v>
      </c>
      <c r="BV163" s="148">
        <v>5.9224875270276875</v>
      </c>
      <c r="BW163" s="148">
        <v>11.402604118802779</v>
      </c>
      <c r="BX163" s="148"/>
      <c r="BY163" s="148"/>
      <c r="BZ163" s="148"/>
      <c r="CA163" s="148"/>
      <c r="CB163" s="148"/>
      <c r="CC163" s="198">
        <v>6.6252319511363549</v>
      </c>
      <c r="CD163" s="344">
        <v>5.8</v>
      </c>
      <c r="CE163" s="362"/>
      <c r="CF163" s="353"/>
      <c r="CG163" s="198">
        <v>6.6252319511363549</v>
      </c>
      <c r="CH163" s="362"/>
      <c r="CI163" s="438"/>
      <c r="CJ163" s="438"/>
      <c r="DC163" s="516"/>
      <c r="DD163" s="388">
        <v>57.016798765368208</v>
      </c>
      <c r="DE163" s="145">
        <v>0.44336290779506415</v>
      </c>
      <c r="DF163" s="388">
        <v>11.255389437740309</v>
      </c>
      <c r="DG163" s="145">
        <v>2.5437741320414955</v>
      </c>
      <c r="DH163" s="145">
        <v>0.27029244267555702</v>
      </c>
      <c r="DI163" s="145">
        <v>5.7480439086745996</v>
      </c>
      <c r="DJ163" s="388">
        <v>5.222146447215831</v>
      </c>
      <c r="DK163" s="145">
        <v>1.3431320326627234</v>
      </c>
      <c r="DL163" s="145">
        <v>2.3528376214410005</v>
      </c>
      <c r="DM163" s="145">
        <v>0.1043464742202475</v>
      </c>
      <c r="DN163" s="145">
        <v>0.17975653121975407</v>
      </c>
      <c r="DO163" s="145">
        <v>0.38011929894518726</v>
      </c>
      <c r="DP163" s="145">
        <v>0.23</v>
      </c>
      <c r="DQ163" s="145">
        <v>12.51</v>
      </c>
      <c r="DR163" s="146">
        <v>99.6</v>
      </c>
      <c r="EI163" s="147">
        <v>19836.1088106016</v>
      </c>
      <c r="EJ163" s="148">
        <v>19.478214113290544</v>
      </c>
      <c r="EK163" s="148">
        <v>13.864221576942592</v>
      </c>
      <c r="EL163" s="148">
        <v>44.611011791771546</v>
      </c>
      <c r="EM163" s="148">
        <v>9.4864144247681637</v>
      </c>
      <c r="EN163" s="148">
        <v>15.675293375664573</v>
      </c>
      <c r="EO163" s="148">
        <v>14.651957637780379</v>
      </c>
      <c r="EP163" s="148">
        <v>65.554726354756042</v>
      </c>
      <c r="EQ163" s="148">
        <v>139.11736764352676</v>
      </c>
      <c r="ER163" s="148">
        <v>17.409290013068503</v>
      </c>
      <c r="ES163" s="148">
        <v>110.92932207087561</v>
      </c>
      <c r="ET163" s="148">
        <v>5.9969769034217988</v>
      </c>
      <c r="EU163" s="148">
        <v>7.5359324075588034</v>
      </c>
      <c r="EV163" s="148">
        <v>6.4274834182588139</v>
      </c>
      <c r="EW163" s="148">
        <v>2.734156818172131</v>
      </c>
      <c r="EX163" s="148">
        <v>483.91975077029844</v>
      </c>
      <c r="EY163" s="148">
        <v>18.845274769760014</v>
      </c>
      <c r="EZ163" s="148">
        <v>37.058477336938317</v>
      </c>
      <c r="FA163" s="148">
        <v>5.9224875270276875</v>
      </c>
      <c r="FB163" s="148">
        <v>11.402604118802779</v>
      </c>
      <c r="GK163" s="198">
        <v>6.6252319511363549</v>
      </c>
      <c r="GL163" s="362"/>
      <c r="GZ163" s="637"/>
      <c r="HI163" s="637"/>
    </row>
    <row r="164" spans="1:217" s="142" customFormat="1" ht="15.75" x14ac:dyDescent="0.2">
      <c r="A164" s="278">
        <v>34</v>
      </c>
      <c r="B164" s="272">
        <v>122</v>
      </c>
      <c r="C164" s="144">
        <v>110</v>
      </c>
      <c r="D164" s="327">
        <v>3157</v>
      </c>
      <c r="E164" s="320" t="s">
        <v>240</v>
      </c>
      <c r="F164" s="311" t="s">
        <v>162</v>
      </c>
      <c r="G164" s="239"/>
      <c r="H164" s="388">
        <v>58.979734692857505</v>
      </c>
      <c r="I164" s="145">
        <v>0.41517044034587897</v>
      </c>
      <c r="J164" s="388">
        <v>10.944896636177338</v>
      </c>
      <c r="K164" s="145">
        <v>2.539795621532464</v>
      </c>
      <c r="L164" s="145">
        <v>0.26601459489178786</v>
      </c>
      <c r="M164" s="145">
        <v>4.9778990353376313</v>
      </c>
      <c r="N164" s="388">
        <v>4.6373610736242314</v>
      </c>
      <c r="O164" s="145">
        <v>1.40808791922827</v>
      </c>
      <c r="P164" s="145">
        <v>2.5345582546108867</v>
      </c>
      <c r="Q164" s="145">
        <v>9.5800169940520818E-2</v>
      </c>
      <c r="R164" s="145">
        <v>0.15373854151047134</v>
      </c>
      <c r="S164" s="145">
        <v>0.36694301994301992</v>
      </c>
      <c r="T164" s="145">
        <v>0.3</v>
      </c>
      <c r="U164" s="145">
        <v>11.98</v>
      </c>
      <c r="V164" s="146">
        <v>99.6</v>
      </c>
      <c r="W164" s="146"/>
      <c r="X164" s="145"/>
      <c r="Y164" s="145">
        <f t="shared" si="179"/>
        <v>1.0448012360673764</v>
      </c>
      <c r="Z164" s="145"/>
      <c r="AA164" s="145"/>
      <c r="AB164" s="145"/>
      <c r="AC164" s="146"/>
      <c r="AD164" s="146"/>
      <c r="AE164" s="146"/>
      <c r="AF164" s="443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Z164" s="146"/>
      <c r="BA164" s="146"/>
      <c r="BB164" s="146"/>
      <c r="BC164" s="146"/>
      <c r="BD164" s="147">
        <v>20012.560524412984</v>
      </c>
      <c r="BE164" s="148">
        <v>26.333406875280065</v>
      </c>
      <c r="BF164" s="148">
        <v>2.61589383166526</v>
      </c>
      <c r="BG164" s="148">
        <v>44.225324957396815</v>
      </c>
      <c r="BH164" s="148">
        <v>10.188844645426059</v>
      </c>
      <c r="BI164" s="148">
        <v>22.394364171746926</v>
      </c>
      <c r="BJ164" s="148">
        <v>13.859494415860004</v>
      </c>
      <c r="BK164" s="148">
        <v>67.286985513681813</v>
      </c>
      <c r="BL164" s="148">
        <v>147.43508266392249</v>
      </c>
      <c r="BM164" s="148">
        <v>16.572706960185698</v>
      </c>
      <c r="BN164" s="148">
        <v>96.629902739605939</v>
      </c>
      <c r="BO164" s="148">
        <v>5.6246329215960698</v>
      </c>
      <c r="BP164" s="148">
        <v>8.7500056716699532</v>
      </c>
      <c r="BQ164" s="148">
        <v>6.2223163065960598</v>
      </c>
      <c r="BR164" s="148">
        <v>6.3764584960575803</v>
      </c>
      <c r="BS164" s="148">
        <v>584.08075971254414</v>
      </c>
      <c r="BT164" s="148">
        <v>22.226285670776107</v>
      </c>
      <c r="BU164" s="148">
        <v>42.152518383997005</v>
      </c>
      <c r="BV164" s="148">
        <v>14.794967993546225</v>
      </c>
      <c r="BW164" s="148">
        <v>10.433643186144229</v>
      </c>
      <c r="BX164" s="148"/>
      <c r="BY164" s="148"/>
      <c r="BZ164" s="148"/>
      <c r="CA164" s="148"/>
      <c r="CB164" s="148"/>
      <c r="CC164" s="198">
        <v>8.3033019635007204</v>
      </c>
      <c r="CD164" s="344">
        <v>7.0733981617157475</v>
      </c>
      <c r="CE164" s="360">
        <v>0.25996549164124422</v>
      </c>
      <c r="CF164" s="353" t="s">
        <v>159</v>
      </c>
      <c r="CG164" s="198">
        <v>8.3033019635007204</v>
      </c>
      <c r="CH164" s="360">
        <v>0.25996549164124422</v>
      </c>
      <c r="CI164" s="438"/>
      <c r="CJ164" s="438"/>
      <c r="DC164" s="516"/>
      <c r="DD164" s="388">
        <v>58.979734692857505</v>
      </c>
      <c r="DE164" s="145">
        <v>0.41517044034587897</v>
      </c>
      <c r="DF164" s="388">
        <v>10.944896636177338</v>
      </c>
      <c r="DG164" s="145">
        <v>2.539795621532464</v>
      </c>
      <c r="DH164" s="145">
        <v>0.26601459489178786</v>
      </c>
      <c r="DI164" s="145">
        <v>4.9778990353376313</v>
      </c>
      <c r="DJ164" s="388">
        <v>4.6373610736242314</v>
      </c>
      <c r="DK164" s="145">
        <v>1.40808791922827</v>
      </c>
      <c r="DL164" s="145">
        <v>2.5345582546108867</v>
      </c>
      <c r="DM164" s="145">
        <v>9.5800169940520818E-2</v>
      </c>
      <c r="DN164" s="145">
        <v>0.15373854151047134</v>
      </c>
      <c r="DO164" s="145">
        <v>0.36694301994301992</v>
      </c>
      <c r="DP164" s="145">
        <v>0.3</v>
      </c>
      <c r="DQ164" s="145">
        <v>11.98</v>
      </c>
      <c r="DR164" s="146">
        <v>99.6</v>
      </c>
      <c r="EI164" s="147">
        <v>20012.560524412984</v>
      </c>
      <c r="EJ164" s="148">
        <v>26.333406875280065</v>
      </c>
      <c r="EK164" s="148">
        <v>2.61589383166526</v>
      </c>
      <c r="EL164" s="148">
        <v>44.225324957396815</v>
      </c>
      <c r="EM164" s="148">
        <v>10.188844645426059</v>
      </c>
      <c r="EN164" s="148">
        <v>22.394364171746926</v>
      </c>
      <c r="EO164" s="148">
        <v>13.859494415860004</v>
      </c>
      <c r="EP164" s="148">
        <v>67.286985513681813</v>
      </c>
      <c r="EQ164" s="148">
        <v>147.43508266392249</v>
      </c>
      <c r="ER164" s="148">
        <v>16.572706960185698</v>
      </c>
      <c r="ES164" s="148">
        <v>96.629902739605939</v>
      </c>
      <c r="ET164" s="148">
        <v>5.6246329215960698</v>
      </c>
      <c r="EU164" s="148">
        <v>8.7500056716699532</v>
      </c>
      <c r="EV164" s="148">
        <v>6.2223163065960598</v>
      </c>
      <c r="EW164" s="148">
        <v>6.3764584960575803</v>
      </c>
      <c r="EX164" s="148">
        <v>584.08075971254414</v>
      </c>
      <c r="EY164" s="148">
        <v>22.226285670776107</v>
      </c>
      <c r="EZ164" s="148">
        <v>42.152518383997005</v>
      </c>
      <c r="FA164" s="148">
        <v>14.794967993546225</v>
      </c>
      <c r="FB164" s="148">
        <v>10.433643186144229</v>
      </c>
      <c r="GK164" s="198">
        <v>8.3033019635007204</v>
      </c>
      <c r="GL164" s="360">
        <v>0.25996549164124422</v>
      </c>
      <c r="GZ164" s="637"/>
      <c r="HI164" s="637"/>
    </row>
    <row r="165" spans="1:217" s="142" customFormat="1" ht="15.75" x14ac:dyDescent="0.2">
      <c r="A165" s="278">
        <v>35</v>
      </c>
      <c r="B165" s="272">
        <v>124</v>
      </c>
      <c r="C165" s="144">
        <v>110</v>
      </c>
      <c r="D165" s="327">
        <v>3157.8</v>
      </c>
      <c r="E165" s="320" t="s">
        <v>240</v>
      </c>
      <c r="F165" s="311" t="s">
        <v>168</v>
      </c>
      <c r="G165" s="239"/>
      <c r="H165" s="388">
        <v>72.655306879392256</v>
      </c>
      <c r="I165" s="145">
        <v>0.36527435513969214</v>
      </c>
      <c r="J165" s="388">
        <v>10.261142980981749</v>
      </c>
      <c r="K165" s="145">
        <v>1.9036533040405508</v>
      </c>
      <c r="L165" s="145">
        <v>6.2571103376169612E-2</v>
      </c>
      <c r="M165" s="145">
        <v>1.4941440794610832</v>
      </c>
      <c r="N165" s="388">
        <v>1.6775064188250239</v>
      </c>
      <c r="O165" s="145">
        <v>1.3000079077277358</v>
      </c>
      <c r="P165" s="145">
        <v>2.5099921584457174</v>
      </c>
      <c r="Q165" s="145">
        <v>0.13208304106724547</v>
      </c>
      <c r="R165" s="145">
        <v>1.1815993462062759</v>
      </c>
      <c r="S165" s="145">
        <v>0.38671842533649203</v>
      </c>
      <c r="T165" s="145">
        <v>0.41</v>
      </c>
      <c r="U165" s="145">
        <v>5.26</v>
      </c>
      <c r="V165" s="146">
        <v>99.6</v>
      </c>
      <c r="W165" s="146"/>
      <c r="X165" s="145"/>
      <c r="Y165" s="145">
        <f t="shared" si="179"/>
        <v>0.96460586753397992</v>
      </c>
      <c r="Z165" s="145"/>
      <c r="AA165" s="145"/>
      <c r="AB165" s="145"/>
      <c r="AC165" s="146"/>
      <c r="AD165" s="146"/>
      <c r="AE165" s="146"/>
      <c r="AF165" s="443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Z165" s="146"/>
      <c r="BA165" s="146"/>
      <c r="BB165" s="146"/>
      <c r="BC165" s="146"/>
      <c r="BD165" s="147">
        <v>13413.895458936366</v>
      </c>
      <c r="BE165" s="148">
        <v>26.195193494324929</v>
      </c>
      <c r="BF165" s="148">
        <v>21.494436556660947</v>
      </c>
      <c r="BG165" s="148">
        <v>41.067359186781069</v>
      </c>
      <c r="BH165" s="148">
        <v>8.8429463350360091</v>
      </c>
      <c r="BI165" s="148">
        <v>17.986725650861086</v>
      </c>
      <c r="BJ165" s="148">
        <v>11.03516748327678</v>
      </c>
      <c r="BK165" s="148">
        <v>69.40486779921234</v>
      </c>
      <c r="BL165" s="148">
        <v>306.74404153153591</v>
      </c>
      <c r="BM165" s="148">
        <v>14.475337339265714</v>
      </c>
      <c r="BN165" s="148">
        <v>111.89542537158678</v>
      </c>
      <c r="BO165" s="148">
        <v>4.7161107375306939</v>
      </c>
      <c r="BP165" s="148">
        <v>6.2609346210818844</v>
      </c>
      <c r="BQ165" s="148">
        <v>5.3901027127320305</v>
      </c>
      <c r="BR165" s="148">
        <v>4.5875147206338971</v>
      </c>
      <c r="BS165" s="148">
        <v>839.39343794906847</v>
      </c>
      <c r="BT165" s="148">
        <v>20.062854398656636</v>
      </c>
      <c r="BU165" s="148">
        <v>43.334017197509787</v>
      </c>
      <c r="BV165" s="148">
        <v>10.527814098431692</v>
      </c>
      <c r="BW165" s="148">
        <v>14.452989248993854</v>
      </c>
      <c r="BX165" s="148"/>
      <c r="BY165" s="148"/>
      <c r="BZ165" s="148"/>
      <c r="CA165" s="148"/>
      <c r="CB165" s="148"/>
      <c r="CC165" s="198">
        <v>10.655597788206688</v>
      </c>
      <c r="CD165" s="344">
        <v>8.7985865724381522</v>
      </c>
      <c r="CE165" s="360">
        <v>2.0089206960850059</v>
      </c>
      <c r="CF165" s="353"/>
      <c r="CG165" s="198">
        <v>10.655597788206688</v>
      </c>
      <c r="CH165" s="360">
        <v>2.0089206960850059</v>
      </c>
      <c r="CI165" s="438"/>
      <c r="CJ165" s="438"/>
      <c r="DC165" s="516"/>
      <c r="DD165" s="388">
        <v>72.655306879392256</v>
      </c>
      <c r="DE165" s="145">
        <v>0.36527435513969214</v>
      </c>
      <c r="DF165" s="388">
        <v>10.261142980981749</v>
      </c>
      <c r="DG165" s="145">
        <v>1.9036533040405508</v>
      </c>
      <c r="DH165" s="145">
        <v>6.2571103376169612E-2</v>
      </c>
      <c r="DI165" s="145">
        <v>1.4941440794610832</v>
      </c>
      <c r="DJ165" s="388">
        <v>1.6775064188250239</v>
      </c>
      <c r="DK165" s="145">
        <v>1.3000079077277358</v>
      </c>
      <c r="DL165" s="145">
        <v>2.5099921584457174</v>
      </c>
      <c r="DM165" s="145">
        <v>0.13208304106724547</v>
      </c>
      <c r="DN165" s="145">
        <v>1.1815993462062759</v>
      </c>
      <c r="DO165" s="145">
        <v>0.38671842533649203</v>
      </c>
      <c r="DP165" s="145">
        <v>0.41</v>
      </c>
      <c r="DQ165" s="145">
        <v>5.26</v>
      </c>
      <c r="DR165" s="146">
        <v>99.6</v>
      </c>
      <c r="EI165" s="147">
        <v>13413.895458936366</v>
      </c>
      <c r="EJ165" s="148">
        <v>26.195193494324929</v>
      </c>
      <c r="EK165" s="148">
        <v>21.494436556660947</v>
      </c>
      <c r="EL165" s="148">
        <v>41.067359186781069</v>
      </c>
      <c r="EM165" s="148">
        <v>8.8429463350360091</v>
      </c>
      <c r="EN165" s="148">
        <v>17.986725650861086</v>
      </c>
      <c r="EO165" s="148">
        <v>11.03516748327678</v>
      </c>
      <c r="EP165" s="148">
        <v>69.40486779921234</v>
      </c>
      <c r="EQ165" s="148">
        <v>306.74404153153591</v>
      </c>
      <c r="ER165" s="148">
        <v>14.475337339265714</v>
      </c>
      <c r="ES165" s="148">
        <v>111.89542537158678</v>
      </c>
      <c r="ET165" s="148">
        <v>4.7161107375306939</v>
      </c>
      <c r="EU165" s="148">
        <v>6.2609346210818844</v>
      </c>
      <c r="EV165" s="148">
        <v>5.3901027127320305</v>
      </c>
      <c r="EW165" s="148">
        <v>4.5875147206338971</v>
      </c>
      <c r="EX165" s="148">
        <v>839.39343794906847</v>
      </c>
      <c r="EY165" s="148">
        <v>20.062854398656636</v>
      </c>
      <c r="EZ165" s="148">
        <v>43.334017197509787</v>
      </c>
      <c r="FA165" s="148">
        <v>10.527814098431692</v>
      </c>
      <c r="FB165" s="148">
        <v>14.452989248993854</v>
      </c>
      <c r="GK165" s="198">
        <v>10.655597788206688</v>
      </c>
      <c r="GL165" s="360">
        <v>2.0089206960850059</v>
      </c>
      <c r="GZ165" s="637"/>
      <c r="HI165" s="637"/>
    </row>
    <row r="166" spans="1:217" s="142" customFormat="1" ht="15.75" x14ac:dyDescent="0.2">
      <c r="A166" s="278">
        <v>36</v>
      </c>
      <c r="B166" s="272">
        <v>101</v>
      </c>
      <c r="C166" s="144">
        <v>110</v>
      </c>
      <c r="D166" s="327">
        <v>3217.2</v>
      </c>
      <c r="E166" s="320" t="s">
        <v>240</v>
      </c>
      <c r="F166" s="311" t="s">
        <v>168</v>
      </c>
      <c r="G166" s="239"/>
      <c r="H166" s="388">
        <v>68.38094600360661</v>
      </c>
      <c r="I166" s="145">
        <v>1.2745478498927048</v>
      </c>
      <c r="J166" s="388">
        <v>10.187296193747917</v>
      </c>
      <c r="K166" s="145">
        <v>0.95288201895495472</v>
      </c>
      <c r="L166" s="145">
        <v>2.1605928380627283E-2</v>
      </c>
      <c r="M166" s="145">
        <v>0.71067350407119367</v>
      </c>
      <c r="N166" s="388">
        <v>1.2868652483153054</v>
      </c>
      <c r="O166" s="145">
        <v>5.6057287919512557</v>
      </c>
      <c r="P166" s="145">
        <v>4.8272086342736058</v>
      </c>
      <c r="Q166" s="145">
        <v>0.14276066696358403</v>
      </c>
      <c r="R166" s="145">
        <v>3.3559862587479015</v>
      </c>
      <c r="S166" s="145">
        <v>0.5034989010943377</v>
      </c>
      <c r="T166" s="145">
        <v>0.25</v>
      </c>
      <c r="U166" s="145">
        <v>2.1</v>
      </c>
      <c r="V166" s="146">
        <v>99.6</v>
      </c>
      <c r="W166" s="146"/>
      <c r="X166" s="145"/>
      <c r="Y166" s="145">
        <f t="shared" si="179"/>
        <v>4.1594507636278317</v>
      </c>
      <c r="Z166" s="145"/>
      <c r="AA166" s="145"/>
      <c r="AB166" s="145"/>
      <c r="AC166" s="146"/>
      <c r="AD166" s="146"/>
      <c r="AE166" s="146"/>
      <c r="AF166" s="443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Z166" s="146"/>
      <c r="BA166" s="146"/>
      <c r="BB166" s="146"/>
      <c r="BC166" s="146"/>
      <c r="BD166" s="147">
        <v>7906.5016513633627</v>
      </c>
      <c r="BE166" s="148">
        <v>28.446905857764886</v>
      </c>
      <c r="BF166" s="148">
        <v>0.77914974840601003</v>
      </c>
      <c r="BG166" s="148">
        <v>33.886527443881825</v>
      </c>
      <c r="BH166" s="196">
        <v>0</v>
      </c>
      <c r="BI166" s="148">
        <v>0</v>
      </c>
      <c r="BJ166" s="148">
        <v>1.0238634049682991</v>
      </c>
      <c r="BK166" s="148">
        <v>65.236683874314778</v>
      </c>
      <c r="BL166" s="148">
        <v>127.64722391416946</v>
      </c>
      <c r="BM166" s="148">
        <v>21.721580825404036</v>
      </c>
      <c r="BN166" s="148">
        <v>85.887818765546797</v>
      </c>
      <c r="BO166" s="148">
        <v>3.6450281032166933</v>
      </c>
      <c r="BP166" s="148">
        <v>1191.0101100415561</v>
      </c>
      <c r="BQ166" s="148">
        <v>10.477814581772293</v>
      </c>
      <c r="BR166" s="148">
        <v>0</v>
      </c>
      <c r="BS166" s="148">
        <v>809.68372858526345</v>
      </c>
      <c r="BT166" s="148">
        <v>16.446449713249482</v>
      </c>
      <c r="BU166" s="148">
        <v>36.381683377589937</v>
      </c>
      <c r="BV166" s="148">
        <v>5.6410503636991365</v>
      </c>
      <c r="BW166" s="148">
        <v>5.2785155409472715</v>
      </c>
      <c r="BX166" s="148"/>
      <c r="BY166" s="148"/>
      <c r="BZ166" s="148"/>
      <c r="CA166" s="148"/>
      <c r="CB166" s="148"/>
      <c r="CC166" s="198">
        <v>13.602021634776065</v>
      </c>
      <c r="CD166" s="344">
        <v>12.848170398689243</v>
      </c>
      <c r="CE166" s="360">
        <v>12.702468074345639</v>
      </c>
      <c r="CF166" s="353"/>
      <c r="CG166" s="198">
        <v>13.602021634776065</v>
      </c>
      <c r="CH166" s="360">
        <v>12.702468074345639</v>
      </c>
      <c r="CI166" s="438"/>
      <c r="CJ166" s="438"/>
      <c r="DC166" s="516"/>
      <c r="DD166" s="388">
        <v>68.38094600360661</v>
      </c>
      <c r="DE166" s="145">
        <v>1.2745478498927048</v>
      </c>
      <c r="DF166" s="388">
        <v>10.187296193747917</v>
      </c>
      <c r="DG166" s="145">
        <v>0.95288201895495472</v>
      </c>
      <c r="DH166" s="145">
        <v>2.1605928380627283E-2</v>
      </c>
      <c r="DI166" s="145">
        <v>0.71067350407119367</v>
      </c>
      <c r="DJ166" s="388">
        <v>1.2868652483153054</v>
      </c>
      <c r="DK166" s="145">
        <v>5.6057287919512557</v>
      </c>
      <c r="DL166" s="145">
        <v>4.8272086342736058</v>
      </c>
      <c r="DM166" s="145">
        <v>0.14276066696358403</v>
      </c>
      <c r="DN166" s="145">
        <v>3.3559862587479015</v>
      </c>
      <c r="DO166" s="145">
        <v>0.5034989010943377</v>
      </c>
      <c r="DP166" s="145">
        <v>0.25</v>
      </c>
      <c r="DQ166" s="145">
        <v>2.1</v>
      </c>
      <c r="DR166" s="146">
        <v>99.6</v>
      </c>
      <c r="EI166" s="147">
        <v>7906.5016513633627</v>
      </c>
      <c r="EJ166" s="148">
        <v>28.446905857764886</v>
      </c>
      <c r="EK166" s="148">
        <v>0.77914974840601003</v>
      </c>
      <c r="EL166" s="148">
        <v>33.886527443881825</v>
      </c>
      <c r="EM166" s="196">
        <v>0</v>
      </c>
      <c r="EN166" s="148">
        <v>0</v>
      </c>
      <c r="EO166" s="148">
        <v>1.0238634049682991</v>
      </c>
      <c r="EP166" s="148">
        <v>65.236683874314778</v>
      </c>
      <c r="EQ166" s="148">
        <v>127.64722391416946</v>
      </c>
      <c r="ER166" s="148">
        <v>21.721580825404036</v>
      </c>
      <c r="ES166" s="148">
        <v>85.887818765546797</v>
      </c>
      <c r="ET166" s="148">
        <v>3.6450281032166933</v>
      </c>
      <c r="EU166" s="148">
        <v>1191.0101100415561</v>
      </c>
      <c r="EV166" s="148">
        <v>10.477814581772293</v>
      </c>
      <c r="EW166" s="148">
        <v>0</v>
      </c>
      <c r="EX166" s="148">
        <v>809.68372858526345</v>
      </c>
      <c r="EY166" s="148">
        <v>16.446449713249482</v>
      </c>
      <c r="EZ166" s="148">
        <v>36.381683377589937</v>
      </c>
      <c r="FA166" s="148">
        <v>5.6410503636991365</v>
      </c>
      <c r="FB166" s="148">
        <v>5.2785155409472715</v>
      </c>
      <c r="GK166" s="198">
        <v>13.602021634776065</v>
      </c>
      <c r="GL166" s="360">
        <v>12.702468074345639</v>
      </c>
      <c r="GZ166" s="637"/>
      <c r="HI166" s="637"/>
    </row>
    <row r="167" spans="1:217" s="142" customFormat="1" ht="15.75" x14ac:dyDescent="0.25">
      <c r="A167" s="278">
        <v>37</v>
      </c>
      <c r="B167" s="272">
        <v>88</v>
      </c>
      <c r="C167" s="144">
        <v>110</v>
      </c>
      <c r="D167" s="328">
        <v>3219.2</v>
      </c>
      <c r="E167" s="320" t="s">
        <v>240</v>
      </c>
      <c r="F167" s="311" t="s">
        <v>168</v>
      </c>
      <c r="G167" s="239"/>
      <c r="H167" s="388">
        <v>83.203737911792416</v>
      </c>
      <c r="I167" s="145">
        <v>0.18632249576024085</v>
      </c>
      <c r="J167" s="388">
        <v>7.5434886778339418</v>
      </c>
      <c r="K167" s="145">
        <v>0.88541014904582249</v>
      </c>
      <c r="L167" s="145">
        <v>2.2495894182205583E-2</v>
      </c>
      <c r="M167" s="145">
        <v>0.50257643415133724</v>
      </c>
      <c r="N167" s="388">
        <v>0.33108307043048751</v>
      </c>
      <c r="O167" s="145">
        <v>1.1930894192508765</v>
      </c>
      <c r="P167" s="145">
        <v>3.2868216333839566</v>
      </c>
      <c r="Q167" s="145">
        <v>6.7285925648121622E-2</v>
      </c>
      <c r="R167" s="145">
        <v>0.34621483781762136</v>
      </c>
      <c r="S167" s="145">
        <v>0.34147355070298613</v>
      </c>
      <c r="T167" s="145">
        <v>0.2</v>
      </c>
      <c r="U167" s="145">
        <v>1.49</v>
      </c>
      <c r="V167" s="146">
        <v>99.6</v>
      </c>
      <c r="W167" s="146"/>
      <c r="X167" s="145"/>
      <c r="Y167" s="145">
        <f t="shared" si="179"/>
        <v>0.88527234908415042</v>
      </c>
      <c r="Z167" s="145"/>
      <c r="AA167" s="145"/>
      <c r="AB167" s="145"/>
      <c r="AC167" s="146"/>
      <c r="AD167" s="146"/>
      <c r="AE167" s="146"/>
      <c r="AF167" s="443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Z167" s="146"/>
      <c r="BA167" s="146"/>
      <c r="BB167" s="146"/>
      <c r="BC167" s="146"/>
      <c r="BD167" s="147">
        <v>4696.8871024503087</v>
      </c>
      <c r="BE167" s="148">
        <v>15.468432939611043</v>
      </c>
      <c r="BF167" s="148">
        <v>0</v>
      </c>
      <c r="BG167" s="148">
        <v>30.417598200684083</v>
      </c>
      <c r="BH167" s="196">
        <v>0</v>
      </c>
      <c r="BI167" s="148">
        <v>0</v>
      </c>
      <c r="BJ167" s="148">
        <v>0</v>
      </c>
      <c r="BK167" s="148">
        <v>51.601339808543976</v>
      </c>
      <c r="BL167" s="148">
        <v>148.46375752150706</v>
      </c>
      <c r="BM167" s="148">
        <v>23.440217291069569</v>
      </c>
      <c r="BN167" s="148">
        <v>71.260811891101739</v>
      </c>
      <c r="BO167" s="148">
        <v>0.77812511969463072</v>
      </c>
      <c r="BP167" s="148">
        <v>1554.1213025041725</v>
      </c>
      <c r="BQ167" s="148">
        <v>10.758859172749441</v>
      </c>
      <c r="BR167" s="148">
        <v>0</v>
      </c>
      <c r="BS167" s="148">
        <v>1562.6345112441788</v>
      </c>
      <c r="BT167" s="148">
        <v>13.468255462033445</v>
      </c>
      <c r="BU167" s="148">
        <v>30.681221283581706</v>
      </c>
      <c r="BV167" s="148">
        <v>34.727290621394104</v>
      </c>
      <c r="BW167" s="148">
        <v>12.606629776034543</v>
      </c>
      <c r="BX167" s="148"/>
      <c r="BY167" s="148"/>
      <c r="BZ167" s="148"/>
      <c r="CA167" s="148"/>
      <c r="CB167" s="148"/>
      <c r="CC167" s="158"/>
      <c r="CD167" s="342"/>
      <c r="CE167" s="363"/>
      <c r="CF167" s="350"/>
      <c r="CG167" s="158"/>
      <c r="CH167" s="363"/>
      <c r="CI167" s="438"/>
      <c r="CJ167" s="438"/>
      <c r="DC167" s="516"/>
      <c r="DD167" s="388">
        <v>83.203737911792416</v>
      </c>
      <c r="DE167" s="145">
        <v>0.18632249576024085</v>
      </c>
      <c r="DF167" s="388">
        <v>7.5434886778339418</v>
      </c>
      <c r="DG167" s="145">
        <v>0.88541014904582249</v>
      </c>
      <c r="DH167" s="145">
        <v>2.2495894182205583E-2</v>
      </c>
      <c r="DI167" s="145">
        <v>0.50257643415133724</v>
      </c>
      <c r="DJ167" s="388">
        <v>0.33108307043048751</v>
      </c>
      <c r="DK167" s="145">
        <v>1.1930894192508765</v>
      </c>
      <c r="DL167" s="145">
        <v>3.2868216333839566</v>
      </c>
      <c r="DM167" s="145">
        <v>6.7285925648121622E-2</v>
      </c>
      <c r="DN167" s="145">
        <v>0.34621483781762136</v>
      </c>
      <c r="DO167" s="145">
        <v>0.34147355070298613</v>
      </c>
      <c r="DP167" s="145">
        <v>0.2</v>
      </c>
      <c r="DQ167" s="145">
        <v>1.49</v>
      </c>
      <c r="DR167" s="146">
        <v>99.6</v>
      </c>
      <c r="EI167" s="147">
        <v>4696.8871024503087</v>
      </c>
      <c r="EJ167" s="148">
        <v>15.468432939611043</v>
      </c>
      <c r="EK167" s="148">
        <v>0</v>
      </c>
      <c r="EL167" s="148">
        <v>30.417598200684083</v>
      </c>
      <c r="EM167" s="196">
        <v>0</v>
      </c>
      <c r="EN167" s="148">
        <v>0</v>
      </c>
      <c r="EO167" s="148">
        <v>0</v>
      </c>
      <c r="EP167" s="148">
        <v>51.601339808543976</v>
      </c>
      <c r="EQ167" s="148">
        <v>148.46375752150706</v>
      </c>
      <c r="ER167" s="148">
        <v>23.440217291069569</v>
      </c>
      <c r="ES167" s="148">
        <v>71.260811891101739</v>
      </c>
      <c r="ET167" s="148">
        <v>0.77812511969463072</v>
      </c>
      <c r="EU167" s="148">
        <v>1554.1213025041725</v>
      </c>
      <c r="EV167" s="148">
        <v>10.758859172749441</v>
      </c>
      <c r="EW167" s="148">
        <v>0</v>
      </c>
      <c r="EX167" s="148">
        <v>1562.6345112441788</v>
      </c>
      <c r="EY167" s="148">
        <v>13.468255462033445</v>
      </c>
      <c r="EZ167" s="148">
        <v>30.681221283581706</v>
      </c>
      <c r="FA167" s="148">
        <v>34.727290621394104</v>
      </c>
      <c r="FB167" s="148">
        <v>12.606629776034543</v>
      </c>
      <c r="GK167" s="158"/>
      <c r="GL167" s="363"/>
      <c r="GZ167" s="637"/>
      <c r="HI167" s="637"/>
    </row>
    <row r="168" spans="1:217" s="142" customFormat="1" ht="15.75" x14ac:dyDescent="0.2">
      <c r="A168" s="278">
        <v>38</v>
      </c>
      <c r="B168" s="272">
        <v>89</v>
      </c>
      <c r="C168" s="144">
        <v>110</v>
      </c>
      <c r="D168" s="328">
        <v>3219.8999999999996</v>
      </c>
      <c r="E168" s="320" t="s">
        <v>240</v>
      </c>
      <c r="F168" s="311" t="s">
        <v>160</v>
      </c>
      <c r="G168" s="239"/>
      <c r="H168" s="388">
        <v>70.85172922143903</v>
      </c>
      <c r="I168" s="145">
        <v>0.64080334629053137</v>
      </c>
      <c r="J168" s="388">
        <v>12.621262708538305</v>
      </c>
      <c r="K168" s="145">
        <v>2.2349170147905606</v>
      </c>
      <c r="L168" s="145">
        <v>5.5262880584095425E-2</v>
      </c>
      <c r="M168" s="145">
        <v>1.6342023258439646</v>
      </c>
      <c r="N168" s="388">
        <v>0.82884068022602486</v>
      </c>
      <c r="O168" s="145">
        <v>2.228457717059952</v>
      </c>
      <c r="P168" s="145">
        <v>3.3935919934192471</v>
      </c>
      <c r="Q168" s="145">
        <v>0.10898783313709358</v>
      </c>
      <c r="R168" s="145">
        <v>0.11534460233229564</v>
      </c>
      <c r="S168" s="145">
        <v>0.63659967633886549</v>
      </c>
      <c r="T168" s="145">
        <v>0.32</v>
      </c>
      <c r="U168" s="145">
        <v>3.93</v>
      </c>
      <c r="V168" s="146">
        <v>99.599999999999952</v>
      </c>
      <c r="W168" s="146"/>
      <c r="X168" s="145"/>
      <c r="Y168" s="145">
        <f t="shared" si="179"/>
        <v>1.6535156260584845</v>
      </c>
      <c r="Z168" s="145"/>
      <c r="AA168" s="145"/>
      <c r="AB168" s="145"/>
      <c r="AC168" s="146"/>
      <c r="AD168" s="146"/>
      <c r="AE168" s="146"/>
      <c r="AF168" s="443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Z168" s="146"/>
      <c r="BA168" s="146"/>
      <c r="BB168" s="146"/>
      <c r="BC168" s="146"/>
      <c r="BD168" s="147">
        <v>13801.437330217706</v>
      </c>
      <c r="BE168" s="148">
        <v>21.046174478432665</v>
      </c>
      <c r="BF168" s="148">
        <v>0.98095260289144726</v>
      </c>
      <c r="BG168" s="148">
        <v>43.009760858533667</v>
      </c>
      <c r="BH168" s="148">
        <v>11.340666618352889</v>
      </c>
      <c r="BI168" s="148">
        <v>1.7153573284278487</v>
      </c>
      <c r="BJ168" s="148">
        <v>19.683909895714685</v>
      </c>
      <c r="BK168" s="148">
        <v>82.244561473533096</v>
      </c>
      <c r="BL168" s="148">
        <v>135.82076392099623</v>
      </c>
      <c r="BM168" s="148">
        <v>17.766447008448232</v>
      </c>
      <c r="BN168" s="148">
        <v>211.24797413369492</v>
      </c>
      <c r="BO168" s="148">
        <v>7.0887275645383028</v>
      </c>
      <c r="BP168" s="148">
        <v>18.310953610968433</v>
      </c>
      <c r="BQ168" s="148">
        <v>6.4765875804977044</v>
      </c>
      <c r="BR168" s="148">
        <v>0.93421324967884134</v>
      </c>
      <c r="BS168" s="148">
        <v>731.0936471999654</v>
      </c>
      <c r="BT168" s="148">
        <v>25.849349221623694</v>
      </c>
      <c r="BU168" s="148">
        <v>52.799038157480368</v>
      </c>
      <c r="BV168" s="148">
        <v>5.2254173757914089</v>
      </c>
      <c r="BW168" s="148">
        <v>10.905256704753969</v>
      </c>
      <c r="BX168" s="148"/>
      <c r="BY168" s="148"/>
      <c r="BZ168" s="148"/>
      <c r="CA168" s="148"/>
      <c r="CB168" s="148"/>
      <c r="CC168" s="198">
        <v>17.683782386196111</v>
      </c>
      <c r="CD168" s="344">
        <v>15.555022776312633</v>
      </c>
      <c r="CE168" s="360">
        <v>3.5195289016261868</v>
      </c>
      <c r="CF168" s="353" t="s">
        <v>159</v>
      </c>
      <c r="CG168" s="198">
        <v>17.683782386196111</v>
      </c>
      <c r="CH168" s="360">
        <v>3.5195289016261868</v>
      </c>
      <c r="CI168" s="438"/>
      <c r="CJ168" s="438"/>
      <c r="DC168" s="516"/>
      <c r="DD168" s="388">
        <v>70.85172922143903</v>
      </c>
      <c r="DE168" s="145">
        <v>0.64080334629053137</v>
      </c>
      <c r="DF168" s="388">
        <v>12.621262708538305</v>
      </c>
      <c r="DG168" s="145">
        <v>2.2349170147905606</v>
      </c>
      <c r="DH168" s="145">
        <v>5.5262880584095425E-2</v>
      </c>
      <c r="DI168" s="145">
        <v>1.6342023258439646</v>
      </c>
      <c r="DJ168" s="388">
        <v>0.82884068022602486</v>
      </c>
      <c r="DK168" s="145">
        <v>2.228457717059952</v>
      </c>
      <c r="DL168" s="145">
        <v>3.3935919934192471</v>
      </c>
      <c r="DM168" s="145">
        <v>0.10898783313709358</v>
      </c>
      <c r="DN168" s="145">
        <v>0.11534460233229564</v>
      </c>
      <c r="DO168" s="145">
        <v>0.63659967633886549</v>
      </c>
      <c r="DP168" s="145">
        <v>0.32</v>
      </c>
      <c r="DQ168" s="145">
        <v>3.93</v>
      </c>
      <c r="DR168" s="146">
        <v>99.599999999999952</v>
      </c>
      <c r="EI168" s="147">
        <v>13801.437330217706</v>
      </c>
      <c r="EJ168" s="148">
        <v>21.046174478432665</v>
      </c>
      <c r="EK168" s="148">
        <v>0.98095260289144726</v>
      </c>
      <c r="EL168" s="148">
        <v>43.009760858533667</v>
      </c>
      <c r="EM168" s="148">
        <v>11.340666618352889</v>
      </c>
      <c r="EN168" s="148">
        <v>1.7153573284278487</v>
      </c>
      <c r="EO168" s="148">
        <v>19.683909895714685</v>
      </c>
      <c r="EP168" s="148">
        <v>82.244561473533096</v>
      </c>
      <c r="EQ168" s="148">
        <v>135.82076392099623</v>
      </c>
      <c r="ER168" s="148">
        <v>17.766447008448232</v>
      </c>
      <c r="ES168" s="148">
        <v>211.24797413369492</v>
      </c>
      <c r="ET168" s="148">
        <v>7.0887275645383028</v>
      </c>
      <c r="EU168" s="148">
        <v>18.310953610968433</v>
      </c>
      <c r="EV168" s="148">
        <v>6.4765875804977044</v>
      </c>
      <c r="EW168" s="148">
        <v>0.93421324967884134</v>
      </c>
      <c r="EX168" s="148">
        <v>731.0936471999654</v>
      </c>
      <c r="EY168" s="148">
        <v>25.849349221623694</v>
      </c>
      <c r="EZ168" s="148">
        <v>52.799038157480368</v>
      </c>
      <c r="FA168" s="148">
        <v>5.2254173757914089</v>
      </c>
      <c r="FB168" s="148">
        <v>10.905256704753969</v>
      </c>
      <c r="GK168" s="198">
        <v>17.683782386196111</v>
      </c>
      <c r="GL168" s="360">
        <v>3.5195289016261868</v>
      </c>
      <c r="GZ168" s="637"/>
      <c r="HI168" s="637"/>
    </row>
    <row r="169" spans="1:217" s="142" customFormat="1" ht="15.75" x14ac:dyDescent="0.2">
      <c r="A169" s="278">
        <v>39</v>
      </c>
      <c r="B169" s="272">
        <v>104</v>
      </c>
      <c r="C169" s="144">
        <v>110</v>
      </c>
      <c r="D169" s="327">
        <v>3220.0499999999997</v>
      </c>
      <c r="E169" s="320" t="s">
        <v>240</v>
      </c>
      <c r="F169" s="311" t="s">
        <v>168</v>
      </c>
      <c r="G169" s="239"/>
      <c r="H169" s="388">
        <v>73.35823398390761</v>
      </c>
      <c r="I169" s="145">
        <v>1.9629683931894311</v>
      </c>
      <c r="J169" s="388">
        <v>5.6432055197634963</v>
      </c>
      <c r="K169" s="145">
        <v>0.64630132735483892</v>
      </c>
      <c r="L169" s="145">
        <v>2.3255523356009535E-2</v>
      </c>
      <c r="M169" s="145">
        <v>0.32122955522627084</v>
      </c>
      <c r="N169" s="388">
        <v>1.311914850192277</v>
      </c>
      <c r="O169" s="145">
        <v>4.7609111858307172</v>
      </c>
      <c r="P169" s="145">
        <v>5.5754611691177294</v>
      </c>
      <c r="Q169" s="145">
        <v>0.18068530537908278</v>
      </c>
      <c r="R169" s="145">
        <v>2.8330282996175264</v>
      </c>
      <c r="S169" s="145">
        <v>0.48280488706498054</v>
      </c>
      <c r="T169" s="145">
        <v>0.26</v>
      </c>
      <c r="U169" s="145">
        <v>2.2400000000000002</v>
      </c>
      <c r="V169" s="146">
        <v>99.6</v>
      </c>
      <c r="W169" s="146"/>
      <c r="X169" s="145"/>
      <c r="Y169" s="145">
        <f t="shared" si="179"/>
        <v>3.5325960998863919</v>
      </c>
      <c r="Z169" s="145"/>
      <c r="AA169" s="145"/>
      <c r="AB169" s="145"/>
      <c r="AC169" s="146"/>
      <c r="AD169" s="146"/>
      <c r="AE169" s="146"/>
      <c r="AF169" s="443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Z169" s="146"/>
      <c r="BA169" s="146"/>
      <c r="BB169" s="146"/>
      <c r="BC169" s="146"/>
      <c r="BD169" s="147">
        <v>3805.9963834858281</v>
      </c>
      <c r="BE169" s="148">
        <v>15.015120056365427</v>
      </c>
      <c r="BF169" s="148">
        <v>3.7889028869521422</v>
      </c>
      <c r="BG169" s="148">
        <v>25.530545709967924</v>
      </c>
      <c r="BH169" s="196">
        <v>0</v>
      </c>
      <c r="BI169" s="148">
        <v>0</v>
      </c>
      <c r="BJ169" s="148">
        <v>0</v>
      </c>
      <c r="BK169" s="148">
        <v>39.569600400985699</v>
      </c>
      <c r="BL169" s="148">
        <v>124.88821010347677</v>
      </c>
      <c r="BM169" s="148">
        <v>24.044621196053793</v>
      </c>
      <c r="BN169" s="148">
        <v>55.899436665179557</v>
      </c>
      <c r="BO169" s="148">
        <v>7.1063701601345397E-2</v>
      </c>
      <c r="BP169" s="148">
        <v>1967.4585444798606</v>
      </c>
      <c r="BQ169" s="148">
        <v>16.192423728131882</v>
      </c>
      <c r="BR169" s="148">
        <v>0</v>
      </c>
      <c r="BS169" s="148">
        <v>1073.6178193431331</v>
      </c>
      <c r="BT169" s="148">
        <v>17.965726240909536</v>
      </c>
      <c r="BU169" s="148">
        <v>32.250219793826851</v>
      </c>
      <c r="BV169" s="148">
        <v>16.413395045514118</v>
      </c>
      <c r="BW169" s="148">
        <v>8.0223521532032738</v>
      </c>
      <c r="BX169" s="148"/>
      <c r="BY169" s="148"/>
      <c r="BZ169" s="148"/>
      <c r="CA169" s="148"/>
      <c r="CB169" s="148"/>
      <c r="CC169" s="198">
        <v>15.5286522603582</v>
      </c>
      <c r="CD169" s="344">
        <v>14.4</v>
      </c>
      <c r="CE169" s="364">
        <v>54.877000000000002</v>
      </c>
      <c r="CF169" s="353" t="s">
        <v>159</v>
      </c>
      <c r="CG169" s="198">
        <v>15.5286522603582</v>
      </c>
      <c r="CH169" s="364">
        <v>54.877000000000002</v>
      </c>
      <c r="CI169" s="438"/>
      <c r="CJ169" s="438"/>
      <c r="DC169" s="516"/>
      <c r="DD169" s="388">
        <v>73.35823398390761</v>
      </c>
      <c r="DE169" s="145">
        <v>1.9629683931894311</v>
      </c>
      <c r="DF169" s="388">
        <v>5.6432055197634963</v>
      </c>
      <c r="DG169" s="145">
        <v>0.64630132735483892</v>
      </c>
      <c r="DH169" s="145">
        <v>2.3255523356009535E-2</v>
      </c>
      <c r="DI169" s="145">
        <v>0.32122955522627084</v>
      </c>
      <c r="DJ169" s="388">
        <v>1.311914850192277</v>
      </c>
      <c r="DK169" s="145">
        <v>4.7609111858307172</v>
      </c>
      <c r="DL169" s="145">
        <v>5.5754611691177294</v>
      </c>
      <c r="DM169" s="145">
        <v>0.18068530537908278</v>
      </c>
      <c r="DN169" s="145">
        <v>2.8330282996175264</v>
      </c>
      <c r="DO169" s="145">
        <v>0.48280488706498054</v>
      </c>
      <c r="DP169" s="145">
        <v>0.26</v>
      </c>
      <c r="DQ169" s="145">
        <v>2.2400000000000002</v>
      </c>
      <c r="DR169" s="146">
        <v>99.6</v>
      </c>
      <c r="EI169" s="147">
        <v>3805.9963834858281</v>
      </c>
      <c r="EJ169" s="148">
        <v>15.015120056365427</v>
      </c>
      <c r="EK169" s="148">
        <v>3.7889028869521422</v>
      </c>
      <c r="EL169" s="148">
        <v>25.530545709967924</v>
      </c>
      <c r="EM169" s="196">
        <v>0</v>
      </c>
      <c r="EN169" s="148">
        <v>0</v>
      </c>
      <c r="EO169" s="148">
        <v>0</v>
      </c>
      <c r="EP169" s="148">
        <v>39.569600400985699</v>
      </c>
      <c r="EQ169" s="148">
        <v>124.88821010347677</v>
      </c>
      <c r="ER169" s="148">
        <v>24.044621196053793</v>
      </c>
      <c r="ES169" s="148">
        <v>55.899436665179557</v>
      </c>
      <c r="ET169" s="148">
        <v>7.1063701601345397E-2</v>
      </c>
      <c r="EU169" s="148">
        <v>1967.4585444798606</v>
      </c>
      <c r="EV169" s="148">
        <v>16.192423728131882</v>
      </c>
      <c r="EW169" s="148">
        <v>0</v>
      </c>
      <c r="EX169" s="148">
        <v>1073.6178193431331</v>
      </c>
      <c r="EY169" s="148">
        <v>17.965726240909536</v>
      </c>
      <c r="EZ169" s="148">
        <v>32.250219793826851</v>
      </c>
      <c r="FA169" s="148">
        <v>16.413395045514118</v>
      </c>
      <c r="FB169" s="148">
        <v>8.0223521532032738</v>
      </c>
      <c r="GK169" s="198">
        <v>15.5286522603582</v>
      </c>
      <c r="GL169" s="364">
        <v>54.877000000000002</v>
      </c>
      <c r="GZ169" s="637"/>
      <c r="HI169" s="637"/>
    </row>
    <row r="170" spans="1:217" s="142" customFormat="1" ht="15.75" x14ac:dyDescent="0.2">
      <c r="A170" s="278">
        <v>40</v>
      </c>
      <c r="B170" s="272">
        <v>91</v>
      </c>
      <c r="C170" s="144">
        <v>110</v>
      </c>
      <c r="D170" s="327">
        <v>3220.8999999999996</v>
      </c>
      <c r="E170" s="320" t="s">
        <v>240</v>
      </c>
      <c r="F170" s="311" t="s">
        <v>162</v>
      </c>
      <c r="G170" s="239"/>
      <c r="H170" s="388">
        <v>78.781703177266238</v>
      </c>
      <c r="I170" s="145">
        <v>0.35134266331815395</v>
      </c>
      <c r="J170" s="388">
        <v>10.255295207527903</v>
      </c>
      <c r="K170" s="145">
        <v>1.1637465898314978</v>
      </c>
      <c r="L170" s="145">
        <v>2.6847118160124219E-2</v>
      </c>
      <c r="M170" s="145">
        <v>0.82932267644821456</v>
      </c>
      <c r="N170" s="388">
        <v>0.23068259641736924</v>
      </c>
      <c r="O170" s="145">
        <v>1.4223907130873359</v>
      </c>
      <c r="P170" s="145">
        <v>3.4458529433219058</v>
      </c>
      <c r="Q170" s="145">
        <v>7.4868001208799231E-2</v>
      </c>
      <c r="R170" s="145">
        <v>0.17577264153892647</v>
      </c>
      <c r="S170" s="145">
        <v>0.46217567187353464</v>
      </c>
      <c r="T170" s="145">
        <v>0.25</v>
      </c>
      <c r="U170" s="145">
        <v>2.13</v>
      </c>
      <c r="V170" s="146">
        <v>99.6</v>
      </c>
      <c r="W170" s="146"/>
      <c r="X170" s="145"/>
      <c r="Y170" s="145">
        <f t="shared" si="179"/>
        <v>1.0554139091108032</v>
      </c>
      <c r="Z170" s="145"/>
      <c r="AA170" s="145"/>
      <c r="AB170" s="145"/>
      <c r="AC170" s="146"/>
      <c r="AD170" s="146"/>
      <c r="AE170" s="146"/>
      <c r="AF170" s="443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Z170" s="146"/>
      <c r="BA170" s="146"/>
      <c r="BB170" s="146"/>
      <c r="BC170" s="146"/>
      <c r="BD170" s="147">
        <v>8001.5094087534826</v>
      </c>
      <c r="BE170" s="148">
        <v>16.602244492533362</v>
      </c>
      <c r="BF170" s="148">
        <v>0.94249547579182114</v>
      </c>
      <c r="BG170" s="148">
        <v>31.886739695245183</v>
      </c>
      <c r="BH170" s="148">
        <v>13.160427966284821</v>
      </c>
      <c r="BI170" s="148">
        <v>11.435098979809849</v>
      </c>
      <c r="BJ170" s="148">
        <v>12.888505451198137</v>
      </c>
      <c r="BK170" s="148">
        <v>75.773781705595198</v>
      </c>
      <c r="BL170" s="148">
        <v>124.48087700227865</v>
      </c>
      <c r="BM170" s="148">
        <v>15.746403022785037</v>
      </c>
      <c r="BN170" s="148">
        <v>110.51557913485658</v>
      </c>
      <c r="BO170" s="148">
        <v>4.2873216634252165</v>
      </c>
      <c r="BP170" s="148">
        <v>209.76072317133912</v>
      </c>
      <c r="BQ170" s="148">
        <v>4.5012945669388982</v>
      </c>
      <c r="BR170" s="148">
        <v>0</v>
      </c>
      <c r="BS170" s="148">
        <v>789.3419501770644</v>
      </c>
      <c r="BT170" s="148">
        <v>19.439248026844652</v>
      </c>
      <c r="BU170" s="148">
        <v>37.763482936088167</v>
      </c>
      <c r="BV170" s="148">
        <v>11.554677448410914</v>
      </c>
      <c r="BW170" s="148">
        <v>11.480830754121582</v>
      </c>
      <c r="BX170" s="148"/>
      <c r="BY170" s="148"/>
      <c r="BZ170" s="148"/>
      <c r="CA170" s="148"/>
      <c r="CB170" s="148"/>
      <c r="CC170" s="198">
        <v>14.846331019064172</v>
      </c>
      <c r="CD170" s="344">
        <v>12.847175932097965</v>
      </c>
      <c r="CE170" s="360">
        <v>5.3881187674376676</v>
      </c>
      <c r="CF170" s="353" t="s">
        <v>159</v>
      </c>
      <c r="CG170" s="198">
        <v>14.846331019064172</v>
      </c>
      <c r="CH170" s="360">
        <v>5.3881187674376676</v>
      </c>
      <c r="CI170" s="438"/>
      <c r="CJ170" s="438"/>
      <c r="DC170" s="516"/>
      <c r="DD170" s="388">
        <v>78.781703177266238</v>
      </c>
      <c r="DE170" s="145">
        <v>0.35134266331815395</v>
      </c>
      <c r="DF170" s="388">
        <v>10.255295207527903</v>
      </c>
      <c r="DG170" s="145">
        <v>1.1637465898314978</v>
      </c>
      <c r="DH170" s="145">
        <v>2.6847118160124219E-2</v>
      </c>
      <c r="DI170" s="145">
        <v>0.82932267644821456</v>
      </c>
      <c r="DJ170" s="388">
        <v>0.23068259641736924</v>
      </c>
      <c r="DK170" s="145">
        <v>1.4223907130873359</v>
      </c>
      <c r="DL170" s="145">
        <v>3.4458529433219058</v>
      </c>
      <c r="DM170" s="145">
        <v>7.4868001208799231E-2</v>
      </c>
      <c r="DN170" s="145">
        <v>0.17577264153892647</v>
      </c>
      <c r="DO170" s="145">
        <v>0.46217567187353464</v>
      </c>
      <c r="DP170" s="145">
        <v>0.25</v>
      </c>
      <c r="DQ170" s="145">
        <v>2.13</v>
      </c>
      <c r="DR170" s="146">
        <v>99.6</v>
      </c>
      <c r="EI170" s="147">
        <v>8001.5094087534826</v>
      </c>
      <c r="EJ170" s="148">
        <v>16.602244492533362</v>
      </c>
      <c r="EK170" s="148">
        <v>0.94249547579182114</v>
      </c>
      <c r="EL170" s="148">
        <v>31.886739695245183</v>
      </c>
      <c r="EM170" s="148">
        <v>13.160427966284821</v>
      </c>
      <c r="EN170" s="148">
        <v>11.435098979809849</v>
      </c>
      <c r="EO170" s="148">
        <v>12.888505451198137</v>
      </c>
      <c r="EP170" s="148">
        <v>75.773781705595198</v>
      </c>
      <c r="EQ170" s="148">
        <v>124.48087700227865</v>
      </c>
      <c r="ER170" s="148">
        <v>15.746403022785037</v>
      </c>
      <c r="ES170" s="148">
        <v>110.51557913485658</v>
      </c>
      <c r="ET170" s="148">
        <v>4.2873216634252165</v>
      </c>
      <c r="EU170" s="148">
        <v>209.76072317133912</v>
      </c>
      <c r="EV170" s="148">
        <v>4.5012945669388982</v>
      </c>
      <c r="EW170" s="148">
        <v>0</v>
      </c>
      <c r="EX170" s="148">
        <v>789.3419501770644</v>
      </c>
      <c r="EY170" s="148">
        <v>19.439248026844652</v>
      </c>
      <c r="EZ170" s="148">
        <v>37.763482936088167</v>
      </c>
      <c r="FA170" s="148">
        <v>11.554677448410914</v>
      </c>
      <c r="FB170" s="148">
        <v>11.480830754121582</v>
      </c>
      <c r="GK170" s="198">
        <v>14.846331019064172</v>
      </c>
      <c r="GL170" s="360">
        <v>5.3881187674376676</v>
      </c>
      <c r="GZ170" s="637"/>
      <c r="HI170" s="637"/>
    </row>
    <row r="171" spans="1:217" s="142" customFormat="1" ht="15.75" x14ac:dyDescent="0.2">
      <c r="A171" s="278">
        <v>41</v>
      </c>
      <c r="B171" s="272">
        <v>92</v>
      </c>
      <c r="C171" s="144">
        <v>110</v>
      </c>
      <c r="D171" s="327">
        <v>3221.2</v>
      </c>
      <c r="E171" s="320" t="s">
        <v>240</v>
      </c>
      <c r="F171" s="311" t="s">
        <v>168</v>
      </c>
      <c r="G171" s="239"/>
      <c r="H171" s="388">
        <v>74.306932653502614</v>
      </c>
      <c r="I171" s="145">
        <v>0.94405293699777648</v>
      </c>
      <c r="J171" s="388">
        <v>8.8758274160795523</v>
      </c>
      <c r="K171" s="145">
        <v>0.68981134493104812</v>
      </c>
      <c r="L171" s="145">
        <v>2.0013479755252746E-2</v>
      </c>
      <c r="M171" s="145">
        <v>0.45648836486981009</v>
      </c>
      <c r="N171" s="388">
        <v>1.1128098165420686</v>
      </c>
      <c r="O171" s="145">
        <v>4.14108061508687</v>
      </c>
      <c r="P171" s="145">
        <v>4.5888193682043834</v>
      </c>
      <c r="Q171" s="145">
        <v>0.13184759778460475</v>
      </c>
      <c r="R171" s="145">
        <v>2.457936910645111</v>
      </c>
      <c r="S171" s="145">
        <v>0.38437949560088436</v>
      </c>
      <c r="T171" s="145">
        <v>0.18</v>
      </c>
      <c r="U171" s="145">
        <v>1.31</v>
      </c>
      <c r="V171" s="146">
        <v>99.6</v>
      </c>
      <c r="W171" s="146"/>
      <c r="X171" s="145"/>
      <c r="Y171" s="145">
        <f t="shared" si="179"/>
        <v>3.0726818163944576</v>
      </c>
      <c r="Z171" s="145"/>
      <c r="AA171" s="145"/>
      <c r="AB171" s="145"/>
      <c r="AC171" s="146"/>
      <c r="AD171" s="146"/>
      <c r="AE171" s="146"/>
      <c r="AF171" s="443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Z171" s="146"/>
      <c r="BA171" s="146"/>
      <c r="BB171" s="146"/>
      <c r="BC171" s="146"/>
      <c r="BD171" s="147">
        <v>4358.1481014696228</v>
      </c>
      <c r="BE171" s="148">
        <v>8.7872806397380057</v>
      </c>
      <c r="BF171" s="148">
        <v>1.5597887846145613</v>
      </c>
      <c r="BG171" s="148">
        <v>25.615982989579944</v>
      </c>
      <c r="BH171" s="148">
        <v>16.149767904940436</v>
      </c>
      <c r="BI171" s="148">
        <v>8.460526158974961</v>
      </c>
      <c r="BJ171" s="148">
        <v>-0.25404434882306276</v>
      </c>
      <c r="BK171" s="148">
        <v>61.847361543592541</v>
      </c>
      <c r="BL171" s="148">
        <v>117.20159846817415</v>
      </c>
      <c r="BM171" s="148">
        <v>14.221228424488302</v>
      </c>
      <c r="BN171" s="148">
        <v>59.586341110372445</v>
      </c>
      <c r="BO171" s="148">
        <v>-0.31893397545539665</v>
      </c>
      <c r="BP171" s="148">
        <v>495.54081016411345</v>
      </c>
      <c r="BQ171" s="148">
        <v>3.5244587305228081</v>
      </c>
      <c r="BR171" s="148">
        <v>0</v>
      </c>
      <c r="BS171" s="148">
        <v>1000.9603610381359</v>
      </c>
      <c r="BT171" s="148">
        <v>12.325340000704387</v>
      </c>
      <c r="BU171" s="148">
        <v>25.256163900068291</v>
      </c>
      <c r="BV171" s="148">
        <v>17.53303444801373</v>
      </c>
      <c r="BW171" s="148">
        <v>11.721053541511187</v>
      </c>
      <c r="BX171" s="148"/>
      <c r="BY171" s="148"/>
      <c r="BZ171" s="148"/>
      <c r="CA171" s="148"/>
      <c r="CB171" s="148"/>
      <c r="CC171" s="198">
        <v>14.718362673195648</v>
      </c>
      <c r="CD171" s="344">
        <v>13.791253018513563</v>
      </c>
      <c r="CE171" s="360">
        <v>18.013867056497155</v>
      </c>
      <c r="CF171" s="353"/>
      <c r="CG171" s="198">
        <v>14.718362673195648</v>
      </c>
      <c r="CH171" s="360">
        <v>18.013867056497155</v>
      </c>
      <c r="CI171" s="438"/>
      <c r="CJ171" s="438"/>
      <c r="DC171" s="516"/>
      <c r="DD171" s="388">
        <v>74.306932653502614</v>
      </c>
      <c r="DE171" s="145">
        <v>0.94405293699777648</v>
      </c>
      <c r="DF171" s="388">
        <v>8.8758274160795523</v>
      </c>
      <c r="DG171" s="145">
        <v>0.68981134493104812</v>
      </c>
      <c r="DH171" s="145">
        <v>2.0013479755252746E-2</v>
      </c>
      <c r="DI171" s="145">
        <v>0.45648836486981009</v>
      </c>
      <c r="DJ171" s="388">
        <v>1.1128098165420686</v>
      </c>
      <c r="DK171" s="145">
        <v>4.14108061508687</v>
      </c>
      <c r="DL171" s="145">
        <v>4.5888193682043834</v>
      </c>
      <c r="DM171" s="145">
        <v>0.13184759778460475</v>
      </c>
      <c r="DN171" s="145">
        <v>2.457936910645111</v>
      </c>
      <c r="DO171" s="145">
        <v>0.38437949560088436</v>
      </c>
      <c r="DP171" s="145">
        <v>0.18</v>
      </c>
      <c r="DQ171" s="145">
        <v>1.31</v>
      </c>
      <c r="DR171" s="146">
        <v>99.6</v>
      </c>
      <c r="EI171" s="147">
        <v>4358.1481014696228</v>
      </c>
      <c r="EJ171" s="148">
        <v>8.7872806397380057</v>
      </c>
      <c r="EK171" s="148">
        <v>1.5597887846145613</v>
      </c>
      <c r="EL171" s="148">
        <v>25.615982989579944</v>
      </c>
      <c r="EM171" s="148">
        <v>16.149767904940436</v>
      </c>
      <c r="EN171" s="148">
        <v>8.460526158974961</v>
      </c>
      <c r="EO171" s="148">
        <v>-0.25404434882306276</v>
      </c>
      <c r="EP171" s="148">
        <v>61.847361543592541</v>
      </c>
      <c r="EQ171" s="148">
        <v>117.20159846817415</v>
      </c>
      <c r="ER171" s="148">
        <v>14.221228424488302</v>
      </c>
      <c r="ES171" s="148">
        <v>59.586341110372445</v>
      </c>
      <c r="ET171" s="148">
        <v>-0.31893397545539665</v>
      </c>
      <c r="EU171" s="148">
        <v>495.54081016411345</v>
      </c>
      <c r="EV171" s="148">
        <v>3.5244587305228081</v>
      </c>
      <c r="EW171" s="148">
        <v>0</v>
      </c>
      <c r="EX171" s="148">
        <v>1000.9603610381359</v>
      </c>
      <c r="EY171" s="148">
        <v>12.325340000704387</v>
      </c>
      <c r="EZ171" s="148">
        <v>25.256163900068291</v>
      </c>
      <c r="FA171" s="148">
        <v>17.53303444801373</v>
      </c>
      <c r="FB171" s="148">
        <v>11.721053541511187</v>
      </c>
      <c r="GK171" s="198">
        <v>14.718362673195648</v>
      </c>
      <c r="GL171" s="360">
        <v>18.013867056497155</v>
      </c>
      <c r="GZ171" s="637"/>
      <c r="HI171" s="637"/>
    </row>
    <row r="172" spans="1:217" s="142" customFormat="1" ht="15.75" x14ac:dyDescent="0.2">
      <c r="A172" s="278">
        <v>42</v>
      </c>
      <c r="B172" s="272">
        <v>95</v>
      </c>
      <c r="C172" s="144">
        <v>110</v>
      </c>
      <c r="D172" s="327">
        <v>3221.5</v>
      </c>
      <c r="E172" s="320" t="s">
        <v>240</v>
      </c>
      <c r="F172" s="311" t="s">
        <v>168</v>
      </c>
      <c r="G172" s="239"/>
      <c r="H172" s="388">
        <v>70.161077080638307</v>
      </c>
      <c r="I172" s="145">
        <v>1.2505428712721025</v>
      </c>
      <c r="J172" s="388">
        <v>9.5595196720245195</v>
      </c>
      <c r="K172" s="145">
        <v>0.83241904628183294</v>
      </c>
      <c r="L172" s="145">
        <v>2.3475385836803083E-2</v>
      </c>
      <c r="M172" s="145">
        <v>0.46577986576626884</v>
      </c>
      <c r="N172" s="388">
        <v>1.2874183700543769</v>
      </c>
      <c r="O172" s="145">
        <v>5.4025628297899342</v>
      </c>
      <c r="P172" s="145">
        <v>4.5425375357858533</v>
      </c>
      <c r="Q172" s="145">
        <v>0.13964328227385867</v>
      </c>
      <c r="R172" s="145">
        <v>3.4574306453894188</v>
      </c>
      <c r="S172" s="145">
        <v>0.46759341488670858</v>
      </c>
      <c r="T172" s="145">
        <v>0.15</v>
      </c>
      <c r="U172" s="145">
        <v>1.86</v>
      </c>
      <c r="V172" s="146">
        <v>99.6</v>
      </c>
      <c r="W172" s="146"/>
      <c r="X172" s="145"/>
      <c r="Y172" s="145">
        <f t="shared" si="179"/>
        <v>4.008701619704131</v>
      </c>
      <c r="Z172" s="145"/>
      <c r="AA172" s="145"/>
      <c r="AB172" s="145"/>
      <c r="AC172" s="146"/>
      <c r="AD172" s="146"/>
      <c r="AE172" s="146"/>
      <c r="AF172" s="443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Z172" s="146"/>
      <c r="BA172" s="146"/>
      <c r="BB172" s="146"/>
      <c r="BC172" s="146"/>
      <c r="BD172" s="147">
        <v>6213.3665833652813</v>
      </c>
      <c r="BE172" s="148">
        <v>5.5124100667694904</v>
      </c>
      <c r="BF172" s="148">
        <v>5.4224444837529608</v>
      </c>
      <c r="BG172" s="148">
        <v>25.963465568777803</v>
      </c>
      <c r="BH172" s="148">
        <v>9.8739070602762737</v>
      </c>
      <c r="BI172" s="148">
        <v>5.5395237081576303</v>
      </c>
      <c r="BJ172" s="148">
        <v>5.456828339844761</v>
      </c>
      <c r="BK172" s="148">
        <v>64.291860350189069</v>
      </c>
      <c r="BL172" s="148">
        <v>115.58209663545166</v>
      </c>
      <c r="BM172" s="148">
        <v>11.220806343643796</v>
      </c>
      <c r="BN172" s="148">
        <v>65.548812478580203</v>
      </c>
      <c r="BO172" s="148">
        <v>1.71071616845457</v>
      </c>
      <c r="BP172" s="148">
        <v>204.75104098398864</v>
      </c>
      <c r="BQ172" s="148">
        <v>4.1636337164149309</v>
      </c>
      <c r="BR172" s="148">
        <v>0</v>
      </c>
      <c r="BS172" s="148">
        <v>867.30802727010769</v>
      </c>
      <c r="BT172" s="148">
        <v>7.1266990268096393</v>
      </c>
      <c r="BU172" s="148">
        <v>22.307832636567014</v>
      </c>
      <c r="BV172" s="148">
        <v>0</v>
      </c>
      <c r="BW172" s="148">
        <v>10.452588769586555</v>
      </c>
      <c r="BX172" s="148"/>
      <c r="BY172" s="148"/>
      <c r="BZ172" s="148"/>
      <c r="CA172" s="148"/>
      <c r="CB172" s="148"/>
      <c r="CC172" s="198">
        <v>17.877762545540815</v>
      </c>
      <c r="CD172" s="344">
        <v>16.29167796150719</v>
      </c>
      <c r="CE172" s="360">
        <v>37.993145155009202</v>
      </c>
      <c r="CF172" s="353"/>
      <c r="CG172" s="198">
        <v>17.877762545540815</v>
      </c>
      <c r="CH172" s="360">
        <v>37.993145155009202</v>
      </c>
      <c r="CI172" s="438"/>
      <c r="CJ172" s="438"/>
      <c r="DC172" s="516"/>
      <c r="DD172" s="388">
        <v>70.161077080638307</v>
      </c>
      <c r="DE172" s="145">
        <v>1.2505428712721025</v>
      </c>
      <c r="DF172" s="388">
        <v>9.5595196720245195</v>
      </c>
      <c r="DG172" s="145">
        <v>0.83241904628183294</v>
      </c>
      <c r="DH172" s="145">
        <v>2.3475385836803083E-2</v>
      </c>
      <c r="DI172" s="145">
        <v>0.46577986576626884</v>
      </c>
      <c r="DJ172" s="388">
        <v>1.2874183700543769</v>
      </c>
      <c r="DK172" s="145">
        <v>5.4025628297899342</v>
      </c>
      <c r="DL172" s="145">
        <v>4.5425375357858533</v>
      </c>
      <c r="DM172" s="145">
        <v>0.13964328227385867</v>
      </c>
      <c r="DN172" s="145">
        <v>3.4574306453894188</v>
      </c>
      <c r="DO172" s="145">
        <v>0.46759341488670858</v>
      </c>
      <c r="DP172" s="145">
        <v>0.15</v>
      </c>
      <c r="DQ172" s="145">
        <v>1.86</v>
      </c>
      <c r="DR172" s="146">
        <v>99.6</v>
      </c>
      <c r="EI172" s="147">
        <v>6213.3665833652813</v>
      </c>
      <c r="EJ172" s="148">
        <v>5.5124100667694904</v>
      </c>
      <c r="EK172" s="148">
        <v>5.4224444837529608</v>
      </c>
      <c r="EL172" s="148">
        <v>25.963465568777803</v>
      </c>
      <c r="EM172" s="148">
        <v>9.8739070602762737</v>
      </c>
      <c r="EN172" s="148">
        <v>5.5395237081576303</v>
      </c>
      <c r="EO172" s="148">
        <v>5.456828339844761</v>
      </c>
      <c r="EP172" s="148">
        <v>64.291860350189069</v>
      </c>
      <c r="EQ172" s="148">
        <v>115.58209663545166</v>
      </c>
      <c r="ER172" s="148">
        <v>11.220806343643796</v>
      </c>
      <c r="ES172" s="148">
        <v>65.548812478580203</v>
      </c>
      <c r="ET172" s="148">
        <v>1.71071616845457</v>
      </c>
      <c r="EU172" s="148">
        <v>204.75104098398864</v>
      </c>
      <c r="EV172" s="148">
        <v>4.1636337164149309</v>
      </c>
      <c r="EW172" s="148">
        <v>0</v>
      </c>
      <c r="EX172" s="148">
        <v>867.30802727010769</v>
      </c>
      <c r="EY172" s="148">
        <v>7.1266990268096393</v>
      </c>
      <c r="EZ172" s="148">
        <v>22.307832636567014</v>
      </c>
      <c r="FA172" s="148">
        <v>0</v>
      </c>
      <c r="FB172" s="148">
        <v>10.452588769586555</v>
      </c>
      <c r="GK172" s="198">
        <v>17.877762545540815</v>
      </c>
      <c r="GL172" s="360">
        <v>37.993145155009202</v>
      </c>
      <c r="GZ172" s="637"/>
      <c r="HI172" s="637"/>
    </row>
    <row r="173" spans="1:217" s="142" customFormat="1" ht="15.75" x14ac:dyDescent="0.25">
      <c r="A173" s="278">
        <v>43</v>
      </c>
      <c r="B173" s="272">
        <v>94</v>
      </c>
      <c r="C173" s="144">
        <v>110</v>
      </c>
      <c r="D173" s="327">
        <v>3221.7</v>
      </c>
      <c r="E173" s="320" t="s">
        <v>240</v>
      </c>
      <c r="F173" s="311" t="s">
        <v>162</v>
      </c>
      <c r="G173" s="239"/>
      <c r="H173" s="388">
        <v>59.383825757167152</v>
      </c>
      <c r="I173" s="145">
        <v>1.4742143561355401</v>
      </c>
      <c r="J173" s="388">
        <v>12.835826611467905</v>
      </c>
      <c r="K173" s="145">
        <v>1.2939588425519426</v>
      </c>
      <c r="L173" s="145">
        <v>6.9651138959780964E-2</v>
      </c>
      <c r="M173" s="145">
        <v>1.596359168739496</v>
      </c>
      <c r="N173" s="388">
        <v>2.5349133726110313</v>
      </c>
      <c r="O173" s="145">
        <v>6.0407554520998312</v>
      </c>
      <c r="P173" s="145">
        <v>4.9878181461242557</v>
      </c>
      <c r="Q173" s="145">
        <v>0.15533633776807457</v>
      </c>
      <c r="R173" s="145">
        <v>3.751152982394069</v>
      </c>
      <c r="S173" s="145">
        <v>0.55618783398089022</v>
      </c>
      <c r="T173" s="145">
        <v>0.35</v>
      </c>
      <c r="U173" s="145">
        <v>4.57</v>
      </c>
      <c r="V173" s="146">
        <v>99.6</v>
      </c>
      <c r="W173" s="146"/>
      <c r="X173" s="145"/>
      <c r="Y173" s="145">
        <f t="shared" si="179"/>
        <v>4.4822405454580752</v>
      </c>
      <c r="Z173" s="145"/>
      <c r="AA173" s="145"/>
      <c r="AB173" s="145"/>
      <c r="AC173" s="146"/>
      <c r="AD173" s="146"/>
      <c r="AE173" s="146"/>
      <c r="AF173" s="443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Z173" s="146"/>
      <c r="BA173" s="146"/>
      <c r="BB173" s="146"/>
      <c r="BC173" s="146"/>
      <c r="BD173" s="147">
        <v>11533.011014800053</v>
      </c>
      <c r="BE173" s="148">
        <v>6.9164572677942617</v>
      </c>
      <c r="BF173" s="148">
        <v>-0.35427906625267447</v>
      </c>
      <c r="BG173" s="148">
        <v>37.878452792570414</v>
      </c>
      <c r="BH173" s="148">
        <v>10.205952942422508</v>
      </c>
      <c r="BI173" s="148">
        <v>6.8238112245945501</v>
      </c>
      <c r="BJ173" s="148">
        <v>17.282359423997693</v>
      </c>
      <c r="BK173" s="148">
        <v>86.136690962943192</v>
      </c>
      <c r="BL173" s="148">
        <v>131.35176662904448</v>
      </c>
      <c r="BM173" s="148">
        <v>13.54837095275297</v>
      </c>
      <c r="BN173" s="148">
        <v>103.57230335325794</v>
      </c>
      <c r="BO173" s="148">
        <v>4.9655107807640997</v>
      </c>
      <c r="BP173" s="148">
        <v>23.557872856049041</v>
      </c>
      <c r="BQ173" s="148">
        <v>5.3912694652172704</v>
      </c>
      <c r="BR173" s="148">
        <v>0.76086460600453398</v>
      </c>
      <c r="BS173" s="148">
        <v>649.06410155327433</v>
      </c>
      <c r="BT173" s="148">
        <v>19.221409421331906</v>
      </c>
      <c r="BU173" s="148">
        <v>40.607999675515593</v>
      </c>
      <c r="BV173" s="148">
        <v>6.2242527437732136</v>
      </c>
      <c r="BW173" s="148">
        <v>12.260439336861976</v>
      </c>
      <c r="BX173" s="148"/>
      <c r="BY173" s="148"/>
      <c r="BZ173" s="148"/>
      <c r="CA173" s="148"/>
      <c r="CB173" s="148"/>
      <c r="CC173" s="191"/>
      <c r="CD173" s="342"/>
      <c r="CE173" s="358"/>
      <c r="CF173" s="351"/>
      <c r="CG173" s="191"/>
      <c r="CH173" s="358"/>
      <c r="CI173" s="438"/>
      <c r="CJ173" s="438"/>
      <c r="DC173" s="516"/>
      <c r="DD173" s="388">
        <v>59.383825757167152</v>
      </c>
      <c r="DE173" s="145">
        <v>1.4742143561355401</v>
      </c>
      <c r="DF173" s="388">
        <v>12.835826611467905</v>
      </c>
      <c r="DG173" s="145">
        <v>1.2939588425519426</v>
      </c>
      <c r="DH173" s="145">
        <v>6.9651138959780964E-2</v>
      </c>
      <c r="DI173" s="145">
        <v>1.596359168739496</v>
      </c>
      <c r="DJ173" s="388">
        <v>2.5349133726110313</v>
      </c>
      <c r="DK173" s="145">
        <v>6.0407554520998312</v>
      </c>
      <c r="DL173" s="145">
        <v>4.9878181461242557</v>
      </c>
      <c r="DM173" s="145">
        <v>0.15533633776807457</v>
      </c>
      <c r="DN173" s="145">
        <v>3.751152982394069</v>
      </c>
      <c r="DO173" s="145">
        <v>0.55618783398089022</v>
      </c>
      <c r="DP173" s="145">
        <v>0.35</v>
      </c>
      <c r="DQ173" s="145">
        <v>4.57</v>
      </c>
      <c r="DR173" s="146">
        <v>99.6</v>
      </c>
      <c r="EI173" s="147">
        <v>11533.011014800053</v>
      </c>
      <c r="EJ173" s="148">
        <v>6.9164572677942617</v>
      </c>
      <c r="EK173" s="148">
        <v>-0.35427906625267447</v>
      </c>
      <c r="EL173" s="148">
        <v>37.878452792570414</v>
      </c>
      <c r="EM173" s="148">
        <v>10.205952942422508</v>
      </c>
      <c r="EN173" s="148">
        <v>6.8238112245945501</v>
      </c>
      <c r="EO173" s="148">
        <v>17.282359423997693</v>
      </c>
      <c r="EP173" s="148">
        <v>86.136690962943192</v>
      </c>
      <c r="EQ173" s="148">
        <v>131.35176662904448</v>
      </c>
      <c r="ER173" s="148">
        <v>13.54837095275297</v>
      </c>
      <c r="ES173" s="148">
        <v>103.57230335325794</v>
      </c>
      <c r="ET173" s="148">
        <v>4.9655107807640997</v>
      </c>
      <c r="EU173" s="148">
        <v>23.557872856049041</v>
      </c>
      <c r="EV173" s="148">
        <v>5.3912694652172704</v>
      </c>
      <c r="EW173" s="148">
        <v>0.76086460600453398</v>
      </c>
      <c r="EX173" s="148">
        <v>649.06410155327433</v>
      </c>
      <c r="EY173" s="148">
        <v>19.221409421331906</v>
      </c>
      <c r="EZ173" s="148">
        <v>40.607999675515593</v>
      </c>
      <c r="FA173" s="148">
        <v>6.2242527437732136</v>
      </c>
      <c r="FB173" s="148">
        <v>12.260439336861976</v>
      </c>
      <c r="GK173" s="191"/>
      <c r="GL173" s="358"/>
      <c r="GZ173" s="637"/>
      <c r="HI173" s="637"/>
    </row>
    <row r="174" spans="1:217" s="142" customFormat="1" ht="15.75" x14ac:dyDescent="0.2">
      <c r="A174" s="278">
        <v>44</v>
      </c>
      <c r="B174" s="272">
        <v>96</v>
      </c>
      <c r="C174" s="144">
        <v>110</v>
      </c>
      <c r="D174" s="329">
        <v>3222.2</v>
      </c>
      <c r="E174" s="321" t="s">
        <v>240</v>
      </c>
      <c r="F174" s="311" t="s">
        <v>168</v>
      </c>
      <c r="G174" s="240"/>
      <c r="H174" s="388">
        <v>74.312237382283513</v>
      </c>
      <c r="I174" s="145">
        <v>1.1338335433500146</v>
      </c>
      <c r="J174" s="388">
        <v>7.0353631711318787</v>
      </c>
      <c r="K174" s="145">
        <v>0.56626265629098538</v>
      </c>
      <c r="L174" s="145">
        <v>2.0227260336678168E-2</v>
      </c>
      <c r="M174" s="145">
        <v>0.31347221865050995</v>
      </c>
      <c r="N174" s="388">
        <v>1.2452344249057496</v>
      </c>
      <c r="O174" s="145">
        <v>5.1471836403005717</v>
      </c>
      <c r="P174" s="145">
        <v>4.0968755998333588</v>
      </c>
      <c r="Q174" s="145">
        <v>0.13243320698044014</v>
      </c>
      <c r="R174" s="145">
        <v>3.4587608844359634</v>
      </c>
      <c r="S174" s="145">
        <v>0.36811601150034201</v>
      </c>
      <c r="T174" s="145">
        <v>0.13</v>
      </c>
      <c r="U174" s="145">
        <v>1.64</v>
      </c>
      <c r="V174" s="146">
        <v>99.6</v>
      </c>
      <c r="W174" s="146"/>
      <c r="X174" s="145"/>
      <c r="Y174" s="145">
        <f t="shared" si="179"/>
        <v>3.8192102611030241</v>
      </c>
      <c r="Z174" s="145"/>
      <c r="AA174" s="145"/>
      <c r="AB174" s="145"/>
      <c r="AC174" s="146"/>
      <c r="AD174" s="146"/>
      <c r="AE174" s="146"/>
      <c r="AF174" s="443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Z174" s="146"/>
      <c r="BA174" s="146"/>
      <c r="BB174" s="146"/>
      <c r="BC174" s="146"/>
      <c r="BD174" s="147">
        <v>3069.493904257331</v>
      </c>
      <c r="BE174" s="148">
        <v>-8.5760267267952859E-3</v>
      </c>
      <c r="BF174" s="148">
        <v>3.3829703753580262</v>
      </c>
      <c r="BG174" s="148">
        <v>24.618385498670289</v>
      </c>
      <c r="BH174" s="148">
        <v>4.598416550719902</v>
      </c>
      <c r="BI174" s="148">
        <v>5.3803391967776575</v>
      </c>
      <c r="BJ174" s="148">
        <v>2.4796208752632531</v>
      </c>
      <c r="BK174" s="148">
        <v>54.134536592250605</v>
      </c>
      <c r="BL174" s="148">
        <v>103.66845841128675</v>
      </c>
      <c r="BM174" s="148">
        <v>6.5241548379702268</v>
      </c>
      <c r="BN174" s="148">
        <v>50.537720548944009</v>
      </c>
      <c r="BO174" s="148">
        <v>0.71795971863192243</v>
      </c>
      <c r="BP174" s="148">
        <v>22.828828883314383</v>
      </c>
      <c r="BQ174" s="148">
        <v>2.1331543404296771</v>
      </c>
      <c r="BR174" s="148">
        <v>1.8670970719504734</v>
      </c>
      <c r="BS174" s="148">
        <v>973.35267829669681</v>
      </c>
      <c r="BT174" s="148">
        <v>5.2027309677540003</v>
      </c>
      <c r="BU174" s="148">
        <v>18.626515759036877</v>
      </c>
      <c r="BV174" s="148">
        <v>3.6821097503283284</v>
      </c>
      <c r="BW174" s="148">
        <v>7.7618708227198177</v>
      </c>
      <c r="BX174" s="385"/>
      <c r="BY174" s="385"/>
      <c r="BZ174" s="385"/>
      <c r="CA174" s="385"/>
      <c r="CB174" s="385"/>
      <c r="CC174" s="222">
        <v>16.9971818203379</v>
      </c>
      <c r="CD174" s="222">
        <v>15.457167712101086</v>
      </c>
      <c r="CE174" s="362">
        <v>310.14942905158176</v>
      </c>
      <c r="CF174" s="223"/>
      <c r="CG174" s="222">
        <v>16.9971818203379</v>
      </c>
      <c r="CH174" s="362">
        <v>310.14942905158176</v>
      </c>
      <c r="CI174" s="438"/>
      <c r="CJ174" s="438"/>
      <c r="DC174" s="516"/>
      <c r="DD174" s="388">
        <v>74.312237382283513</v>
      </c>
      <c r="DE174" s="145">
        <v>1.1338335433500146</v>
      </c>
      <c r="DF174" s="388">
        <v>7.0353631711318787</v>
      </c>
      <c r="DG174" s="145">
        <v>0.56626265629098538</v>
      </c>
      <c r="DH174" s="145">
        <v>2.0227260336678168E-2</v>
      </c>
      <c r="DI174" s="145">
        <v>0.31347221865050995</v>
      </c>
      <c r="DJ174" s="388">
        <v>1.2452344249057496</v>
      </c>
      <c r="DK174" s="145">
        <v>5.1471836403005717</v>
      </c>
      <c r="DL174" s="145">
        <v>4.0968755998333588</v>
      </c>
      <c r="DM174" s="145">
        <v>0.13243320698044014</v>
      </c>
      <c r="DN174" s="145">
        <v>3.4587608844359634</v>
      </c>
      <c r="DO174" s="145">
        <v>0.36811601150034201</v>
      </c>
      <c r="DP174" s="145">
        <v>0.13</v>
      </c>
      <c r="DQ174" s="145">
        <v>1.64</v>
      </c>
      <c r="DR174" s="146">
        <v>99.6</v>
      </c>
      <c r="EI174" s="147">
        <v>3069.493904257331</v>
      </c>
      <c r="EJ174" s="148">
        <v>-8.5760267267952859E-3</v>
      </c>
      <c r="EK174" s="148">
        <v>3.3829703753580262</v>
      </c>
      <c r="EL174" s="148">
        <v>24.618385498670289</v>
      </c>
      <c r="EM174" s="148">
        <v>4.598416550719902</v>
      </c>
      <c r="EN174" s="148">
        <v>5.3803391967776575</v>
      </c>
      <c r="EO174" s="148">
        <v>2.4796208752632531</v>
      </c>
      <c r="EP174" s="148">
        <v>54.134536592250605</v>
      </c>
      <c r="EQ174" s="148">
        <v>103.66845841128675</v>
      </c>
      <c r="ER174" s="148">
        <v>6.5241548379702268</v>
      </c>
      <c r="ES174" s="148">
        <v>50.537720548944009</v>
      </c>
      <c r="ET174" s="148">
        <v>0.71795971863192243</v>
      </c>
      <c r="EU174" s="148">
        <v>22.828828883314383</v>
      </c>
      <c r="EV174" s="148">
        <v>2.1331543404296771</v>
      </c>
      <c r="EW174" s="148">
        <v>1.8670970719504734</v>
      </c>
      <c r="EX174" s="148">
        <v>973.35267829669681</v>
      </c>
      <c r="EY174" s="148">
        <v>5.2027309677540003</v>
      </c>
      <c r="EZ174" s="148">
        <v>18.626515759036877</v>
      </c>
      <c r="FA174" s="148">
        <v>3.6821097503283284</v>
      </c>
      <c r="FB174" s="148">
        <v>7.7618708227198177</v>
      </c>
      <c r="GK174" s="222">
        <v>16.9971818203379</v>
      </c>
      <c r="GL174" s="362">
        <v>310.14942905158176</v>
      </c>
      <c r="GZ174" s="637"/>
      <c r="HI174" s="637"/>
    </row>
    <row r="175" spans="1:217" s="142" customFormat="1" ht="15.75" x14ac:dyDescent="0.2">
      <c r="A175" s="278">
        <v>45</v>
      </c>
      <c r="B175" s="272">
        <v>98</v>
      </c>
      <c r="C175" s="144">
        <v>110</v>
      </c>
      <c r="D175" s="327">
        <v>3223</v>
      </c>
      <c r="E175" s="320" t="s">
        <v>240</v>
      </c>
      <c r="F175" s="311" t="s">
        <v>162</v>
      </c>
      <c r="G175" s="239"/>
      <c r="H175" s="388">
        <v>57.993641853828251</v>
      </c>
      <c r="I175" s="145">
        <v>1.2594645979384416</v>
      </c>
      <c r="J175" s="388">
        <v>12.236051285064732</v>
      </c>
      <c r="K175" s="145">
        <v>1.5468972735406719</v>
      </c>
      <c r="L175" s="145">
        <v>0.10272082701823515</v>
      </c>
      <c r="M175" s="145">
        <v>2.1810643070096756</v>
      </c>
      <c r="N175" s="388">
        <v>3.109161417789895</v>
      </c>
      <c r="O175" s="145">
        <v>5.9933889764163659</v>
      </c>
      <c r="P175" s="145">
        <v>4.7074191048396843</v>
      </c>
      <c r="Q175" s="145">
        <v>0.13902376990018173</v>
      </c>
      <c r="R175" s="145">
        <v>3.2026002423667235</v>
      </c>
      <c r="S175" s="145">
        <v>0.54856634428714146</v>
      </c>
      <c r="T175" s="145">
        <v>0.3</v>
      </c>
      <c r="U175" s="145">
        <v>6.28</v>
      </c>
      <c r="V175" s="146">
        <v>99.6</v>
      </c>
      <c r="W175" s="146"/>
      <c r="X175" s="145"/>
      <c r="Y175" s="145">
        <f t="shared" si="179"/>
        <v>4.4470946205009438</v>
      </c>
      <c r="Z175" s="145"/>
      <c r="AA175" s="145"/>
      <c r="AB175" s="145"/>
      <c r="AC175" s="146"/>
      <c r="AD175" s="146"/>
      <c r="AE175" s="146"/>
      <c r="AF175" s="443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Z175" s="146"/>
      <c r="BA175" s="146"/>
      <c r="BB175" s="146"/>
      <c r="BC175" s="146"/>
      <c r="BD175" s="147">
        <v>13107.791914582131</v>
      </c>
      <c r="BE175" s="148">
        <v>14.831843965293928</v>
      </c>
      <c r="BF175" s="148">
        <v>-0.45237512287356085</v>
      </c>
      <c r="BG175" s="148">
        <v>39.289541572505634</v>
      </c>
      <c r="BH175" s="148">
        <v>8.2005040006938881</v>
      </c>
      <c r="BI175" s="148">
        <v>7.7214062723161492</v>
      </c>
      <c r="BJ175" s="148">
        <v>16.558753019879742</v>
      </c>
      <c r="BK175" s="148">
        <v>83.235695388840313</v>
      </c>
      <c r="BL175" s="148">
        <v>130.77405967824041</v>
      </c>
      <c r="BM175" s="148">
        <v>15.187085663161051</v>
      </c>
      <c r="BN175" s="148">
        <v>110.49044469087617</v>
      </c>
      <c r="BO175" s="148">
        <v>3.8049620876440322</v>
      </c>
      <c r="BP175" s="148">
        <v>16.25271604432773</v>
      </c>
      <c r="BQ175" s="148">
        <v>4.5798371702950149</v>
      </c>
      <c r="BR175" s="148">
        <v>1.4888515036670835</v>
      </c>
      <c r="BS175" s="148">
        <v>643.26257179857089</v>
      </c>
      <c r="BT175" s="148">
        <v>21.691499555820357</v>
      </c>
      <c r="BU175" s="148">
        <v>44.120791148655314</v>
      </c>
      <c r="BV175" s="148">
        <v>3.315301668921272</v>
      </c>
      <c r="BW175" s="148">
        <v>9.5422728529676117</v>
      </c>
      <c r="BX175" s="148"/>
      <c r="BY175" s="148"/>
      <c r="BZ175" s="148"/>
      <c r="CA175" s="148"/>
      <c r="CB175" s="148"/>
      <c r="CC175" s="198">
        <v>13.282227616492156</v>
      </c>
      <c r="CD175" s="344">
        <v>10.767888307155339</v>
      </c>
      <c r="CE175" s="360">
        <v>1.3515396457924465</v>
      </c>
      <c r="CF175" s="353" t="s">
        <v>159</v>
      </c>
      <c r="CG175" s="198">
        <v>13.282227616492156</v>
      </c>
      <c r="CH175" s="360">
        <v>1.3515396457924465</v>
      </c>
      <c r="CI175" s="438"/>
      <c r="CJ175" s="438"/>
      <c r="DC175" s="516"/>
      <c r="DD175" s="388">
        <v>57.993641853828251</v>
      </c>
      <c r="DE175" s="145">
        <v>1.2594645979384416</v>
      </c>
      <c r="DF175" s="388">
        <v>12.236051285064732</v>
      </c>
      <c r="DG175" s="145">
        <v>1.5468972735406719</v>
      </c>
      <c r="DH175" s="145">
        <v>0.10272082701823515</v>
      </c>
      <c r="DI175" s="145">
        <v>2.1810643070096756</v>
      </c>
      <c r="DJ175" s="388">
        <v>3.109161417789895</v>
      </c>
      <c r="DK175" s="145">
        <v>5.9933889764163659</v>
      </c>
      <c r="DL175" s="145">
        <v>4.7074191048396843</v>
      </c>
      <c r="DM175" s="145">
        <v>0.13902376990018173</v>
      </c>
      <c r="DN175" s="145">
        <v>3.2026002423667235</v>
      </c>
      <c r="DO175" s="145">
        <v>0.54856634428714146</v>
      </c>
      <c r="DP175" s="145">
        <v>0.3</v>
      </c>
      <c r="DQ175" s="145">
        <v>6.28</v>
      </c>
      <c r="DR175" s="146">
        <v>99.6</v>
      </c>
      <c r="EI175" s="147">
        <v>13107.791914582131</v>
      </c>
      <c r="EJ175" s="148">
        <v>14.831843965293928</v>
      </c>
      <c r="EK175" s="148">
        <v>-0.45237512287356085</v>
      </c>
      <c r="EL175" s="148">
        <v>39.289541572505634</v>
      </c>
      <c r="EM175" s="148">
        <v>8.2005040006938881</v>
      </c>
      <c r="EN175" s="148">
        <v>7.7214062723161492</v>
      </c>
      <c r="EO175" s="148">
        <v>16.558753019879742</v>
      </c>
      <c r="EP175" s="148">
        <v>83.235695388840313</v>
      </c>
      <c r="EQ175" s="148">
        <v>130.77405967824041</v>
      </c>
      <c r="ER175" s="148">
        <v>15.187085663161051</v>
      </c>
      <c r="ES175" s="148">
        <v>110.49044469087617</v>
      </c>
      <c r="ET175" s="148">
        <v>3.8049620876440322</v>
      </c>
      <c r="EU175" s="148">
        <v>16.25271604432773</v>
      </c>
      <c r="EV175" s="148">
        <v>4.5798371702950149</v>
      </c>
      <c r="EW175" s="148">
        <v>1.4888515036670835</v>
      </c>
      <c r="EX175" s="148">
        <v>643.26257179857089</v>
      </c>
      <c r="EY175" s="148">
        <v>21.691499555820357</v>
      </c>
      <c r="EZ175" s="148">
        <v>44.120791148655314</v>
      </c>
      <c r="FA175" s="148">
        <v>3.315301668921272</v>
      </c>
      <c r="FB175" s="148">
        <v>9.5422728529676117</v>
      </c>
      <c r="GK175" s="198">
        <v>13.282227616492156</v>
      </c>
      <c r="GL175" s="360">
        <v>1.3515396457924465</v>
      </c>
      <c r="GZ175" s="637"/>
      <c r="HI175" s="637"/>
    </row>
    <row r="176" spans="1:217" s="142" customFormat="1" ht="15.75" x14ac:dyDescent="0.2">
      <c r="A176" s="278">
        <v>46</v>
      </c>
      <c r="B176" s="272">
        <v>69</v>
      </c>
      <c r="C176" s="144">
        <v>110</v>
      </c>
      <c r="D176" s="327">
        <v>3223.7</v>
      </c>
      <c r="E176" s="320" t="s">
        <v>240</v>
      </c>
      <c r="F176" s="311" t="s">
        <v>168</v>
      </c>
      <c r="G176" s="239"/>
      <c r="H176" s="388">
        <v>86.942387629578988</v>
      </c>
      <c r="I176" s="145">
        <v>0.20347761648730761</v>
      </c>
      <c r="J176" s="388">
        <v>4.8634073000633995</v>
      </c>
      <c r="K176" s="145">
        <v>0.50965146437657982</v>
      </c>
      <c r="L176" s="145">
        <v>1.8644556240788462E-2</v>
      </c>
      <c r="M176" s="145">
        <v>0.23471984586376396</v>
      </c>
      <c r="N176" s="388">
        <v>0.37006924603337971</v>
      </c>
      <c r="O176" s="145">
        <v>1.2457587010399254</v>
      </c>
      <c r="P176" s="145">
        <v>2.7913420227087462</v>
      </c>
      <c r="Q176" s="145">
        <v>7.0345406789569451E-2</v>
      </c>
      <c r="R176" s="145">
        <v>0.43638339741953536</v>
      </c>
      <c r="S176" s="145">
        <v>0.23381281339799587</v>
      </c>
      <c r="T176" s="145">
        <v>0.12</v>
      </c>
      <c r="U176" s="145">
        <v>1.56</v>
      </c>
      <c r="V176" s="146">
        <v>99.6</v>
      </c>
      <c r="W176" s="146"/>
      <c r="X176" s="145"/>
      <c r="Y176" s="145">
        <f t="shared" si="179"/>
        <v>0.92435295617162461</v>
      </c>
      <c r="Z176" s="145"/>
      <c r="AA176" s="145"/>
      <c r="AB176" s="145"/>
      <c r="AC176" s="146"/>
      <c r="AD176" s="146"/>
      <c r="AE176" s="146"/>
      <c r="AF176" s="443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Z176" s="146"/>
      <c r="BA176" s="146"/>
      <c r="BB176" s="146"/>
      <c r="BC176" s="146"/>
      <c r="BD176" s="147">
        <v>2463.3993412645777</v>
      </c>
      <c r="BE176" s="148">
        <v>1.448988368121358</v>
      </c>
      <c r="BF176" s="148">
        <v>0.60490886041956748</v>
      </c>
      <c r="BG176" s="148">
        <v>19.370066602609732</v>
      </c>
      <c r="BH176" s="148">
        <v>2.8822940802640367</v>
      </c>
      <c r="BI176" s="148">
        <v>5.9676936469045296</v>
      </c>
      <c r="BJ176" s="148">
        <v>2.1605002474516586</v>
      </c>
      <c r="BK176" s="148">
        <v>51.416573330223514</v>
      </c>
      <c r="BL176" s="148">
        <v>100.03652162938363</v>
      </c>
      <c r="BM176" s="148">
        <v>6.8048636156947779</v>
      </c>
      <c r="BN176" s="148">
        <v>51.966058022021137</v>
      </c>
      <c r="BO176" s="148">
        <v>1.4225592898378119</v>
      </c>
      <c r="BP176" s="148">
        <v>27.037967717816858</v>
      </c>
      <c r="BQ176" s="148">
        <v>2.8062882918655938</v>
      </c>
      <c r="BR176" s="148">
        <v>-0.13820952108779436</v>
      </c>
      <c r="BS176" s="148">
        <v>1039.4592297302142</v>
      </c>
      <c r="BT176" s="148">
        <v>1.0059518975580528</v>
      </c>
      <c r="BU176" s="148">
        <v>15.723805284880845</v>
      </c>
      <c r="BV176" s="148">
        <v>8.6948561202081525</v>
      </c>
      <c r="BW176" s="148">
        <v>7.8363985680704147</v>
      </c>
      <c r="BX176" s="148"/>
      <c r="BY176" s="148"/>
      <c r="BZ176" s="148"/>
      <c r="CA176" s="148"/>
      <c r="CB176" s="148"/>
      <c r="CC176" s="200"/>
      <c r="CD176" s="347"/>
      <c r="CE176" s="365"/>
      <c r="CF176" s="353" t="s">
        <v>171</v>
      </c>
      <c r="CG176" s="200"/>
      <c r="CH176" s="365"/>
      <c r="CI176" s="438"/>
      <c r="CJ176" s="438"/>
      <c r="DC176" s="516"/>
      <c r="DD176" s="388">
        <v>86.942387629578988</v>
      </c>
      <c r="DE176" s="145">
        <v>0.20347761648730761</v>
      </c>
      <c r="DF176" s="388">
        <v>4.8634073000633995</v>
      </c>
      <c r="DG176" s="145">
        <v>0.50965146437657982</v>
      </c>
      <c r="DH176" s="145">
        <v>1.8644556240788462E-2</v>
      </c>
      <c r="DI176" s="145">
        <v>0.23471984586376396</v>
      </c>
      <c r="DJ176" s="388">
        <v>0.37006924603337971</v>
      </c>
      <c r="DK176" s="145">
        <v>1.2457587010399254</v>
      </c>
      <c r="DL176" s="145">
        <v>2.7913420227087462</v>
      </c>
      <c r="DM176" s="145">
        <v>7.0345406789569451E-2</v>
      </c>
      <c r="DN176" s="145">
        <v>0.43638339741953536</v>
      </c>
      <c r="DO176" s="145">
        <v>0.23381281339799587</v>
      </c>
      <c r="DP176" s="145">
        <v>0.12</v>
      </c>
      <c r="DQ176" s="145">
        <v>1.56</v>
      </c>
      <c r="DR176" s="146">
        <v>99.6</v>
      </c>
      <c r="EI176" s="147">
        <v>2463.3993412645777</v>
      </c>
      <c r="EJ176" s="148">
        <v>1.448988368121358</v>
      </c>
      <c r="EK176" s="148">
        <v>0.60490886041956748</v>
      </c>
      <c r="EL176" s="148">
        <v>19.370066602609732</v>
      </c>
      <c r="EM176" s="148">
        <v>2.8822940802640367</v>
      </c>
      <c r="EN176" s="148">
        <v>5.9676936469045296</v>
      </c>
      <c r="EO176" s="148">
        <v>2.1605002474516586</v>
      </c>
      <c r="EP176" s="148">
        <v>51.416573330223514</v>
      </c>
      <c r="EQ176" s="148">
        <v>100.03652162938363</v>
      </c>
      <c r="ER176" s="148">
        <v>6.8048636156947779</v>
      </c>
      <c r="ES176" s="148">
        <v>51.966058022021137</v>
      </c>
      <c r="ET176" s="148">
        <v>1.4225592898378119</v>
      </c>
      <c r="EU176" s="148">
        <v>27.037967717816858</v>
      </c>
      <c r="EV176" s="148">
        <v>2.8062882918655938</v>
      </c>
      <c r="EW176" s="148">
        <v>-0.13820952108779436</v>
      </c>
      <c r="EX176" s="148">
        <v>1039.4592297302142</v>
      </c>
      <c r="EY176" s="148">
        <v>1.0059518975580528</v>
      </c>
      <c r="EZ176" s="148">
        <v>15.723805284880845</v>
      </c>
      <c r="FA176" s="148">
        <v>8.6948561202081525</v>
      </c>
      <c r="FB176" s="148">
        <v>7.8363985680704147</v>
      </c>
      <c r="GK176" s="200"/>
      <c r="GL176" s="365"/>
      <c r="GZ176" s="637"/>
      <c r="HI176" s="637"/>
    </row>
    <row r="177" spans="1:217" s="142" customFormat="1" ht="15.75" x14ac:dyDescent="0.25">
      <c r="A177" s="278">
        <v>47</v>
      </c>
      <c r="B177" s="272">
        <v>71</v>
      </c>
      <c r="C177" s="144">
        <v>110</v>
      </c>
      <c r="D177" s="327">
        <v>3223.8999999999996</v>
      </c>
      <c r="E177" s="320" t="s">
        <v>240</v>
      </c>
      <c r="F177" s="311" t="s">
        <v>163</v>
      </c>
      <c r="G177" s="239"/>
      <c r="H177" s="388">
        <v>54.71894453602777</v>
      </c>
      <c r="I177" s="145">
        <v>1.5661368776804434</v>
      </c>
      <c r="J177" s="388">
        <v>17.350926835315306</v>
      </c>
      <c r="K177" s="145">
        <v>2.3789330095778278</v>
      </c>
      <c r="L177" s="145">
        <v>5.9352876827920981E-2</v>
      </c>
      <c r="M177" s="145">
        <v>2.2884173096830884</v>
      </c>
      <c r="N177" s="388">
        <v>2.6276205383939524</v>
      </c>
      <c r="O177" s="145">
        <v>5.2231556701434503</v>
      </c>
      <c r="P177" s="145">
        <v>5.2456052038659289</v>
      </c>
      <c r="Q177" s="145">
        <v>0.19968808991500875</v>
      </c>
      <c r="R177" s="145">
        <v>2.0561312666916045</v>
      </c>
      <c r="S177" s="145">
        <v>0.55508778587770657</v>
      </c>
      <c r="T177" s="145">
        <v>0.52</v>
      </c>
      <c r="U177" s="145">
        <v>4.8099999999999996</v>
      </c>
      <c r="V177" s="146">
        <v>99.6</v>
      </c>
      <c r="W177" s="146"/>
      <c r="X177" s="145"/>
      <c r="Y177" s="145">
        <f t="shared" si="179"/>
        <v>3.8755815072464399</v>
      </c>
      <c r="Z177" s="145"/>
      <c r="AA177" s="145"/>
      <c r="AB177" s="145"/>
      <c r="AC177" s="146"/>
      <c r="AD177" s="146"/>
      <c r="AE177" s="146"/>
      <c r="AF177" s="443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Z177" s="146"/>
      <c r="BA177" s="146"/>
      <c r="BB177" s="146"/>
      <c r="BC177" s="146"/>
      <c r="BD177" s="147">
        <v>21120.013152082494</v>
      </c>
      <c r="BE177" s="148">
        <v>24.316571096216553</v>
      </c>
      <c r="BF177" s="148">
        <v>20.041093667063141</v>
      </c>
      <c r="BG177" s="148">
        <v>51.721319364792095</v>
      </c>
      <c r="BH177" s="148">
        <v>14.130571577695129</v>
      </c>
      <c r="BI177" s="148">
        <v>5.2545315258392078</v>
      </c>
      <c r="BJ177" s="148">
        <v>21.250640189008642</v>
      </c>
      <c r="BK177" s="148">
        <v>97.911781768982621</v>
      </c>
      <c r="BL177" s="148">
        <v>131.48922361734972</v>
      </c>
      <c r="BM177" s="148">
        <v>24.938874647010419</v>
      </c>
      <c r="BN177" s="148">
        <v>180.44878139775187</v>
      </c>
      <c r="BO177" s="148">
        <v>8.3313746152056183</v>
      </c>
      <c r="BP177" s="148">
        <v>10.41859048641269</v>
      </c>
      <c r="BQ177" s="148">
        <v>8.5471510498705197</v>
      </c>
      <c r="BR177" s="148">
        <v>2.2330726747034877</v>
      </c>
      <c r="BS177" s="148">
        <v>552.62194208151107</v>
      </c>
      <c r="BT177" s="148">
        <v>35.193636235324007</v>
      </c>
      <c r="BU177" s="148">
        <v>58.131823926484394</v>
      </c>
      <c r="BV177" s="148">
        <v>10.570864896128585</v>
      </c>
      <c r="BW177" s="148">
        <v>14.676780410125568</v>
      </c>
      <c r="BX177" s="148"/>
      <c r="BY177" s="148"/>
      <c r="BZ177" s="148"/>
      <c r="CA177" s="148"/>
      <c r="CB177" s="148"/>
      <c r="CC177" s="158"/>
      <c r="CD177" s="342"/>
      <c r="CE177" s="363"/>
      <c r="CF177" s="350"/>
      <c r="CG177" s="158"/>
      <c r="CH177" s="363"/>
      <c r="CI177" s="438"/>
      <c r="CJ177" s="438"/>
      <c r="DC177" s="516"/>
      <c r="DD177" s="388">
        <v>54.71894453602777</v>
      </c>
      <c r="DE177" s="145">
        <v>1.5661368776804434</v>
      </c>
      <c r="DF177" s="388">
        <v>17.350926835315306</v>
      </c>
      <c r="DG177" s="145">
        <v>2.3789330095778278</v>
      </c>
      <c r="DH177" s="145">
        <v>5.9352876827920981E-2</v>
      </c>
      <c r="DI177" s="145">
        <v>2.2884173096830884</v>
      </c>
      <c r="DJ177" s="388">
        <v>2.6276205383939524</v>
      </c>
      <c r="DK177" s="145">
        <v>5.2231556701434503</v>
      </c>
      <c r="DL177" s="145">
        <v>5.2456052038659289</v>
      </c>
      <c r="DM177" s="145">
        <v>0.19968808991500875</v>
      </c>
      <c r="DN177" s="145">
        <v>2.0561312666916045</v>
      </c>
      <c r="DO177" s="145">
        <v>0.55508778587770657</v>
      </c>
      <c r="DP177" s="145">
        <v>0.52</v>
      </c>
      <c r="DQ177" s="145">
        <v>4.8099999999999996</v>
      </c>
      <c r="DR177" s="146">
        <v>99.6</v>
      </c>
      <c r="EI177" s="147">
        <v>21120.013152082494</v>
      </c>
      <c r="EJ177" s="148">
        <v>24.316571096216553</v>
      </c>
      <c r="EK177" s="148">
        <v>20.041093667063141</v>
      </c>
      <c r="EL177" s="148">
        <v>51.721319364792095</v>
      </c>
      <c r="EM177" s="148">
        <v>14.130571577695129</v>
      </c>
      <c r="EN177" s="148">
        <v>5.2545315258392078</v>
      </c>
      <c r="EO177" s="148">
        <v>21.250640189008642</v>
      </c>
      <c r="EP177" s="148">
        <v>97.911781768982621</v>
      </c>
      <c r="EQ177" s="148">
        <v>131.48922361734972</v>
      </c>
      <c r="ER177" s="148">
        <v>24.938874647010419</v>
      </c>
      <c r="ES177" s="148">
        <v>180.44878139775187</v>
      </c>
      <c r="ET177" s="148">
        <v>8.3313746152056183</v>
      </c>
      <c r="EU177" s="148">
        <v>10.41859048641269</v>
      </c>
      <c r="EV177" s="148">
        <v>8.5471510498705197</v>
      </c>
      <c r="EW177" s="148">
        <v>2.2330726747034877</v>
      </c>
      <c r="EX177" s="148">
        <v>552.62194208151107</v>
      </c>
      <c r="EY177" s="148">
        <v>35.193636235324007</v>
      </c>
      <c r="EZ177" s="148">
        <v>58.131823926484394</v>
      </c>
      <c r="FA177" s="148">
        <v>10.570864896128585</v>
      </c>
      <c r="FB177" s="148">
        <v>14.676780410125568</v>
      </c>
      <c r="GK177" s="158"/>
      <c r="GL177" s="363"/>
      <c r="GZ177" s="637"/>
      <c r="HI177" s="637"/>
    </row>
    <row r="178" spans="1:217" s="142" customFormat="1" ht="15.75" x14ac:dyDescent="0.25">
      <c r="A178" s="278">
        <v>48</v>
      </c>
      <c r="B178" s="272">
        <v>74</v>
      </c>
      <c r="C178" s="176">
        <v>110</v>
      </c>
      <c r="D178" s="393">
        <v>3226.3999999999996</v>
      </c>
      <c r="E178" s="320" t="s">
        <v>240</v>
      </c>
      <c r="F178" s="417" t="s">
        <v>172</v>
      </c>
      <c r="G178" s="239"/>
      <c r="H178" s="145">
        <v>40.17</v>
      </c>
      <c r="I178" s="145">
        <v>0.19</v>
      </c>
      <c r="J178" s="145">
        <v>7.69</v>
      </c>
      <c r="K178" s="145">
        <v>3.85</v>
      </c>
      <c r="L178" s="145">
        <v>0.51</v>
      </c>
      <c r="M178" s="145">
        <v>9.6999999999999993</v>
      </c>
      <c r="N178" s="145">
        <v>12.11</v>
      </c>
      <c r="O178" s="145">
        <v>0.64</v>
      </c>
      <c r="P178" s="145">
        <v>2.02</v>
      </c>
      <c r="Q178" s="145">
        <v>0.2</v>
      </c>
      <c r="R178" s="145">
        <v>0.04</v>
      </c>
      <c r="S178" s="145">
        <v>0.1</v>
      </c>
      <c r="T178" s="145">
        <v>0.42</v>
      </c>
      <c r="U178" s="145">
        <v>21.96</v>
      </c>
      <c r="V178" s="146">
        <v>99.6</v>
      </c>
      <c r="W178" s="146"/>
      <c r="X178" s="145"/>
      <c r="Y178" s="145">
        <f t="shared" si="179"/>
        <v>0.47488000000000002</v>
      </c>
      <c r="Z178" s="145"/>
      <c r="AA178" s="145"/>
      <c r="AB178" s="145"/>
      <c r="AC178" s="146">
        <f>R178+S178</f>
        <v>0.14000000000000001</v>
      </c>
      <c r="AD178" s="146"/>
      <c r="AE178" s="146"/>
      <c r="AF178" s="443"/>
      <c r="AG178" s="146"/>
      <c r="AH178" s="146"/>
      <c r="AI178" s="146">
        <f>N178+3*J178</f>
        <v>35.18</v>
      </c>
      <c r="AJ178" s="146">
        <f>3*J178/AI178</f>
        <v>0.65577032404775437</v>
      </c>
      <c r="AK178" s="146">
        <f>N178/AI178</f>
        <v>0.34422967595224557</v>
      </c>
      <c r="AL178" s="146">
        <f>K178+M178</f>
        <v>13.549999999999999</v>
      </c>
      <c r="AM178" s="146">
        <f>AL178*AJ178</f>
        <v>8.8856878908470716</v>
      </c>
      <c r="AN178" s="146">
        <f>AL178*AK178</f>
        <v>4.6643121091529274</v>
      </c>
      <c r="AO178" s="146"/>
      <c r="AP178" s="146"/>
      <c r="AQ178" s="146"/>
      <c r="AR178" s="146"/>
      <c r="AS178" s="146"/>
      <c r="AT178" s="146"/>
      <c r="AU178" s="146"/>
      <c r="AV178" s="146"/>
      <c r="AW178" s="146"/>
      <c r="AZ178" s="146"/>
      <c r="BA178" s="146"/>
      <c r="BB178" s="146"/>
      <c r="BC178" s="146"/>
      <c r="BD178" s="147">
        <v>24938.163708095915</v>
      </c>
      <c r="BE178" s="148">
        <v>0</v>
      </c>
      <c r="BF178" s="148">
        <v>2.8971455691414403</v>
      </c>
      <c r="BG178" s="148">
        <v>35.598160459489371</v>
      </c>
      <c r="BH178" s="148">
        <v>8.9160619849054914</v>
      </c>
      <c r="BI178" s="148">
        <v>25.53283821483512</v>
      </c>
      <c r="BJ178" s="148">
        <v>13.863068121282089</v>
      </c>
      <c r="BK178" s="148">
        <v>52.521718486553141</v>
      </c>
      <c r="BL178" s="148">
        <v>108.37626999893369</v>
      </c>
      <c r="BM178" s="148">
        <v>44.521266751399857</v>
      </c>
      <c r="BN178" s="148">
        <v>112.67498705001977</v>
      </c>
      <c r="BO178" s="148">
        <v>2.9327766274009388</v>
      </c>
      <c r="BP178" s="148">
        <v>20.688844846741141</v>
      </c>
      <c r="BQ178" s="148">
        <v>7.2453232791961542</v>
      </c>
      <c r="BR178" s="148">
        <v>5.142422781010155</v>
      </c>
      <c r="BS178" s="148">
        <v>547.72320136328744</v>
      </c>
      <c r="BT178" s="148">
        <v>25.988933624258085</v>
      </c>
      <c r="BU178" s="148">
        <v>62.710937165512036</v>
      </c>
      <c r="BV178" s="148">
        <v>6.228470012264272</v>
      </c>
      <c r="BW178" s="148">
        <v>18.590155432196457</v>
      </c>
      <c r="BX178" s="148"/>
      <c r="BY178" s="148"/>
      <c r="BZ178" s="148"/>
      <c r="CA178" s="148">
        <f>BT178+BU178+BW178</f>
        <v>107.29002622196657</v>
      </c>
      <c r="CB178" s="148"/>
      <c r="CC178" s="158"/>
      <c r="CD178" s="158"/>
      <c r="CE178" s="375"/>
      <c r="CF178" s="192"/>
      <c r="CG178" s="158"/>
      <c r="CH178" s="375"/>
      <c r="CI178" s="438"/>
      <c r="CJ178" s="438"/>
      <c r="DC178" s="516"/>
      <c r="DD178" s="145">
        <v>40.17</v>
      </c>
      <c r="DE178" s="145">
        <v>0.19</v>
      </c>
      <c r="DF178" s="145">
        <v>7.69</v>
      </c>
      <c r="DG178" s="145">
        <v>3.85</v>
      </c>
      <c r="DH178" s="145">
        <v>0.51</v>
      </c>
      <c r="DI178" s="145">
        <v>9.6999999999999993</v>
      </c>
      <c r="DJ178" s="145">
        <v>12.11</v>
      </c>
      <c r="DK178" s="145">
        <v>0.64</v>
      </c>
      <c r="DL178" s="145">
        <v>2.02</v>
      </c>
      <c r="DM178" s="145">
        <v>0.2</v>
      </c>
      <c r="DN178" s="145">
        <v>0.04</v>
      </c>
      <c r="DO178" s="145">
        <v>0.1</v>
      </c>
      <c r="DP178" s="145">
        <v>0.42</v>
      </c>
      <c r="DQ178" s="145">
        <v>21.96</v>
      </c>
      <c r="DR178" s="146">
        <v>99.6</v>
      </c>
      <c r="EI178" s="147">
        <v>24938.163708095915</v>
      </c>
      <c r="EJ178" s="148">
        <v>0</v>
      </c>
      <c r="EK178" s="148">
        <v>2.8971455691414403</v>
      </c>
      <c r="EL178" s="148">
        <v>35.598160459489371</v>
      </c>
      <c r="EM178" s="148">
        <v>8.9160619849054914</v>
      </c>
      <c r="EN178" s="148">
        <v>25.53283821483512</v>
      </c>
      <c r="EO178" s="148">
        <v>13.863068121282089</v>
      </c>
      <c r="EP178" s="148">
        <v>52.521718486553141</v>
      </c>
      <c r="EQ178" s="148">
        <v>108.37626999893369</v>
      </c>
      <c r="ER178" s="148">
        <v>44.521266751399857</v>
      </c>
      <c r="ES178" s="148">
        <v>112.67498705001977</v>
      </c>
      <c r="ET178" s="148">
        <v>2.9327766274009388</v>
      </c>
      <c r="EU178" s="148">
        <v>20.688844846741141</v>
      </c>
      <c r="EV178" s="148">
        <v>7.2453232791961542</v>
      </c>
      <c r="EW178" s="148">
        <v>5.142422781010155</v>
      </c>
      <c r="EX178" s="148">
        <v>547.72320136328744</v>
      </c>
      <c r="EY178" s="148">
        <v>25.988933624258085</v>
      </c>
      <c r="EZ178" s="148">
        <v>62.710937165512036</v>
      </c>
      <c r="FA178" s="148">
        <v>6.228470012264272</v>
      </c>
      <c r="FB178" s="148">
        <v>18.590155432196457</v>
      </c>
      <c r="GK178" s="158"/>
      <c r="GL178" s="375"/>
      <c r="GZ178" s="637"/>
      <c r="HI178" s="637"/>
    </row>
    <row r="179" spans="1:217" s="142" customFormat="1" ht="15.75" x14ac:dyDescent="0.2">
      <c r="A179" s="278">
        <v>52</v>
      </c>
      <c r="B179" s="272">
        <v>68</v>
      </c>
      <c r="C179" s="144">
        <v>110</v>
      </c>
      <c r="D179" s="327">
        <v>3261</v>
      </c>
      <c r="E179" s="322" t="s">
        <v>241</v>
      </c>
      <c r="F179" s="311" t="s">
        <v>161</v>
      </c>
      <c r="G179" s="239"/>
      <c r="H179" s="388">
        <v>77.099780637782473</v>
      </c>
      <c r="I179" s="145">
        <v>0.25071752134830017</v>
      </c>
      <c r="J179" s="388">
        <v>9.5112059781665828</v>
      </c>
      <c r="K179" s="145">
        <v>1.1374862657662579</v>
      </c>
      <c r="L179" s="145">
        <v>5.2271176421453028E-2</v>
      </c>
      <c r="M179" s="145">
        <v>1.1199943456721904</v>
      </c>
      <c r="N179" s="388">
        <v>1.1071055624449828</v>
      </c>
      <c r="O179" s="145">
        <v>1.5862409643199062</v>
      </c>
      <c r="P179" s="145">
        <v>3.0370474128237581</v>
      </c>
      <c r="Q179" s="145">
        <v>7.2013518983763083E-2</v>
      </c>
      <c r="R179" s="145">
        <v>0.21716576818541053</v>
      </c>
      <c r="S179" s="145">
        <v>0.32897084808491772</v>
      </c>
      <c r="T179" s="145">
        <v>0.22</v>
      </c>
      <c r="U179" s="145">
        <v>3.86</v>
      </c>
      <c r="V179" s="146">
        <v>99.6</v>
      </c>
      <c r="W179" s="146"/>
      <c r="X179" s="145"/>
      <c r="Y179" s="145">
        <f t="shared" si="179"/>
        <v>1.1769907955253704</v>
      </c>
      <c r="Z179" s="145"/>
      <c r="AA179" s="145"/>
      <c r="AB179" s="145"/>
      <c r="AC179" s="146"/>
      <c r="AD179" s="146"/>
      <c r="AE179" s="146"/>
      <c r="AF179" s="443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Z179" s="146"/>
      <c r="BA179" s="146"/>
      <c r="BB179" s="146"/>
      <c r="BC179" s="146"/>
      <c r="BD179" s="147">
        <v>8203.2703671808122</v>
      </c>
      <c r="BE179" s="148">
        <v>11.43236253848888</v>
      </c>
      <c r="BF179" s="148">
        <v>0.40153436355863414</v>
      </c>
      <c r="BG179" s="148">
        <v>32.186890311828563</v>
      </c>
      <c r="BH179" s="148">
        <v>9.3771640591367742</v>
      </c>
      <c r="BI179" s="148">
        <v>8.9475554319272366</v>
      </c>
      <c r="BJ179" s="148">
        <v>3.097801834511829</v>
      </c>
      <c r="BK179" s="148">
        <v>75.288644877058587</v>
      </c>
      <c r="BL179" s="148">
        <v>124.7592039940143</v>
      </c>
      <c r="BM179" s="148">
        <v>10.726388940326899</v>
      </c>
      <c r="BN179" s="148">
        <v>117.15941828080611</v>
      </c>
      <c r="BO179" s="148">
        <v>3.234493665117558</v>
      </c>
      <c r="BP179" s="148">
        <v>28.073829102520349</v>
      </c>
      <c r="BQ179" s="148">
        <v>5.2894702977687515</v>
      </c>
      <c r="BR179" s="148">
        <v>0.73394586369263637</v>
      </c>
      <c r="BS179" s="148">
        <v>629.43893943665319</v>
      </c>
      <c r="BT179" s="148">
        <v>17.403459635717045</v>
      </c>
      <c r="BU179" s="148">
        <v>35.159780761510937</v>
      </c>
      <c r="BV179" s="148">
        <v>8.0570888387329695</v>
      </c>
      <c r="BW179" s="148">
        <v>10.915316249734397</v>
      </c>
      <c r="BX179" s="148"/>
      <c r="BY179" s="148"/>
      <c r="BZ179" s="148"/>
      <c r="CA179" s="148"/>
      <c r="CB179" s="148"/>
      <c r="CC179" s="198">
        <v>17.10417886211992</v>
      </c>
      <c r="CD179" s="344">
        <v>15.256817876494575</v>
      </c>
      <c r="CE179" s="360">
        <v>26.690304982183743</v>
      </c>
      <c r="CF179" s="353" t="s">
        <v>164</v>
      </c>
      <c r="CG179" s="198">
        <v>17.10417886211992</v>
      </c>
      <c r="CH179" s="360">
        <v>26.690304982183743</v>
      </c>
      <c r="CI179" s="438"/>
      <c r="CJ179" s="438"/>
      <c r="DC179" s="516"/>
      <c r="DD179" s="388">
        <v>77.099780637782473</v>
      </c>
      <c r="DE179" s="145">
        <v>0.25071752134830017</v>
      </c>
      <c r="DF179" s="388">
        <v>9.5112059781665828</v>
      </c>
      <c r="DG179" s="145">
        <v>1.1374862657662579</v>
      </c>
      <c r="DH179" s="145">
        <v>5.2271176421453028E-2</v>
      </c>
      <c r="DI179" s="145">
        <v>1.1199943456721904</v>
      </c>
      <c r="DJ179" s="388">
        <v>1.1071055624449828</v>
      </c>
      <c r="DK179" s="145">
        <v>1.5862409643199062</v>
      </c>
      <c r="DL179" s="145">
        <v>3.0370474128237581</v>
      </c>
      <c r="DM179" s="145">
        <v>7.2013518983763083E-2</v>
      </c>
      <c r="DN179" s="145">
        <v>0.21716576818541053</v>
      </c>
      <c r="DO179" s="145">
        <v>0.32897084808491772</v>
      </c>
      <c r="DP179" s="145">
        <v>0.22</v>
      </c>
      <c r="DQ179" s="145">
        <v>3.86</v>
      </c>
      <c r="DR179" s="146">
        <v>99.6</v>
      </c>
      <c r="EI179" s="147">
        <v>8203.2703671808122</v>
      </c>
      <c r="EJ179" s="148">
        <v>11.43236253848888</v>
      </c>
      <c r="EK179" s="148">
        <v>0.40153436355863414</v>
      </c>
      <c r="EL179" s="148">
        <v>32.186890311828563</v>
      </c>
      <c r="EM179" s="148">
        <v>9.3771640591367742</v>
      </c>
      <c r="EN179" s="148">
        <v>8.9475554319272366</v>
      </c>
      <c r="EO179" s="148">
        <v>3.097801834511829</v>
      </c>
      <c r="EP179" s="148">
        <v>75.288644877058587</v>
      </c>
      <c r="EQ179" s="148">
        <v>124.7592039940143</v>
      </c>
      <c r="ER179" s="148">
        <v>10.726388940326899</v>
      </c>
      <c r="ES179" s="148">
        <v>117.15941828080611</v>
      </c>
      <c r="ET179" s="148">
        <v>3.234493665117558</v>
      </c>
      <c r="EU179" s="148">
        <v>28.073829102520349</v>
      </c>
      <c r="EV179" s="148">
        <v>5.2894702977687515</v>
      </c>
      <c r="EW179" s="148">
        <v>0.73394586369263637</v>
      </c>
      <c r="EX179" s="148">
        <v>629.43893943665319</v>
      </c>
      <c r="EY179" s="148">
        <v>17.403459635717045</v>
      </c>
      <c r="EZ179" s="148">
        <v>35.159780761510937</v>
      </c>
      <c r="FA179" s="148">
        <v>8.0570888387329695</v>
      </c>
      <c r="FB179" s="148">
        <v>10.915316249734397</v>
      </c>
      <c r="GK179" s="198">
        <v>17.10417886211992</v>
      </c>
      <c r="GL179" s="360">
        <v>26.690304982183743</v>
      </c>
      <c r="GZ179" s="637"/>
      <c r="HI179" s="637"/>
    </row>
    <row r="180" spans="1:217" s="142" customFormat="1" ht="15.75" x14ac:dyDescent="0.2">
      <c r="A180" s="278">
        <v>53</v>
      </c>
      <c r="B180" s="272">
        <v>51</v>
      </c>
      <c r="C180" s="144">
        <v>110</v>
      </c>
      <c r="D180" s="327">
        <v>3261.5</v>
      </c>
      <c r="E180" s="322" t="s">
        <v>241</v>
      </c>
      <c r="F180" s="311" t="s">
        <v>162</v>
      </c>
      <c r="G180" s="239"/>
      <c r="H180" s="388">
        <v>74.601301994968708</v>
      </c>
      <c r="I180" s="145">
        <v>0.45485648229402986</v>
      </c>
      <c r="J180" s="388">
        <v>9.2662851914688922</v>
      </c>
      <c r="K180" s="145">
        <v>1.7947166589745425</v>
      </c>
      <c r="L180" s="145">
        <v>5.3639707395923393E-2</v>
      </c>
      <c r="M180" s="145">
        <v>1.5686268366301128</v>
      </c>
      <c r="N180" s="388">
        <v>1.3612748775218793</v>
      </c>
      <c r="O180" s="145">
        <v>2.1827551564318077</v>
      </c>
      <c r="P180" s="145">
        <v>2.9732458922972582</v>
      </c>
      <c r="Q180" s="145">
        <v>8.6379490413012905E-2</v>
      </c>
      <c r="R180" s="145">
        <v>0.12962071326577265</v>
      </c>
      <c r="S180" s="145">
        <v>0.55729699833806778</v>
      </c>
      <c r="T180" s="145">
        <v>0.64</v>
      </c>
      <c r="U180" s="145">
        <v>3.93</v>
      </c>
      <c r="V180" s="146">
        <v>99.6</v>
      </c>
      <c r="W180" s="146"/>
      <c r="X180" s="145"/>
      <c r="Y180" s="145">
        <f t="shared" si="179"/>
        <v>1.6196043260724013</v>
      </c>
      <c r="Z180" s="145"/>
      <c r="AA180" s="145"/>
      <c r="AB180" s="145"/>
      <c r="AC180" s="146"/>
      <c r="AD180" s="146"/>
      <c r="AE180" s="146"/>
      <c r="AF180" s="443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Z180" s="146"/>
      <c r="BA180" s="146"/>
      <c r="BB180" s="146"/>
      <c r="BC180" s="146"/>
      <c r="BD180" s="147">
        <v>10313.380092830526</v>
      </c>
      <c r="BE180" s="148">
        <v>0</v>
      </c>
      <c r="BF180" s="148">
        <v>0</v>
      </c>
      <c r="BG180" s="148">
        <v>34.632224134333271</v>
      </c>
      <c r="BH180" s="148">
        <v>10.524502630019215</v>
      </c>
      <c r="BI180" s="148">
        <v>7.6623574377861567</v>
      </c>
      <c r="BJ180" s="148">
        <v>22.49372816930288</v>
      </c>
      <c r="BK180" s="148">
        <v>77.499790455042827</v>
      </c>
      <c r="BL180" s="148">
        <v>122.28317940035744</v>
      </c>
      <c r="BM180" s="148">
        <v>14.673032161269214</v>
      </c>
      <c r="BN180" s="148">
        <v>144.56759288601032</v>
      </c>
      <c r="BO180" s="148">
        <v>5.8448344275039839</v>
      </c>
      <c r="BP180" s="148">
        <v>30.398117152251569</v>
      </c>
      <c r="BQ180" s="148">
        <v>6.9027422398182869</v>
      </c>
      <c r="BR180" s="148">
        <v>1.216526232193557</v>
      </c>
      <c r="BS180" s="148">
        <v>544.84394075987723</v>
      </c>
      <c r="BT180" s="148">
        <v>23.685865679092529</v>
      </c>
      <c r="BU180" s="148">
        <v>46.488920083055781</v>
      </c>
      <c r="BV180" s="148">
        <v>10.902800461139831</v>
      </c>
      <c r="BW180" s="148">
        <v>11.816332069220813</v>
      </c>
      <c r="BX180" s="148"/>
      <c r="BY180" s="148"/>
      <c r="BZ180" s="148"/>
      <c r="CA180" s="148"/>
      <c r="CB180" s="148"/>
      <c r="CC180" s="198">
        <v>16.260331648685909</v>
      </c>
      <c r="CD180" s="344">
        <v>14.289652637382833</v>
      </c>
      <c r="CE180" s="360">
        <v>7.9575542886081889</v>
      </c>
      <c r="CF180" s="353"/>
      <c r="CG180" s="198">
        <v>16.260331648685909</v>
      </c>
      <c r="CH180" s="360">
        <v>7.9575542886081889</v>
      </c>
      <c r="CI180" s="438"/>
      <c r="CJ180" s="438"/>
      <c r="DC180" s="516"/>
      <c r="DD180" s="388">
        <v>74.601301994968708</v>
      </c>
      <c r="DE180" s="145">
        <v>0.45485648229402986</v>
      </c>
      <c r="DF180" s="388">
        <v>9.2662851914688922</v>
      </c>
      <c r="DG180" s="145">
        <v>1.7947166589745425</v>
      </c>
      <c r="DH180" s="145">
        <v>5.3639707395923393E-2</v>
      </c>
      <c r="DI180" s="145">
        <v>1.5686268366301128</v>
      </c>
      <c r="DJ180" s="388">
        <v>1.3612748775218793</v>
      </c>
      <c r="DK180" s="145">
        <v>2.1827551564318077</v>
      </c>
      <c r="DL180" s="145">
        <v>2.9732458922972582</v>
      </c>
      <c r="DM180" s="145">
        <v>8.6379490413012905E-2</v>
      </c>
      <c r="DN180" s="145">
        <v>0.12962071326577265</v>
      </c>
      <c r="DO180" s="145">
        <v>0.55729699833806778</v>
      </c>
      <c r="DP180" s="145">
        <v>0.64</v>
      </c>
      <c r="DQ180" s="145">
        <v>3.93</v>
      </c>
      <c r="DR180" s="146">
        <v>99.6</v>
      </c>
      <c r="EI180" s="147">
        <v>10313.380092830526</v>
      </c>
      <c r="EJ180" s="148">
        <v>0</v>
      </c>
      <c r="EK180" s="148">
        <v>0</v>
      </c>
      <c r="EL180" s="148">
        <v>34.632224134333271</v>
      </c>
      <c r="EM180" s="148">
        <v>10.524502630019215</v>
      </c>
      <c r="EN180" s="148">
        <v>7.6623574377861567</v>
      </c>
      <c r="EO180" s="148">
        <v>22.49372816930288</v>
      </c>
      <c r="EP180" s="148">
        <v>77.499790455042827</v>
      </c>
      <c r="EQ180" s="148">
        <v>122.28317940035744</v>
      </c>
      <c r="ER180" s="148">
        <v>14.673032161269214</v>
      </c>
      <c r="ES180" s="148">
        <v>144.56759288601032</v>
      </c>
      <c r="ET180" s="148">
        <v>5.8448344275039839</v>
      </c>
      <c r="EU180" s="148">
        <v>30.398117152251569</v>
      </c>
      <c r="EV180" s="148">
        <v>6.9027422398182869</v>
      </c>
      <c r="EW180" s="148">
        <v>1.216526232193557</v>
      </c>
      <c r="EX180" s="148">
        <v>544.84394075987723</v>
      </c>
      <c r="EY180" s="148">
        <v>23.685865679092529</v>
      </c>
      <c r="EZ180" s="148">
        <v>46.488920083055781</v>
      </c>
      <c r="FA180" s="148">
        <v>10.902800461139831</v>
      </c>
      <c r="FB180" s="148">
        <v>11.816332069220813</v>
      </c>
      <c r="GK180" s="198">
        <v>16.260331648685909</v>
      </c>
      <c r="GL180" s="360">
        <v>7.9575542886081889</v>
      </c>
      <c r="GZ180" s="637"/>
      <c r="HI180" s="637"/>
    </row>
    <row r="181" spans="1:217" s="142" customFormat="1" ht="15.75" x14ac:dyDescent="0.25">
      <c r="A181" s="278">
        <v>54</v>
      </c>
      <c r="B181" s="272">
        <v>53</v>
      </c>
      <c r="C181" s="144">
        <v>110</v>
      </c>
      <c r="D181" s="327">
        <v>3262.2</v>
      </c>
      <c r="E181" s="322" t="s">
        <v>242</v>
      </c>
      <c r="F181" s="311" t="s">
        <v>161</v>
      </c>
      <c r="G181" s="239"/>
      <c r="H181" s="388">
        <v>75.028520466775475</v>
      </c>
      <c r="I181" s="145">
        <v>0.35182307383649658</v>
      </c>
      <c r="J181" s="388">
        <v>6.8034989473915637</v>
      </c>
      <c r="K181" s="145">
        <v>1.853458986747577</v>
      </c>
      <c r="L181" s="145">
        <v>8.7102331129176744E-2</v>
      </c>
      <c r="M181" s="145">
        <v>1.3852580951909808</v>
      </c>
      <c r="N181" s="388">
        <v>2.4070036112989128</v>
      </c>
      <c r="O181" s="145">
        <v>1.9003204546828705</v>
      </c>
      <c r="P181" s="145">
        <v>2.6332420889467865</v>
      </c>
      <c r="Q181" s="145">
        <v>7.8723128253329583E-2</v>
      </c>
      <c r="R181" s="145">
        <v>0.99422862765144626</v>
      </c>
      <c r="S181" s="145">
        <v>0.57682018809535573</v>
      </c>
      <c r="T181" s="145">
        <v>0.35</v>
      </c>
      <c r="U181" s="145">
        <v>5.15</v>
      </c>
      <c r="V181" s="146">
        <v>99.6</v>
      </c>
      <c r="W181" s="146"/>
      <c r="X181" s="145"/>
      <c r="Y181" s="145">
        <f t="shared" si="179"/>
        <v>1.4100377773746899</v>
      </c>
      <c r="Z181" s="145"/>
      <c r="AA181" s="145"/>
      <c r="AB181" s="145"/>
      <c r="AC181" s="146"/>
      <c r="AD181" s="146"/>
      <c r="AE181" s="146"/>
      <c r="AF181" s="443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Z181" s="146"/>
      <c r="BA181" s="146"/>
      <c r="BB181" s="146"/>
      <c r="BC181" s="146"/>
      <c r="BD181" s="147">
        <v>11411.40388440057</v>
      </c>
      <c r="BE181" s="148">
        <v>0.96237981384631632</v>
      </c>
      <c r="BF181" s="148">
        <v>2.4900770602395603</v>
      </c>
      <c r="BG181" s="148">
        <v>31.177378015666168</v>
      </c>
      <c r="BH181" s="148">
        <v>11.88639406851604</v>
      </c>
      <c r="BI181" s="148">
        <v>36.195608383688473</v>
      </c>
      <c r="BJ181" s="148">
        <v>25.505717560457963</v>
      </c>
      <c r="BK181" s="148">
        <v>64.651480552220747</v>
      </c>
      <c r="BL181" s="148">
        <v>132.25005253669244</v>
      </c>
      <c r="BM181" s="148">
        <v>17.481331347893811</v>
      </c>
      <c r="BN181" s="148">
        <v>120.95873319034455</v>
      </c>
      <c r="BO181" s="148">
        <v>3.7178359277190176</v>
      </c>
      <c r="BP181" s="148">
        <v>115.03882503325143</v>
      </c>
      <c r="BQ181" s="148">
        <v>5.6361284755807546</v>
      </c>
      <c r="BR181" s="148">
        <v>-0.2395485301409418</v>
      </c>
      <c r="BS181" s="148">
        <v>544.4794154665866</v>
      </c>
      <c r="BT181" s="148">
        <v>21.414130145039746</v>
      </c>
      <c r="BU181" s="148">
        <v>45.466172732069644</v>
      </c>
      <c r="BV181" s="148">
        <v>7.3466665263414415</v>
      </c>
      <c r="BW181" s="148">
        <v>9.6001127492607612</v>
      </c>
      <c r="BX181" s="148"/>
      <c r="BY181" s="148"/>
      <c r="BZ181" s="148"/>
      <c r="CA181" s="148"/>
      <c r="CB181" s="148"/>
      <c r="CC181" s="158"/>
      <c r="CD181" s="342"/>
      <c r="CE181" s="363"/>
      <c r="CF181" s="350"/>
      <c r="CG181" s="158"/>
      <c r="CH181" s="363"/>
      <c r="CI181" s="438"/>
      <c r="CJ181" s="438"/>
      <c r="DC181" s="516"/>
      <c r="DD181" s="388">
        <v>75.028520466775475</v>
      </c>
      <c r="DE181" s="145">
        <v>0.35182307383649658</v>
      </c>
      <c r="DF181" s="388">
        <v>6.8034989473915637</v>
      </c>
      <c r="DG181" s="145">
        <v>1.853458986747577</v>
      </c>
      <c r="DH181" s="145">
        <v>8.7102331129176744E-2</v>
      </c>
      <c r="DI181" s="145">
        <v>1.3852580951909808</v>
      </c>
      <c r="DJ181" s="388">
        <v>2.4070036112989128</v>
      </c>
      <c r="DK181" s="145">
        <v>1.9003204546828705</v>
      </c>
      <c r="DL181" s="145">
        <v>2.6332420889467865</v>
      </c>
      <c r="DM181" s="145">
        <v>7.8723128253329583E-2</v>
      </c>
      <c r="DN181" s="145">
        <v>0.99422862765144626</v>
      </c>
      <c r="DO181" s="145">
        <v>0.57682018809535573</v>
      </c>
      <c r="DP181" s="145">
        <v>0.35</v>
      </c>
      <c r="DQ181" s="145">
        <v>5.15</v>
      </c>
      <c r="DR181" s="146">
        <v>99.6</v>
      </c>
      <c r="EI181" s="147">
        <v>11411.40388440057</v>
      </c>
      <c r="EJ181" s="148">
        <v>0.96237981384631632</v>
      </c>
      <c r="EK181" s="148">
        <v>2.4900770602395603</v>
      </c>
      <c r="EL181" s="148">
        <v>31.177378015666168</v>
      </c>
      <c r="EM181" s="148">
        <v>11.88639406851604</v>
      </c>
      <c r="EN181" s="148">
        <v>36.195608383688473</v>
      </c>
      <c r="EO181" s="148">
        <v>25.505717560457963</v>
      </c>
      <c r="EP181" s="148">
        <v>64.651480552220747</v>
      </c>
      <c r="EQ181" s="148">
        <v>132.25005253669244</v>
      </c>
      <c r="ER181" s="148">
        <v>17.481331347893811</v>
      </c>
      <c r="ES181" s="148">
        <v>120.95873319034455</v>
      </c>
      <c r="ET181" s="148">
        <v>3.7178359277190176</v>
      </c>
      <c r="EU181" s="148">
        <v>115.03882503325143</v>
      </c>
      <c r="EV181" s="148">
        <v>5.6361284755807546</v>
      </c>
      <c r="EW181" s="148">
        <v>-0.2395485301409418</v>
      </c>
      <c r="EX181" s="148">
        <v>544.4794154665866</v>
      </c>
      <c r="EY181" s="148">
        <v>21.414130145039746</v>
      </c>
      <c r="EZ181" s="148">
        <v>45.466172732069644</v>
      </c>
      <c r="FA181" s="148">
        <v>7.3466665263414415</v>
      </c>
      <c r="FB181" s="148">
        <v>9.6001127492607612</v>
      </c>
      <c r="GK181" s="158"/>
      <c r="GL181" s="363"/>
      <c r="GZ181" s="637"/>
      <c r="HI181" s="637"/>
    </row>
    <row r="182" spans="1:217" s="142" customFormat="1" ht="15.75" x14ac:dyDescent="0.25">
      <c r="A182" s="278">
        <v>55</v>
      </c>
      <c r="B182" s="272">
        <v>57</v>
      </c>
      <c r="C182" s="144">
        <v>110</v>
      </c>
      <c r="D182" s="327">
        <v>3262.6</v>
      </c>
      <c r="E182" s="322" t="s">
        <v>242</v>
      </c>
      <c r="F182" s="311" t="s">
        <v>167</v>
      </c>
      <c r="G182" s="239"/>
      <c r="H182" s="388">
        <v>63.537691761863151</v>
      </c>
      <c r="I182" s="145">
        <v>0.22180554299665434</v>
      </c>
      <c r="J182" s="388">
        <v>5.0641237026655022</v>
      </c>
      <c r="K182" s="145">
        <v>3.1553310651957687</v>
      </c>
      <c r="L182" s="145">
        <v>0.16739012217299135</v>
      </c>
      <c r="M182" s="145">
        <v>2.1756353924907823</v>
      </c>
      <c r="N182" s="388">
        <v>5.5518996091669939</v>
      </c>
      <c r="O182" s="145">
        <v>1.3657289186283672</v>
      </c>
      <c r="P182" s="145">
        <v>2.2909001215701643</v>
      </c>
      <c r="Q182" s="145">
        <v>6.2048846590509493E-2</v>
      </c>
      <c r="R182" s="145">
        <v>2.7588291210778557</v>
      </c>
      <c r="S182" s="145">
        <v>0.47861579558127626</v>
      </c>
      <c r="T182" s="145">
        <v>0.44</v>
      </c>
      <c r="U182" s="145">
        <v>12.33</v>
      </c>
      <c r="V182" s="146">
        <v>99.6</v>
      </c>
      <c r="W182" s="146"/>
      <c r="X182" s="145"/>
      <c r="Y182" s="145">
        <f t="shared" si="179"/>
        <v>1.0133708576222484</v>
      </c>
      <c r="Z182" s="145"/>
      <c r="AA182" s="145"/>
      <c r="AB182" s="145"/>
      <c r="AC182" s="146"/>
      <c r="AD182" s="146"/>
      <c r="AE182" s="146"/>
      <c r="AF182" s="443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Z182" s="146"/>
      <c r="BA182" s="146"/>
      <c r="BB182" s="146"/>
      <c r="BC182" s="146"/>
      <c r="BD182" s="147">
        <v>21993.437630722201</v>
      </c>
      <c r="BE182" s="148">
        <v>9.2503208816741562</v>
      </c>
      <c r="BF182" s="148">
        <v>10.010282801100294</v>
      </c>
      <c r="BG182" s="148">
        <v>27.69414501987518</v>
      </c>
      <c r="BH182" s="148">
        <v>8.7640926353461506</v>
      </c>
      <c r="BI182" s="148">
        <v>80.17455711797848</v>
      </c>
      <c r="BJ182" s="148">
        <v>11.767470124450037</v>
      </c>
      <c r="BK182" s="148">
        <v>54.153021916090232</v>
      </c>
      <c r="BL182" s="148">
        <v>158.51468922976065</v>
      </c>
      <c r="BM182" s="148">
        <v>14.093865359276499</v>
      </c>
      <c r="BN182" s="148">
        <v>79.026136990058234</v>
      </c>
      <c r="BO182" s="148">
        <v>2.8175973726128789</v>
      </c>
      <c r="BP182" s="148">
        <v>101.56228902528831</v>
      </c>
      <c r="BQ182" s="148">
        <v>3.7026921996145918</v>
      </c>
      <c r="BR182" s="148">
        <v>0</v>
      </c>
      <c r="BS182" s="148">
        <v>527.2598258619131</v>
      </c>
      <c r="BT182" s="148">
        <v>21.137869236834604</v>
      </c>
      <c r="BU182" s="148">
        <v>32.336283646353934</v>
      </c>
      <c r="BV182" s="148">
        <v>3.9685496259771509</v>
      </c>
      <c r="BW182" s="148">
        <v>12.329953627176371</v>
      </c>
      <c r="BX182" s="148"/>
      <c r="BY182" s="148"/>
      <c r="BZ182" s="148"/>
      <c r="CA182" s="148"/>
      <c r="CB182" s="148"/>
      <c r="CC182" s="158"/>
      <c r="CD182" s="342"/>
      <c r="CE182" s="363"/>
      <c r="CF182" s="350"/>
      <c r="CG182" s="158"/>
      <c r="CH182" s="363"/>
      <c r="CI182" s="438"/>
      <c r="CJ182" s="438"/>
      <c r="DC182" s="516"/>
      <c r="DD182" s="388">
        <v>63.537691761863151</v>
      </c>
      <c r="DE182" s="145">
        <v>0.22180554299665434</v>
      </c>
      <c r="DF182" s="388">
        <v>5.0641237026655022</v>
      </c>
      <c r="DG182" s="145">
        <v>3.1553310651957687</v>
      </c>
      <c r="DH182" s="145">
        <v>0.16739012217299135</v>
      </c>
      <c r="DI182" s="145">
        <v>2.1756353924907823</v>
      </c>
      <c r="DJ182" s="388">
        <v>5.5518996091669939</v>
      </c>
      <c r="DK182" s="145">
        <v>1.3657289186283672</v>
      </c>
      <c r="DL182" s="145">
        <v>2.2909001215701643</v>
      </c>
      <c r="DM182" s="145">
        <v>6.2048846590509493E-2</v>
      </c>
      <c r="DN182" s="145">
        <v>2.7588291210778557</v>
      </c>
      <c r="DO182" s="145">
        <v>0.47861579558127626</v>
      </c>
      <c r="DP182" s="145">
        <v>0.44</v>
      </c>
      <c r="DQ182" s="145">
        <v>12.33</v>
      </c>
      <c r="DR182" s="146">
        <v>99.6</v>
      </c>
      <c r="EI182" s="147">
        <v>21993.437630722201</v>
      </c>
      <c r="EJ182" s="148">
        <v>9.2503208816741562</v>
      </c>
      <c r="EK182" s="148">
        <v>10.010282801100294</v>
      </c>
      <c r="EL182" s="148">
        <v>27.69414501987518</v>
      </c>
      <c r="EM182" s="148">
        <v>8.7640926353461506</v>
      </c>
      <c r="EN182" s="148">
        <v>80.17455711797848</v>
      </c>
      <c r="EO182" s="148">
        <v>11.767470124450037</v>
      </c>
      <c r="EP182" s="148">
        <v>54.153021916090232</v>
      </c>
      <c r="EQ182" s="148">
        <v>158.51468922976065</v>
      </c>
      <c r="ER182" s="148">
        <v>14.093865359276499</v>
      </c>
      <c r="ES182" s="148">
        <v>79.026136990058234</v>
      </c>
      <c r="ET182" s="148">
        <v>2.8175973726128789</v>
      </c>
      <c r="EU182" s="148">
        <v>101.56228902528831</v>
      </c>
      <c r="EV182" s="148">
        <v>3.7026921996145918</v>
      </c>
      <c r="EW182" s="148">
        <v>0</v>
      </c>
      <c r="EX182" s="148">
        <v>527.2598258619131</v>
      </c>
      <c r="EY182" s="148">
        <v>21.137869236834604</v>
      </c>
      <c r="EZ182" s="148">
        <v>32.336283646353934</v>
      </c>
      <c r="FA182" s="148">
        <v>3.9685496259771509</v>
      </c>
      <c r="FB182" s="148">
        <v>12.329953627176371</v>
      </c>
      <c r="GK182" s="158"/>
      <c r="GL182" s="363"/>
      <c r="GZ182" s="637"/>
      <c r="HI182" s="637"/>
    </row>
    <row r="183" spans="1:217" s="142" customFormat="1" ht="15.75" x14ac:dyDescent="0.2">
      <c r="A183" s="278">
        <v>56</v>
      </c>
      <c r="B183" s="272">
        <v>55</v>
      </c>
      <c r="C183" s="144">
        <v>110</v>
      </c>
      <c r="D183" s="393">
        <v>3263.4</v>
      </c>
      <c r="E183" s="322" t="s">
        <v>242</v>
      </c>
      <c r="F183" s="417" t="s">
        <v>166</v>
      </c>
      <c r="G183" s="239"/>
      <c r="H183" s="145">
        <v>85.599207625963814</v>
      </c>
      <c r="I183" s="145">
        <v>0.1637357381687379</v>
      </c>
      <c r="J183" s="145">
        <v>2.8550207902743296</v>
      </c>
      <c r="K183" s="145">
        <v>0.83642948114983307</v>
      </c>
      <c r="L183" s="145">
        <v>2.5095944915582258E-2</v>
      </c>
      <c r="M183" s="145">
        <v>0.24891912843097849</v>
      </c>
      <c r="N183" s="145">
        <v>1.6877533035910279</v>
      </c>
      <c r="O183" s="145">
        <v>0.86989074103727604</v>
      </c>
      <c r="P183" s="145">
        <v>2.0336896824883426</v>
      </c>
      <c r="Q183" s="145">
        <v>6.5596311303737359E-2</v>
      </c>
      <c r="R183" s="145">
        <v>1.5642118837017187</v>
      </c>
      <c r="S183" s="145">
        <v>0.25044936897461156</v>
      </c>
      <c r="T183" s="145">
        <v>0.3</v>
      </c>
      <c r="U183" s="145">
        <v>3.1</v>
      </c>
      <c r="V183" s="146">
        <v>99.6</v>
      </c>
      <c r="W183" s="146"/>
      <c r="X183" s="145"/>
      <c r="Y183" s="145">
        <f t="shared" si="179"/>
        <v>0.6454589298496588</v>
      </c>
      <c r="Z183" s="145"/>
      <c r="AA183" s="145"/>
      <c r="AB183" s="145"/>
      <c r="AC183" s="146">
        <f>R183+S183</f>
        <v>1.8146612526763302</v>
      </c>
      <c r="AD183" s="146"/>
      <c r="AE183" s="146"/>
      <c r="AF183" s="443"/>
      <c r="AG183" s="146"/>
      <c r="AH183" s="146"/>
      <c r="AI183" s="146">
        <f>N183+3*J183</f>
        <v>10.252815674414018</v>
      </c>
      <c r="AJ183" s="146">
        <f>3*J183/AI183</f>
        <v>0.83538636047043835</v>
      </c>
      <c r="AK183" s="146">
        <f>N183/AI183</f>
        <v>0.16461363952956157</v>
      </c>
      <c r="AL183" s="146">
        <f>K183+M183</f>
        <v>1.0853486095808116</v>
      </c>
      <c r="AM183" s="146">
        <f>AL183*AJ183</f>
        <v>0.90668542479936487</v>
      </c>
      <c r="AN183" s="146">
        <f>AL183*AK183</f>
        <v>0.17866318478144658</v>
      </c>
      <c r="AO183" s="146"/>
      <c r="AP183" s="146"/>
      <c r="AQ183" s="146"/>
      <c r="AR183" s="146"/>
      <c r="AS183" s="146"/>
      <c r="AT183" s="146"/>
      <c r="AU183" s="146"/>
      <c r="AV183" s="146"/>
      <c r="AW183" s="146"/>
      <c r="AZ183" s="146"/>
      <c r="BA183" s="146"/>
      <c r="BB183" s="146"/>
      <c r="BC183" s="146"/>
      <c r="BD183" s="147">
        <v>4528.1624938571831</v>
      </c>
      <c r="BE183" s="148">
        <v>7.4130552918659118</v>
      </c>
      <c r="BF183" s="148">
        <v>7.9725158505997804</v>
      </c>
      <c r="BG183" s="148">
        <v>23.490842577907241</v>
      </c>
      <c r="BH183" s="148">
        <v>10.004792073503756</v>
      </c>
      <c r="BI183" s="148">
        <v>13.544069698681149</v>
      </c>
      <c r="BJ183" s="148">
        <v>2.6955400370562104</v>
      </c>
      <c r="BK183" s="148">
        <v>44.897866917336557</v>
      </c>
      <c r="BL183" s="148">
        <v>145.5376579193256</v>
      </c>
      <c r="BM183" s="148">
        <v>15.645407319692794</v>
      </c>
      <c r="BN183" s="148">
        <v>69.316171852483208</v>
      </c>
      <c r="BO183" s="148">
        <v>1.6837492327022019</v>
      </c>
      <c r="BP183" s="148">
        <v>203.32768665078916</v>
      </c>
      <c r="BQ183" s="148">
        <v>2.0837782156232785</v>
      </c>
      <c r="BR183" s="148">
        <v>0</v>
      </c>
      <c r="BS183" s="148">
        <v>576.17037415923858</v>
      </c>
      <c r="BT183" s="148">
        <v>16.901786459123461</v>
      </c>
      <c r="BU183" s="148">
        <v>25.976256576949897</v>
      </c>
      <c r="BV183" s="148">
        <v>1.1322086392545834</v>
      </c>
      <c r="BW183" s="148">
        <v>6.523338041576678</v>
      </c>
      <c r="BX183" s="148"/>
      <c r="BY183" s="148"/>
      <c r="BZ183" s="148"/>
      <c r="CA183" s="148">
        <f>BT183+BU183+BW183</f>
        <v>49.401381077650036</v>
      </c>
      <c r="CB183" s="148"/>
      <c r="CC183" s="198">
        <v>15.178454875499339</v>
      </c>
      <c r="CD183" s="198">
        <v>13.510557352101962</v>
      </c>
      <c r="CE183" s="373">
        <v>192.07996039574181</v>
      </c>
      <c r="CF183" s="200"/>
      <c r="CG183" s="198">
        <v>15.178454875499339</v>
      </c>
      <c r="CH183" s="373">
        <v>192.07996039574181</v>
      </c>
      <c r="CI183" s="438"/>
      <c r="CJ183" s="438"/>
      <c r="DC183" s="516"/>
      <c r="DD183" s="145">
        <v>85.599207625963814</v>
      </c>
      <c r="DE183" s="145">
        <v>0.1637357381687379</v>
      </c>
      <c r="DF183" s="145">
        <v>2.8550207902743296</v>
      </c>
      <c r="DG183" s="145">
        <v>0.83642948114983307</v>
      </c>
      <c r="DH183" s="145">
        <v>2.5095944915582258E-2</v>
      </c>
      <c r="DI183" s="145">
        <v>0.24891912843097849</v>
      </c>
      <c r="DJ183" s="145">
        <v>1.6877533035910279</v>
      </c>
      <c r="DK183" s="145">
        <v>0.86989074103727604</v>
      </c>
      <c r="DL183" s="145">
        <v>2.0336896824883426</v>
      </c>
      <c r="DM183" s="145">
        <v>6.5596311303737359E-2</v>
      </c>
      <c r="DN183" s="145">
        <v>1.5642118837017187</v>
      </c>
      <c r="DO183" s="145">
        <v>0.25044936897461156</v>
      </c>
      <c r="DP183" s="145">
        <v>0.3</v>
      </c>
      <c r="DQ183" s="145">
        <v>3.1</v>
      </c>
      <c r="DR183" s="146">
        <v>99.6</v>
      </c>
      <c r="EI183" s="147">
        <v>4528.1624938571831</v>
      </c>
      <c r="EJ183" s="148">
        <v>7.4130552918659118</v>
      </c>
      <c r="EK183" s="148">
        <v>7.9725158505997804</v>
      </c>
      <c r="EL183" s="148">
        <v>23.490842577907241</v>
      </c>
      <c r="EM183" s="148">
        <v>10.004792073503756</v>
      </c>
      <c r="EN183" s="148">
        <v>13.544069698681149</v>
      </c>
      <c r="EO183" s="148">
        <v>2.6955400370562104</v>
      </c>
      <c r="EP183" s="148">
        <v>44.897866917336557</v>
      </c>
      <c r="EQ183" s="148">
        <v>145.5376579193256</v>
      </c>
      <c r="ER183" s="148">
        <v>15.645407319692794</v>
      </c>
      <c r="ES183" s="148">
        <v>69.316171852483208</v>
      </c>
      <c r="ET183" s="148">
        <v>1.6837492327022019</v>
      </c>
      <c r="EU183" s="148">
        <v>203.32768665078916</v>
      </c>
      <c r="EV183" s="148">
        <v>2.0837782156232785</v>
      </c>
      <c r="EW183" s="148">
        <v>0</v>
      </c>
      <c r="EX183" s="148">
        <v>576.17037415923858</v>
      </c>
      <c r="EY183" s="148">
        <v>16.901786459123461</v>
      </c>
      <c r="EZ183" s="148">
        <v>25.976256576949897</v>
      </c>
      <c r="FA183" s="148">
        <v>1.1322086392545834</v>
      </c>
      <c r="FB183" s="148">
        <v>6.523338041576678</v>
      </c>
      <c r="GK183" s="198">
        <v>15.178454875499339</v>
      </c>
      <c r="GL183" s="373">
        <v>192.07996039574181</v>
      </c>
      <c r="GZ183" s="637"/>
      <c r="HI183" s="637"/>
    </row>
    <row r="184" spans="1:217" s="142" customFormat="1" ht="15.75" x14ac:dyDescent="0.2">
      <c r="A184" s="278">
        <v>57</v>
      </c>
      <c r="B184" s="272">
        <v>59</v>
      </c>
      <c r="C184" s="144">
        <v>110</v>
      </c>
      <c r="D184" s="327">
        <v>3264.1</v>
      </c>
      <c r="E184" s="322" t="s">
        <v>242</v>
      </c>
      <c r="F184" s="311" t="s">
        <v>162</v>
      </c>
      <c r="G184" s="239"/>
      <c r="H184" s="388">
        <v>80.320937404043448</v>
      </c>
      <c r="I184" s="145">
        <v>0.49035172239998803</v>
      </c>
      <c r="J184" s="388">
        <v>6.6687834246398374</v>
      </c>
      <c r="K184" s="145">
        <v>1.3651351173925654</v>
      </c>
      <c r="L184" s="145">
        <v>4.0166024662285922E-2</v>
      </c>
      <c r="M184" s="145">
        <v>0.85643343448696452</v>
      </c>
      <c r="N184" s="388">
        <v>1.1067065069385176</v>
      </c>
      <c r="O184" s="145">
        <v>1.9141047691854833</v>
      </c>
      <c r="P184" s="145">
        <v>2.7138572145551105</v>
      </c>
      <c r="Q184" s="145">
        <v>8.5123427901037427E-2</v>
      </c>
      <c r="R184" s="145">
        <v>0.26260832368032622</v>
      </c>
      <c r="S184" s="145">
        <v>0.45579263011441717</v>
      </c>
      <c r="T184" s="145">
        <v>0.22</v>
      </c>
      <c r="U184" s="145">
        <v>3.1</v>
      </c>
      <c r="V184" s="146">
        <v>99.6</v>
      </c>
      <c r="W184" s="146"/>
      <c r="X184" s="145"/>
      <c r="Y184" s="145">
        <f t="shared" si="179"/>
        <v>1.4202657387356286</v>
      </c>
      <c r="Z184" s="145"/>
      <c r="AA184" s="145"/>
      <c r="AB184" s="145"/>
      <c r="AC184" s="146"/>
      <c r="AD184" s="146"/>
      <c r="AE184" s="146"/>
      <c r="AF184" s="443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Z184" s="146"/>
      <c r="BA184" s="146"/>
      <c r="BB184" s="146"/>
      <c r="BC184" s="146"/>
      <c r="BD184" s="147">
        <v>7820.3070371352705</v>
      </c>
      <c r="BE184" s="148">
        <v>2.2560659442260467</v>
      </c>
      <c r="BF184" s="148">
        <v>0</v>
      </c>
      <c r="BG184" s="148">
        <v>30.220476434008873</v>
      </c>
      <c r="BH184" s="148">
        <v>8.4857166999310216</v>
      </c>
      <c r="BI184" s="148">
        <v>6.5182666363415924</v>
      </c>
      <c r="BJ184" s="148">
        <v>17.693956432617568</v>
      </c>
      <c r="BK184" s="148">
        <v>67.530539148917413</v>
      </c>
      <c r="BL184" s="148">
        <v>115.04939636461648</v>
      </c>
      <c r="BM184" s="148">
        <v>17.407866870911434</v>
      </c>
      <c r="BN184" s="148">
        <v>190.58107360518659</v>
      </c>
      <c r="BO184" s="148">
        <v>5.7183832829465713</v>
      </c>
      <c r="BP184" s="148">
        <v>68.000711089914191</v>
      </c>
      <c r="BQ184" s="148">
        <v>9.3642344413568228</v>
      </c>
      <c r="BR184" s="148">
        <v>-5.074214035523409E-2</v>
      </c>
      <c r="BS184" s="148">
        <v>574.0767668907223</v>
      </c>
      <c r="BT184" s="148">
        <v>15.161493067539395</v>
      </c>
      <c r="BU184" s="148">
        <v>43.754409587964034</v>
      </c>
      <c r="BV184" s="148">
        <v>9.7530070650925254</v>
      </c>
      <c r="BW184" s="148">
        <v>11.837371196043273</v>
      </c>
      <c r="BX184" s="148"/>
      <c r="BY184" s="148"/>
      <c r="BZ184" s="148"/>
      <c r="CA184" s="148"/>
      <c r="CB184" s="148"/>
      <c r="CC184" s="198">
        <v>15.492049605537952</v>
      </c>
      <c r="CD184" s="344">
        <v>13.770277829573004</v>
      </c>
      <c r="CE184" s="360">
        <v>8.7955675876704706</v>
      </c>
      <c r="CF184" s="353" t="s">
        <v>159</v>
      </c>
      <c r="CG184" s="198">
        <v>15.492049605537952</v>
      </c>
      <c r="CH184" s="360">
        <v>8.7955675876704706</v>
      </c>
      <c r="CI184" s="438"/>
      <c r="CJ184" s="438"/>
      <c r="DC184" s="516"/>
      <c r="DD184" s="388">
        <v>80.320937404043448</v>
      </c>
      <c r="DE184" s="145">
        <v>0.49035172239998803</v>
      </c>
      <c r="DF184" s="388">
        <v>6.6687834246398374</v>
      </c>
      <c r="DG184" s="145">
        <v>1.3651351173925654</v>
      </c>
      <c r="DH184" s="145">
        <v>4.0166024662285922E-2</v>
      </c>
      <c r="DI184" s="145">
        <v>0.85643343448696452</v>
      </c>
      <c r="DJ184" s="388">
        <v>1.1067065069385176</v>
      </c>
      <c r="DK184" s="145">
        <v>1.9141047691854833</v>
      </c>
      <c r="DL184" s="145">
        <v>2.7138572145551105</v>
      </c>
      <c r="DM184" s="145">
        <v>8.5123427901037427E-2</v>
      </c>
      <c r="DN184" s="145">
        <v>0.26260832368032622</v>
      </c>
      <c r="DO184" s="145">
        <v>0.45579263011441717</v>
      </c>
      <c r="DP184" s="145">
        <v>0.22</v>
      </c>
      <c r="DQ184" s="145">
        <v>3.1</v>
      </c>
      <c r="DR184" s="146">
        <v>99.6</v>
      </c>
      <c r="EI184" s="147">
        <v>7820.3070371352705</v>
      </c>
      <c r="EJ184" s="148">
        <v>2.2560659442260467</v>
      </c>
      <c r="EK184" s="148">
        <v>0</v>
      </c>
      <c r="EL184" s="148">
        <v>30.220476434008873</v>
      </c>
      <c r="EM184" s="148">
        <v>8.4857166999310216</v>
      </c>
      <c r="EN184" s="148">
        <v>6.5182666363415924</v>
      </c>
      <c r="EO184" s="148">
        <v>17.693956432617568</v>
      </c>
      <c r="EP184" s="148">
        <v>67.530539148917413</v>
      </c>
      <c r="EQ184" s="148">
        <v>115.04939636461648</v>
      </c>
      <c r="ER184" s="148">
        <v>17.407866870911434</v>
      </c>
      <c r="ES184" s="148">
        <v>190.58107360518659</v>
      </c>
      <c r="ET184" s="148">
        <v>5.7183832829465713</v>
      </c>
      <c r="EU184" s="148">
        <v>68.000711089914191</v>
      </c>
      <c r="EV184" s="148">
        <v>9.3642344413568228</v>
      </c>
      <c r="EW184" s="148">
        <v>-5.074214035523409E-2</v>
      </c>
      <c r="EX184" s="148">
        <v>574.0767668907223</v>
      </c>
      <c r="EY184" s="148">
        <v>15.161493067539395</v>
      </c>
      <c r="EZ184" s="148">
        <v>43.754409587964034</v>
      </c>
      <c r="FA184" s="148">
        <v>9.7530070650925254</v>
      </c>
      <c r="FB184" s="148">
        <v>11.837371196043273</v>
      </c>
      <c r="GK184" s="198">
        <v>15.492049605537952</v>
      </c>
      <c r="GL184" s="360">
        <v>8.7955675876704706</v>
      </c>
      <c r="GZ184" s="637"/>
      <c r="HI184" s="637"/>
    </row>
    <row r="185" spans="1:217" s="142" customFormat="1" ht="15.75" x14ac:dyDescent="0.2">
      <c r="A185" s="278">
        <v>58</v>
      </c>
      <c r="B185" s="272">
        <v>61</v>
      </c>
      <c r="C185" s="144">
        <v>110</v>
      </c>
      <c r="D185" s="327">
        <v>3265.2</v>
      </c>
      <c r="E185" s="322" t="s">
        <v>242</v>
      </c>
      <c r="F185" s="311" t="s">
        <v>162</v>
      </c>
      <c r="G185" s="239"/>
      <c r="H185" s="388">
        <v>74.719991868183271</v>
      </c>
      <c r="I185" s="145">
        <v>0.43876965612579927</v>
      </c>
      <c r="J185" s="388">
        <v>10.615333353662876</v>
      </c>
      <c r="K185" s="145">
        <v>1.9078295164618468</v>
      </c>
      <c r="L185" s="145">
        <v>9.7515526687606116E-2</v>
      </c>
      <c r="M185" s="145">
        <v>2.1812947885219414</v>
      </c>
      <c r="N185" s="388">
        <v>2.3750202787180195</v>
      </c>
      <c r="O185" s="145">
        <v>2.2314083290133064</v>
      </c>
      <c r="P185" s="145">
        <v>3.1375696032689908</v>
      </c>
      <c r="Q185" s="145">
        <v>8.25517640959961E-2</v>
      </c>
      <c r="R185" s="145">
        <v>0.20497341912400008</v>
      </c>
      <c r="S185" s="145">
        <v>0.80774189613637071</v>
      </c>
      <c r="T185" s="145">
        <v>0.32</v>
      </c>
      <c r="U185" s="145">
        <v>0.48</v>
      </c>
      <c r="V185" s="146">
        <v>99.6</v>
      </c>
      <c r="W185" s="146"/>
      <c r="X185" s="145"/>
      <c r="Y185" s="145">
        <f t="shared" si="179"/>
        <v>1.6557049801278734</v>
      </c>
      <c r="Z185" s="145"/>
      <c r="AA185" s="145"/>
      <c r="AB185" s="145"/>
      <c r="AC185" s="146"/>
      <c r="AD185" s="146"/>
      <c r="AE185" s="146"/>
      <c r="AF185" s="443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Z185" s="146"/>
      <c r="BA185" s="146"/>
      <c r="BB185" s="146"/>
      <c r="BC185" s="146"/>
      <c r="BD185" s="147">
        <v>12520.396156856581</v>
      </c>
      <c r="BE185" s="148">
        <v>19.027503744883536</v>
      </c>
      <c r="BF185" s="148">
        <v>1.7180987018495486</v>
      </c>
      <c r="BG185" s="148">
        <v>34.537019706201846</v>
      </c>
      <c r="BH185" s="148">
        <v>9.7079652381237782</v>
      </c>
      <c r="BI185" s="148">
        <v>13.926350564702332</v>
      </c>
      <c r="BJ185" s="148">
        <v>27.110579310797508</v>
      </c>
      <c r="BK185" s="148">
        <v>75.035311582744569</v>
      </c>
      <c r="BL185" s="148">
        <v>127.67988095551247</v>
      </c>
      <c r="BM185" s="148">
        <v>13.15963994076831</v>
      </c>
      <c r="BN185" s="148">
        <v>107.42657567049451</v>
      </c>
      <c r="BO185" s="148">
        <v>5.0876319828074523</v>
      </c>
      <c r="BP185" s="148">
        <v>23.819575639581572</v>
      </c>
      <c r="BQ185" s="148">
        <v>5.9106612484877656</v>
      </c>
      <c r="BR185" s="148">
        <v>2.8798825057960395</v>
      </c>
      <c r="BS185" s="148">
        <v>550.87056322925491</v>
      </c>
      <c r="BT185" s="148">
        <v>15.510262043346254</v>
      </c>
      <c r="BU185" s="148">
        <v>37.4116052433208</v>
      </c>
      <c r="BV185" s="148">
        <v>8.6660002297784455</v>
      </c>
      <c r="BW185" s="148">
        <v>11.050457561316511</v>
      </c>
      <c r="BX185" s="148"/>
      <c r="BY185" s="148"/>
      <c r="BZ185" s="148"/>
      <c r="CA185" s="148"/>
      <c r="CB185" s="148"/>
      <c r="CC185" s="198">
        <v>13.988907563701906</v>
      </c>
      <c r="CD185" s="344">
        <v>12.426035502958591</v>
      </c>
      <c r="CE185" s="360">
        <v>3.991687370214672</v>
      </c>
      <c r="CF185" s="353" t="s">
        <v>159</v>
      </c>
      <c r="CG185" s="198">
        <v>13.988907563701906</v>
      </c>
      <c r="CH185" s="360">
        <v>3.991687370214672</v>
      </c>
      <c r="CI185" s="438"/>
      <c r="CJ185" s="438"/>
      <c r="DC185" s="516"/>
      <c r="DD185" s="388">
        <v>74.719991868183271</v>
      </c>
      <c r="DE185" s="145">
        <v>0.43876965612579927</v>
      </c>
      <c r="DF185" s="388">
        <v>10.615333353662876</v>
      </c>
      <c r="DG185" s="145">
        <v>1.9078295164618468</v>
      </c>
      <c r="DH185" s="145">
        <v>9.7515526687606116E-2</v>
      </c>
      <c r="DI185" s="145">
        <v>2.1812947885219414</v>
      </c>
      <c r="DJ185" s="388">
        <v>2.3750202787180195</v>
      </c>
      <c r="DK185" s="145">
        <v>2.2314083290133064</v>
      </c>
      <c r="DL185" s="145">
        <v>3.1375696032689908</v>
      </c>
      <c r="DM185" s="145">
        <v>8.25517640959961E-2</v>
      </c>
      <c r="DN185" s="145">
        <v>0.20497341912400008</v>
      </c>
      <c r="DO185" s="145">
        <v>0.80774189613637071</v>
      </c>
      <c r="DP185" s="145">
        <v>0.32</v>
      </c>
      <c r="DQ185" s="145">
        <v>0.48</v>
      </c>
      <c r="DR185" s="146">
        <v>99.6</v>
      </c>
      <c r="EI185" s="147">
        <v>12520.396156856581</v>
      </c>
      <c r="EJ185" s="148">
        <v>19.027503744883536</v>
      </c>
      <c r="EK185" s="148">
        <v>1.7180987018495486</v>
      </c>
      <c r="EL185" s="148">
        <v>34.537019706201846</v>
      </c>
      <c r="EM185" s="148">
        <v>9.7079652381237782</v>
      </c>
      <c r="EN185" s="148">
        <v>13.926350564702332</v>
      </c>
      <c r="EO185" s="148">
        <v>27.110579310797508</v>
      </c>
      <c r="EP185" s="148">
        <v>75.035311582744569</v>
      </c>
      <c r="EQ185" s="148">
        <v>127.67988095551247</v>
      </c>
      <c r="ER185" s="148">
        <v>13.15963994076831</v>
      </c>
      <c r="ES185" s="148">
        <v>107.42657567049451</v>
      </c>
      <c r="ET185" s="148">
        <v>5.0876319828074523</v>
      </c>
      <c r="EU185" s="148">
        <v>23.819575639581572</v>
      </c>
      <c r="EV185" s="148">
        <v>5.9106612484877656</v>
      </c>
      <c r="EW185" s="148">
        <v>2.8798825057960395</v>
      </c>
      <c r="EX185" s="148">
        <v>550.87056322925491</v>
      </c>
      <c r="EY185" s="148">
        <v>15.510262043346254</v>
      </c>
      <c r="EZ185" s="148">
        <v>37.4116052433208</v>
      </c>
      <c r="FA185" s="148">
        <v>8.6660002297784455</v>
      </c>
      <c r="FB185" s="148">
        <v>11.050457561316511</v>
      </c>
      <c r="GK185" s="198">
        <v>13.988907563701906</v>
      </c>
      <c r="GL185" s="360">
        <v>3.991687370214672</v>
      </c>
      <c r="GZ185" s="637"/>
      <c r="HI185" s="637"/>
    </row>
    <row r="186" spans="1:217" s="142" customFormat="1" ht="15.75" x14ac:dyDescent="0.2">
      <c r="A186" s="278">
        <v>59</v>
      </c>
      <c r="B186" s="272">
        <v>63</v>
      </c>
      <c r="C186" s="144">
        <v>110</v>
      </c>
      <c r="D186" s="327">
        <v>3266.4</v>
      </c>
      <c r="E186" s="322" t="s">
        <v>242</v>
      </c>
      <c r="F186" s="311" t="s">
        <v>162</v>
      </c>
      <c r="G186" s="239"/>
      <c r="H186" s="388">
        <v>69.233634863886181</v>
      </c>
      <c r="I186" s="145">
        <v>0.23283699887873829</v>
      </c>
      <c r="J186" s="388">
        <v>7.6628075427825664</v>
      </c>
      <c r="K186" s="145">
        <v>2.133585808687021</v>
      </c>
      <c r="L186" s="145">
        <v>0.15473411392754075</v>
      </c>
      <c r="M186" s="145">
        <v>2.8908579260334908</v>
      </c>
      <c r="N186" s="388">
        <v>3.7352731007481199</v>
      </c>
      <c r="O186" s="145">
        <v>1.9019051109313823</v>
      </c>
      <c r="P186" s="145">
        <v>2.6582311637225886</v>
      </c>
      <c r="Q186" s="145">
        <v>6.2860733783063422E-2</v>
      </c>
      <c r="R186" s="145">
        <v>0.21086727753984152</v>
      </c>
      <c r="S186" s="145">
        <v>0.62240535907946237</v>
      </c>
      <c r="T186" s="145">
        <v>0.26</v>
      </c>
      <c r="U186" s="145">
        <v>7.84</v>
      </c>
      <c r="V186" s="146">
        <v>99.6</v>
      </c>
      <c r="W186" s="146"/>
      <c r="X186" s="145"/>
      <c r="Y186" s="145">
        <f t="shared" si="179"/>
        <v>1.4112135923110856</v>
      </c>
      <c r="Z186" s="145"/>
      <c r="AA186" s="145"/>
      <c r="AB186" s="145"/>
      <c r="AC186" s="146"/>
      <c r="AD186" s="146"/>
      <c r="AE186" s="146"/>
      <c r="AF186" s="443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Z186" s="146"/>
      <c r="BA186" s="146"/>
      <c r="BB186" s="146"/>
      <c r="BC186" s="146"/>
      <c r="BD186" s="147">
        <v>12853.442187214214</v>
      </c>
      <c r="BE186" s="148">
        <v>6.4232078255873644</v>
      </c>
      <c r="BF186" s="148">
        <v>-0.13425020101126695</v>
      </c>
      <c r="BG186" s="148">
        <v>27.372084362931947</v>
      </c>
      <c r="BH186" s="148">
        <v>6.9530040404160287</v>
      </c>
      <c r="BI186" s="148">
        <v>13.716767963961059</v>
      </c>
      <c r="BJ186" s="148">
        <v>21.861580937537408</v>
      </c>
      <c r="BK186" s="148">
        <v>66.265564907222767</v>
      </c>
      <c r="BL186" s="148">
        <v>109.68781583648492</v>
      </c>
      <c r="BM186" s="148">
        <v>13.042473355506807</v>
      </c>
      <c r="BN186" s="148">
        <v>75.244697821270776</v>
      </c>
      <c r="BO186" s="148">
        <v>2.8715094911465591</v>
      </c>
      <c r="BP186" s="148">
        <v>16.69504612359712</v>
      </c>
      <c r="BQ186" s="148">
        <v>4.3710429438291092</v>
      </c>
      <c r="BR186" s="148">
        <v>0.53814796716966329</v>
      </c>
      <c r="BS186" s="148">
        <v>465.42292493624967</v>
      </c>
      <c r="BT186" s="148">
        <v>16.515362230307513</v>
      </c>
      <c r="BU186" s="148">
        <v>30.368258630357943</v>
      </c>
      <c r="BV186" s="148">
        <v>5.5557345735241404E-2</v>
      </c>
      <c r="BW186" s="148">
        <v>8.9587001235195896</v>
      </c>
      <c r="BX186" s="148"/>
      <c r="BY186" s="148"/>
      <c r="BZ186" s="148"/>
      <c r="CA186" s="148"/>
      <c r="CB186" s="148"/>
      <c r="CC186" s="198">
        <v>10.476897002076466</v>
      </c>
      <c r="CD186" s="344">
        <v>9.4479303028935302</v>
      </c>
      <c r="CE186" s="360">
        <v>2.0176343037112674</v>
      </c>
      <c r="CF186" s="353" t="s">
        <v>159</v>
      </c>
      <c r="CG186" s="198">
        <v>10.476897002076466</v>
      </c>
      <c r="CH186" s="360">
        <v>2.0176343037112674</v>
      </c>
      <c r="CI186" s="438"/>
      <c r="CJ186" s="438"/>
      <c r="DC186" s="516"/>
      <c r="DD186" s="388">
        <v>69.233634863886181</v>
      </c>
      <c r="DE186" s="145">
        <v>0.23283699887873829</v>
      </c>
      <c r="DF186" s="388">
        <v>7.6628075427825664</v>
      </c>
      <c r="DG186" s="145">
        <v>2.133585808687021</v>
      </c>
      <c r="DH186" s="145">
        <v>0.15473411392754075</v>
      </c>
      <c r="DI186" s="145">
        <v>2.8908579260334908</v>
      </c>
      <c r="DJ186" s="388">
        <v>3.7352731007481199</v>
      </c>
      <c r="DK186" s="145">
        <v>1.9019051109313823</v>
      </c>
      <c r="DL186" s="145">
        <v>2.6582311637225886</v>
      </c>
      <c r="DM186" s="145">
        <v>6.2860733783063422E-2</v>
      </c>
      <c r="DN186" s="145">
        <v>0.21086727753984152</v>
      </c>
      <c r="DO186" s="145">
        <v>0.62240535907946237</v>
      </c>
      <c r="DP186" s="145">
        <v>0.26</v>
      </c>
      <c r="DQ186" s="145">
        <v>7.84</v>
      </c>
      <c r="DR186" s="146">
        <v>99.6</v>
      </c>
      <c r="EI186" s="147">
        <v>12853.442187214214</v>
      </c>
      <c r="EJ186" s="148">
        <v>6.4232078255873644</v>
      </c>
      <c r="EK186" s="148">
        <v>-0.13425020101126695</v>
      </c>
      <c r="EL186" s="148">
        <v>27.372084362931947</v>
      </c>
      <c r="EM186" s="148">
        <v>6.9530040404160287</v>
      </c>
      <c r="EN186" s="148">
        <v>13.716767963961059</v>
      </c>
      <c r="EO186" s="148">
        <v>21.861580937537408</v>
      </c>
      <c r="EP186" s="148">
        <v>66.265564907222767</v>
      </c>
      <c r="EQ186" s="148">
        <v>109.68781583648492</v>
      </c>
      <c r="ER186" s="148">
        <v>13.042473355506807</v>
      </c>
      <c r="ES186" s="148">
        <v>75.244697821270776</v>
      </c>
      <c r="ET186" s="148">
        <v>2.8715094911465591</v>
      </c>
      <c r="EU186" s="148">
        <v>16.69504612359712</v>
      </c>
      <c r="EV186" s="148">
        <v>4.3710429438291092</v>
      </c>
      <c r="EW186" s="148">
        <v>0.53814796716966329</v>
      </c>
      <c r="EX186" s="148">
        <v>465.42292493624967</v>
      </c>
      <c r="EY186" s="148">
        <v>16.515362230307513</v>
      </c>
      <c r="EZ186" s="148">
        <v>30.368258630357943</v>
      </c>
      <c r="FA186" s="148">
        <v>5.5557345735241404E-2</v>
      </c>
      <c r="FB186" s="148">
        <v>8.9587001235195896</v>
      </c>
      <c r="GK186" s="198">
        <v>10.476897002076466</v>
      </c>
      <c r="GL186" s="360">
        <v>2.0176343037112674</v>
      </c>
      <c r="GZ186" s="637"/>
      <c r="HI186" s="637"/>
    </row>
    <row r="187" spans="1:217" s="142" customFormat="1" ht="15.75" x14ac:dyDescent="0.2">
      <c r="A187" s="278">
        <v>60</v>
      </c>
      <c r="B187" s="272">
        <v>67</v>
      </c>
      <c r="C187" s="144">
        <v>110</v>
      </c>
      <c r="D187" s="327">
        <v>3266.6</v>
      </c>
      <c r="E187" s="322" t="s">
        <v>242</v>
      </c>
      <c r="F187" s="311" t="s">
        <v>169</v>
      </c>
      <c r="G187" s="239"/>
      <c r="H187" s="388">
        <v>69.663278519306189</v>
      </c>
      <c r="I187" s="145">
        <v>0.16098486482371893</v>
      </c>
      <c r="J187" s="388">
        <v>7.1442956197602667</v>
      </c>
      <c r="K187" s="145">
        <v>1.9484538315420161</v>
      </c>
      <c r="L187" s="145">
        <v>0.16772327643177518</v>
      </c>
      <c r="M187" s="145">
        <v>2.9636376553682409</v>
      </c>
      <c r="N187" s="388">
        <v>4.1684445933524241</v>
      </c>
      <c r="O187" s="145">
        <v>1.7332458108097195</v>
      </c>
      <c r="P187" s="145">
        <v>2.5344850660801583</v>
      </c>
      <c r="Q187" s="145">
        <v>6.5699513178548469E-2</v>
      </c>
      <c r="R187" s="145">
        <v>0.19699325185426952</v>
      </c>
      <c r="S187" s="145">
        <v>0.54275799749265596</v>
      </c>
      <c r="T187" s="145">
        <v>0.23</v>
      </c>
      <c r="U187" s="145">
        <v>8.08</v>
      </c>
      <c r="V187" s="146">
        <v>99.6</v>
      </c>
      <c r="W187" s="146"/>
      <c r="X187" s="145"/>
      <c r="Y187" s="145">
        <f t="shared" ref="Y187:Y216" si="180">O187*0.742</f>
        <v>1.2860683916208118</v>
      </c>
      <c r="Z187" s="145"/>
      <c r="AA187" s="145"/>
      <c r="AB187" s="145"/>
      <c r="AC187" s="146"/>
      <c r="AD187" s="146"/>
      <c r="AE187" s="146"/>
      <c r="AF187" s="443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Z187" s="146"/>
      <c r="BA187" s="146"/>
      <c r="BB187" s="146"/>
      <c r="BC187" s="146"/>
      <c r="BD187" s="147">
        <v>12217.238094752871</v>
      </c>
      <c r="BE187" s="148">
        <v>3.7338360920104869</v>
      </c>
      <c r="BF187" s="148">
        <v>0</v>
      </c>
      <c r="BG187" s="148">
        <v>25.787803654385669</v>
      </c>
      <c r="BH187" s="148">
        <v>5.9828453560863259</v>
      </c>
      <c r="BI187" s="148">
        <v>13.352325825777271</v>
      </c>
      <c r="BJ187" s="148">
        <v>19.896989023735141</v>
      </c>
      <c r="BK187" s="148">
        <v>60.900616845545755</v>
      </c>
      <c r="BL187" s="148">
        <v>106.48070404991961</v>
      </c>
      <c r="BM187" s="148">
        <v>12.716246406933685</v>
      </c>
      <c r="BN187" s="148">
        <v>55.731084972178508</v>
      </c>
      <c r="BO187" s="148">
        <v>1.9100805319687291</v>
      </c>
      <c r="BP187" s="148">
        <v>17.411511513138379</v>
      </c>
      <c r="BQ187" s="148">
        <v>3.7558280928510457</v>
      </c>
      <c r="BR187" s="148">
        <v>-0.46347998983512401</v>
      </c>
      <c r="BS187" s="148">
        <v>525.90224258239368</v>
      </c>
      <c r="BT187" s="148">
        <v>11.380270672697172</v>
      </c>
      <c r="BU187" s="148">
        <v>29.090407068233649</v>
      </c>
      <c r="BV187" s="148">
        <v>0.46643023224172958</v>
      </c>
      <c r="BW187" s="148">
        <v>6.0373360204504189</v>
      </c>
      <c r="BX187" s="148"/>
      <c r="BY187" s="148"/>
      <c r="BZ187" s="148"/>
      <c r="CA187" s="148"/>
      <c r="CB187" s="148"/>
      <c r="CC187" s="198">
        <v>11.387339110875953</v>
      </c>
      <c r="CD187" s="344">
        <v>10.249654457498263</v>
      </c>
      <c r="CE187" s="360">
        <v>4.8788241320153283</v>
      </c>
      <c r="CF187" s="353"/>
      <c r="CG187" s="198">
        <v>11.387339110875953</v>
      </c>
      <c r="CH187" s="360">
        <v>4.8788241320153283</v>
      </c>
      <c r="CI187" s="438"/>
      <c r="CJ187" s="438"/>
      <c r="DC187" s="516"/>
      <c r="DD187" s="388">
        <v>69.663278519306189</v>
      </c>
      <c r="DE187" s="145">
        <v>0.16098486482371893</v>
      </c>
      <c r="DF187" s="388">
        <v>7.1442956197602667</v>
      </c>
      <c r="DG187" s="145">
        <v>1.9484538315420161</v>
      </c>
      <c r="DH187" s="145">
        <v>0.16772327643177518</v>
      </c>
      <c r="DI187" s="145">
        <v>2.9636376553682409</v>
      </c>
      <c r="DJ187" s="388">
        <v>4.1684445933524241</v>
      </c>
      <c r="DK187" s="145">
        <v>1.7332458108097195</v>
      </c>
      <c r="DL187" s="145">
        <v>2.5344850660801583</v>
      </c>
      <c r="DM187" s="145">
        <v>6.5699513178548469E-2</v>
      </c>
      <c r="DN187" s="145">
        <v>0.19699325185426952</v>
      </c>
      <c r="DO187" s="145">
        <v>0.54275799749265596</v>
      </c>
      <c r="DP187" s="145">
        <v>0.23</v>
      </c>
      <c r="DQ187" s="145">
        <v>8.08</v>
      </c>
      <c r="DR187" s="146">
        <v>99.6</v>
      </c>
      <c r="EI187" s="147">
        <v>12217.238094752871</v>
      </c>
      <c r="EJ187" s="148">
        <v>3.7338360920104869</v>
      </c>
      <c r="EK187" s="148">
        <v>0</v>
      </c>
      <c r="EL187" s="148">
        <v>25.787803654385669</v>
      </c>
      <c r="EM187" s="148">
        <v>5.9828453560863259</v>
      </c>
      <c r="EN187" s="148">
        <v>13.352325825777271</v>
      </c>
      <c r="EO187" s="148">
        <v>19.896989023735141</v>
      </c>
      <c r="EP187" s="148">
        <v>60.900616845545755</v>
      </c>
      <c r="EQ187" s="148">
        <v>106.48070404991961</v>
      </c>
      <c r="ER187" s="148">
        <v>12.716246406933685</v>
      </c>
      <c r="ES187" s="148">
        <v>55.731084972178508</v>
      </c>
      <c r="ET187" s="148">
        <v>1.9100805319687291</v>
      </c>
      <c r="EU187" s="148">
        <v>17.411511513138379</v>
      </c>
      <c r="EV187" s="148">
        <v>3.7558280928510457</v>
      </c>
      <c r="EW187" s="148">
        <v>-0.46347998983512401</v>
      </c>
      <c r="EX187" s="148">
        <v>525.90224258239368</v>
      </c>
      <c r="EY187" s="148">
        <v>11.380270672697172</v>
      </c>
      <c r="EZ187" s="148">
        <v>29.090407068233649</v>
      </c>
      <c r="FA187" s="148">
        <v>0.46643023224172958</v>
      </c>
      <c r="FB187" s="148">
        <v>6.0373360204504189</v>
      </c>
      <c r="GK187" s="198">
        <v>11.387339110875953</v>
      </c>
      <c r="GL187" s="360">
        <v>4.8788241320153283</v>
      </c>
      <c r="GZ187" s="637"/>
      <c r="HI187" s="637"/>
    </row>
    <row r="188" spans="1:217" s="142" customFormat="1" ht="15.75" x14ac:dyDescent="0.2">
      <c r="A188" s="278">
        <v>61</v>
      </c>
      <c r="B188" s="272">
        <v>65</v>
      </c>
      <c r="C188" s="144">
        <v>110</v>
      </c>
      <c r="D188" s="327">
        <v>3267.4</v>
      </c>
      <c r="E188" s="322" t="s">
        <v>242</v>
      </c>
      <c r="F188" s="311" t="s">
        <v>168</v>
      </c>
      <c r="G188" s="239"/>
      <c r="H188" s="388">
        <v>81.363461692765185</v>
      </c>
      <c r="I188" s="145">
        <v>0.32523036559194551</v>
      </c>
      <c r="J188" s="388">
        <v>6.1588843746218922</v>
      </c>
      <c r="K188" s="145">
        <v>1.495447963166977</v>
      </c>
      <c r="L188" s="145">
        <v>5.8826934466003934E-2</v>
      </c>
      <c r="M188" s="145">
        <v>1.0085199926130173</v>
      </c>
      <c r="N188" s="388">
        <v>1.1078223048658558</v>
      </c>
      <c r="O188" s="145">
        <v>1.3878874504085121</v>
      </c>
      <c r="P188" s="145">
        <v>2.3206562951736247</v>
      </c>
      <c r="Q188" s="145">
        <v>7.5241382384594296E-2</v>
      </c>
      <c r="R188" s="145">
        <v>0.35367527844465796</v>
      </c>
      <c r="S188" s="145">
        <v>0.40434596549769775</v>
      </c>
      <c r="T188" s="145">
        <v>0.18</v>
      </c>
      <c r="U188" s="145">
        <v>3.36</v>
      </c>
      <c r="V188" s="146">
        <v>99.599999999999952</v>
      </c>
      <c r="W188" s="146"/>
      <c r="X188" s="145"/>
      <c r="Y188" s="145">
        <f t="shared" si="180"/>
        <v>1.0298124882031161</v>
      </c>
      <c r="Z188" s="145"/>
      <c r="AA188" s="145"/>
      <c r="AB188" s="145"/>
      <c r="AC188" s="146"/>
      <c r="AD188" s="146"/>
      <c r="AE188" s="146"/>
      <c r="AF188" s="443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Z188" s="146"/>
      <c r="BA188" s="146"/>
      <c r="BB188" s="146"/>
      <c r="BC188" s="146"/>
      <c r="BD188" s="147">
        <v>8529.4606795692071</v>
      </c>
      <c r="BE188" s="148">
        <v>0.3266330447041999</v>
      </c>
      <c r="BF188" s="148">
        <v>2.002200644887925</v>
      </c>
      <c r="BG188" s="148">
        <v>28.11869757343759</v>
      </c>
      <c r="BH188" s="148">
        <v>5.7667419219935638</v>
      </c>
      <c r="BI188" s="148">
        <v>15.865785059964514</v>
      </c>
      <c r="BJ188" s="148">
        <v>8.5435096864473152</v>
      </c>
      <c r="BK188" s="148">
        <v>54.472659750448372</v>
      </c>
      <c r="BL188" s="148">
        <v>100.03502039652723</v>
      </c>
      <c r="BM188" s="148">
        <v>14.427559812765333</v>
      </c>
      <c r="BN188" s="148">
        <v>114.12939942615257</v>
      </c>
      <c r="BO188" s="148">
        <v>3.4694040569421691</v>
      </c>
      <c r="BP188" s="148">
        <v>31.039918094105417</v>
      </c>
      <c r="BQ188" s="148">
        <v>6.0382537281563584</v>
      </c>
      <c r="BR188" s="148">
        <v>2.2433936509659897</v>
      </c>
      <c r="BS188" s="148">
        <v>633.48594097717023</v>
      </c>
      <c r="BT188" s="148">
        <v>26.815267741257259</v>
      </c>
      <c r="BU188" s="148">
        <v>50.419302705727709</v>
      </c>
      <c r="BV188" s="148">
        <v>16.74975791126332</v>
      </c>
      <c r="BW188" s="148">
        <v>14.016924188953178</v>
      </c>
      <c r="BX188" s="148"/>
      <c r="BY188" s="148"/>
      <c r="BZ188" s="148"/>
      <c r="CA188" s="148"/>
      <c r="CB188" s="148"/>
      <c r="CC188" s="198">
        <v>15.761028796024974</v>
      </c>
      <c r="CD188" s="344">
        <v>14.263924196903192</v>
      </c>
      <c r="CE188" s="360">
        <v>82.094027337239794</v>
      </c>
      <c r="CF188" s="353" t="s">
        <v>164</v>
      </c>
      <c r="CG188" s="198">
        <v>15.761028796024974</v>
      </c>
      <c r="CH188" s="360">
        <v>82.094027337239794</v>
      </c>
      <c r="CI188" s="438"/>
      <c r="CJ188" s="438"/>
      <c r="DC188" s="516"/>
      <c r="DD188" s="388">
        <v>81.363461692765185</v>
      </c>
      <c r="DE188" s="145">
        <v>0.32523036559194551</v>
      </c>
      <c r="DF188" s="388">
        <v>6.1588843746218922</v>
      </c>
      <c r="DG188" s="145">
        <v>1.495447963166977</v>
      </c>
      <c r="DH188" s="145">
        <v>5.8826934466003934E-2</v>
      </c>
      <c r="DI188" s="145">
        <v>1.0085199926130173</v>
      </c>
      <c r="DJ188" s="388">
        <v>1.1078223048658558</v>
      </c>
      <c r="DK188" s="145">
        <v>1.3878874504085121</v>
      </c>
      <c r="DL188" s="145">
        <v>2.3206562951736247</v>
      </c>
      <c r="DM188" s="145">
        <v>7.5241382384594296E-2</v>
      </c>
      <c r="DN188" s="145">
        <v>0.35367527844465796</v>
      </c>
      <c r="DO188" s="145">
        <v>0.40434596549769775</v>
      </c>
      <c r="DP188" s="145">
        <v>0.18</v>
      </c>
      <c r="DQ188" s="145">
        <v>3.36</v>
      </c>
      <c r="DR188" s="146">
        <v>99.599999999999952</v>
      </c>
      <c r="EI188" s="147">
        <v>8529.4606795692071</v>
      </c>
      <c r="EJ188" s="148">
        <v>0.3266330447041999</v>
      </c>
      <c r="EK188" s="148">
        <v>2.002200644887925</v>
      </c>
      <c r="EL188" s="148">
        <v>28.11869757343759</v>
      </c>
      <c r="EM188" s="148">
        <v>5.7667419219935638</v>
      </c>
      <c r="EN188" s="148">
        <v>15.865785059964514</v>
      </c>
      <c r="EO188" s="148">
        <v>8.5435096864473152</v>
      </c>
      <c r="EP188" s="148">
        <v>54.472659750448372</v>
      </c>
      <c r="EQ188" s="148">
        <v>100.03502039652723</v>
      </c>
      <c r="ER188" s="148">
        <v>14.427559812765333</v>
      </c>
      <c r="ES188" s="148">
        <v>114.12939942615257</v>
      </c>
      <c r="ET188" s="148">
        <v>3.4694040569421691</v>
      </c>
      <c r="EU188" s="148">
        <v>31.039918094105417</v>
      </c>
      <c r="EV188" s="148">
        <v>6.0382537281563584</v>
      </c>
      <c r="EW188" s="148">
        <v>2.2433936509659897</v>
      </c>
      <c r="EX188" s="148">
        <v>633.48594097717023</v>
      </c>
      <c r="EY188" s="148">
        <v>26.815267741257259</v>
      </c>
      <c r="EZ188" s="148">
        <v>50.419302705727709</v>
      </c>
      <c r="FA188" s="148">
        <v>16.74975791126332</v>
      </c>
      <c r="FB188" s="148">
        <v>14.016924188953178</v>
      </c>
      <c r="GK188" s="198">
        <v>15.761028796024974</v>
      </c>
      <c r="GL188" s="360">
        <v>82.094027337239794</v>
      </c>
      <c r="GZ188" s="637"/>
      <c r="HI188" s="637"/>
    </row>
    <row r="189" spans="1:217" s="142" customFormat="1" ht="15.75" x14ac:dyDescent="0.2">
      <c r="A189" s="278">
        <v>62</v>
      </c>
      <c r="B189" s="272">
        <v>35</v>
      </c>
      <c r="C189" s="144">
        <v>110</v>
      </c>
      <c r="D189" s="327">
        <v>3267.85</v>
      </c>
      <c r="E189" s="322" t="s">
        <v>242</v>
      </c>
      <c r="F189" s="311" t="s">
        <v>163</v>
      </c>
      <c r="G189" s="239"/>
      <c r="H189" s="388">
        <v>68.209260950246403</v>
      </c>
      <c r="I189" s="145">
        <v>0.69976219339416623</v>
      </c>
      <c r="J189" s="388">
        <v>13.50406955662128</v>
      </c>
      <c r="K189" s="145">
        <v>3.1999509984596473</v>
      </c>
      <c r="L189" s="145">
        <v>2.8862503808271885E-2</v>
      </c>
      <c r="M189" s="145">
        <v>2.449628248748863</v>
      </c>
      <c r="N189" s="388">
        <v>0.42024624339278144</v>
      </c>
      <c r="O189" s="145">
        <v>2.5714239208475989</v>
      </c>
      <c r="P189" s="145">
        <v>3.994795695534255</v>
      </c>
      <c r="Q189" s="145">
        <v>0.10808086532459259</v>
      </c>
      <c r="R189" s="145">
        <v>6.0795486745083338E-2</v>
      </c>
      <c r="S189" s="145">
        <v>0.83312333687706785</v>
      </c>
      <c r="T189" s="145">
        <v>0.71</v>
      </c>
      <c r="U189" s="145">
        <v>2.81</v>
      </c>
      <c r="V189" s="146">
        <v>99.6</v>
      </c>
      <c r="W189" s="146"/>
      <c r="X189" s="145"/>
      <c r="Y189" s="145">
        <f t="shared" si="180"/>
        <v>1.9079965492689184</v>
      </c>
      <c r="Z189" s="145"/>
      <c r="AA189" s="145"/>
      <c r="AB189" s="145"/>
      <c r="AC189" s="146"/>
      <c r="AD189" s="146"/>
      <c r="AE189" s="146"/>
      <c r="AF189" s="443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Z189" s="146"/>
      <c r="BA189" s="146"/>
      <c r="BB189" s="146"/>
      <c r="BC189" s="146"/>
      <c r="BD189" s="147">
        <v>18847.139665766663</v>
      </c>
      <c r="BE189" s="148">
        <v>8.5856321878722497</v>
      </c>
      <c r="BF189" s="148">
        <v>226.01734701529895</v>
      </c>
      <c r="BG189" s="148">
        <v>47.406753720721611</v>
      </c>
      <c r="BH189" s="148">
        <v>11.452757608848891</v>
      </c>
      <c r="BI189" s="148">
        <v>1.736901616959674</v>
      </c>
      <c r="BJ189" s="148">
        <v>33.917481305009879</v>
      </c>
      <c r="BK189" s="148">
        <v>104.38294702542628</v>
      </c>
      <c r="BL189" s="148">
        <v>135.27738779867516</v>
      </c>
      <c r="BM189" s="148">
        <v>22.417351562398796</v>
      </c>
      <c r="BN189" s="148">
        <v>142.84616714943252</v>
      </c>
      <c r="BO189" s="148">
        <v>8.555075263961351</v>
      </c>
      <c r="BP189" s="148">
        <v>13.432839194171519</v>
      </c>
      <c r="BQ189" s="148">
        <v>8.0424086360019675</v>
      </c>
      <c r="BR189" s="148">
        <v>2.1280187655558191</v>
      </c>
      <c r="BS189" s="148">
        <v>558.69779718204461</v>
      </c>
      <c r="BT189" s="148">
        <v>30.60198012901439</v>
      </c>
      <c r="BU189" s="148">
        <v>62.972093017819866</v>
      </c>
      <c r="BV189" s="148">
        <v>10.298357968961957</v>
      </c>
      <c r="BW189" s="148">
        <v>13.507002582002327</v>
      </c>
      <c r="BX189" s="148"/>
      <c r="BY189" s="148"/>
      <c r="BZ189" s="148"/>
      <c r="CA189" s="148"/>
      <c r="CB189" s="148"/>
      <c r="CC189" s="198">
        <v>16.975423452258578</v>
      </c>
      <c r="CD189" s="344">
        <v>13.907672887927122</v>
      </c>
      <c r="CE189" s="360">
        <v>2.2511590331171822</v>
      </c>
      <c r="CF189" s="353"/>
      <c r="CG189" s="198">
        <v>16.975423452258578</v>
      </c>
      <c r="CH189" s="360">
        <v>2.2511590331171822</v>
      </c>
      <c r="CI189" s="438"/>
      <c r="CJ189" s="438"/>
      <c r="DC189" s="516"/>
      <c r="DD189" s="388">
        <v>68.209260950246403</v>
      </c>
      <c r="DE189" s="145">
        <v>0.69976219339416623</v>
      </c>
      <c r="DF189" s="388">
        <v>13.50406955662128</v>
      </c>
      <c r="DG189" s="145">
        <v>3.1999509984596473</v>
      </c>
      <c r="DH189" s="145">
        <v>2.8862503808271885E-2</v>
      </c>
      <c r="DI189" s="145">
        <v>2.449628248748863</v>
      </c>
      <c r="DJ189" s="388">
        <v>0.42024624339278144</v>
      </c>
      <c r="DK189" s="145">
        <v>2.5714239208475989</v>
      </c>
      <c r="DL189" s="145">
        <v>3.994795695534255</v>
      </c>
      <c r="DM189" s="145">
        <v>0.10808086532459259</v>
      </c>
      <c r="DN189" s="145">
        <v>6.0795486745083338E-2</v>
      </c>
      <c r="DO189" s="145">
        <v>0.83312333687706785</v>
      </c>
      <c r="DP189" s="145">
        <v>0.71</v>
      </c>
      <c r="DQ189" s="145">
        <v>2.81</v>
      </c>
      <c r="DR189" s="146">
        <v>99.6</v>
      </c>
      <c r="EI189" s="147">
        <v>18847.139665766663</v>
      </c>
      <c r="EJ189" s="148">
        <v>8.5856321878722497</v>
      </c>
      <c r="EK189" s="148">
        <v>226.01734701529895</v>
      </c>
      <c r="EL189" s="148">
        <v>47.406753720721611</v>
      </c>
      <c r="EM189" s="148">
        <v>11.452757608848891</v>
      </c>
      <c r="EN189" s="148">
        <v>1.736901616959674</v>
      </c>
      <c r="EO189" s="148">
        <v>33.917481305009879</v>
      </c>
      <c r="EP189" s="148">
        <v>104.38294702542628</v>
      </c>
      <c r="EQ189" s="148">
        <v>135.27738779867516</v>
      </c>
      <c r="ER189" s="148">
        <v>22.417351562398796</v>
      </c>
      <c r="ES189" s="148">
        <v>142.84616714943252</v>
      </c>
      <c r="ET189" s="148">
        <v>8.555075263961351</v>
      </c>
      <c r="EU189" s="148">
        <v>13.432839194171519</v>
      </c>
      <c r="EV189" s="148">
        <v>8.0424086360019675</v>
      </c>
      <c r="EW189" s="148">
        <v>2.1280187655558191</v>
      </c>
      <c r="EX189" s="148">
        <v>558.69779718204461</v>
      </c>
      <c r="EY189" s="148">
        <v>30.60198012901439</v>
      </c>
      <c r="EZ189" s="148">
        <v>62.972093017819866</v>
      </c>
      <c r="FA189" s="148">
        <v>10.298357968961957</v>
      </c>
      <c r="FB189" s="148">
        <v>13.507002582002327</v>
      </c>
      <c r="GK189" s="198">
        <v>16.975423452258578</v>
      </c>
      <c r="GL189" s="360">
        <v>2.2511590331171822</v>
      </c>
      <c r="GZ189" s="637"/>
      <c r="HI189" s="637"/>
    </row>
    <row r="190" spans="1:217" s="142" customFormat="1" ht="15.75" x14ac:dyDescent="0.2">
      <c r="A190" s="278">
        <v>63</v>
      </c>
      <c r="B190" s="272">
        <v>37</v>
      </c>
      <c r="C190" s="144">
        <v>110</v>
      </c>
      <c r="D190" s="327">
        <v>3268.3</v>
      </c>
      <c r="E190" s="322" t="s">
        <v>242</v>
      </c>
      <c r="F190" s="311" t="s">
        <v>162</v>
      </c>
      <c r="G190" s="239"/>
      <c r="H190" s="388">
        <v>69.462576913373852</v>
      </c>
      <c r="I190" s="145">
        <v>0.68726412875694309</v>
      </c>
      <c r="J190" s="388">
        <v>12.472757272295794</v>
      </c>
      <c r="K190" s="145">
        <v>3.0606012177861781</v>
      </c>
      <c r="L190" s="145">
        <v>3.0549628635078915E-2</v>
      </c>
      <c r="M190" s="145">
        <v>2.4469432412439551</v>
      </c>
      <c r="N190" s="388">
        <v>0.46203750422248546</v>
      </c>
      <c r="O190" s="145">
        <v>2.2355562135743821</v>
      </c>
      <c r="P190" s="145">
        <v>4.1510589352067635</v>
      </c>
      <c r="Q190" s="145">
        <v>0.10743627788443862</v>
      </c>
      <c r="R190" s="145">
        <v>4.0391119738996957E-2</v>
      </c>
      <c r="S190" s="145">
        <v>0.74282754728114708</v>
      </c>
      <c r="T190" s="145">
        <v>0.82</v>
      </c>
      <c r="U190" s="145">
        <v>2.88</v>
      </c>
      <c r="V190" s="146">
        <v>99.6</v>
      </c>
      <c r="W190" s="146"/>
      <c r="X190" s="145"/>
      <c r="Y190" s="145">
        <f t="shared" si="180"/>
        <v>1.6587827104721915</v>
      </c>
      <c r="Z190" s="145"/>
      <c r="AA190" s="145"/>
      <c r="AB190" s="145"/>
      <c r="AC190" s="146"/>
      <c r="AD190" s="146"/>
      <c r="AE190" s="146"/>
      <c r="AF190" s="443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Z190" s="146"/>
      <c r="BA190" s="146"/>
      <c r="BB190" s="146"/>
      <c r="BC190" s="146"/>
      <c r="BD190" s="147">
        <v>18316.553772152129</v>
      </c>
      <c r="BE190" s="148">
        <v>2.2870754608807715</v>
      </c>
      <c r="BF190" s="148">
        <v>0</v>
      </c>
      <c r="BG190" s="148">
        <v>47.920039907103245</v>
      </c>
      <c r="BH190" s="148">
        <v>14.523522468094242</v>
      </c>
      <c r="BI190" s="148">
        <v>1.8781611325727878</v>
      </c>
      <c r="BJ190" s="148">
        <v>31.710075121218704</v>
      </c>
      <c r="BK190" s="148">
        <v>112.76363283772743</v>
      </c>
      <c r="BL190" s="148">
        <v>133.35831777420034</v>
      </c>
      <c r="BM190" s="148">
        <v>23.041489268983057</v>
      </c>
      <c r="BN190" s="148">
        <v>163.1116147620757</v>
      </c>
      <c r="BO190" s="148">
        <v>8.6912800779779626</v>
      </c>
      <c r="BP190" s="148">
        <v>13.24216131227079</v>
      </c>
      <c r="BQ190" s="148">
        <v>8.5012187188093566</v>
      </c>
      <c r="BR190" s="148">
        <v>1.9606125920098061</v>
      </c>
      <c r="BS190" s="148">
        <v>594.66525730015644</v>
      </c>
      <c r="BT190" s="148">
        <v>40.83913521439414</v>
      </c>
      <c r="BU190" s="148">
        <v>80.248336968487649</v>
      </c>
      <c r="BV190" s="148">
        <v>14.047606788213777</v>
      </c>
      <c r="BW190" s="148">
        <v>18.115722775443658</v>
      </c>
      <c r="BX190" s="148"/>
      <c r="BY190" s="148"/>
      <c r="BZ190" s="148"/>
      <c r="CA190" s="148"/>
      <c r="CB190" s="148"/>
      <c r="CC190" s="198">
        <v>15.894718022018326</v>
      </c>
      <c r="CD190" s="344">
        <v>13.475050346833726</v>
      </c>
      <c r="CE190" s="360">
        <v>2.9635339130001457</v>
      </c>
      <c r="CF190" s="353"/>
      <c r="CG190" s="198">
        <v>15.894718022018326</v>
      </c>
      <c r="CH190" s="360">
        <v>2.9635339130001457</v>
      </c>
      <c r="CI190" s="438"/>
      <c r="CJ190" s="438"/>
      <c r="DC190" s="516"/>
      <c r="DD190" s="388">
        <v>69.462576913373852</v>
      </c>
      <c r="DE190" s="145">
        <v>0.68726412875694309</v>
      </c>
      <c r="DF190" s="388">
        <v>12.472757272295794</v>
      </c>
      <c r="DG190" s="145">
        <v>3.0606012177861781</v>
      </c>
      <c r="DH190" s="145">
        <v>3.0549628635078915E-2</v>
      </c>
      <c r="DI190" s="145">
        <v>2.4469432412439551</v>
      </c>
      <c r="DJ190" s="388">
        <v>0.46203750422248546</v>
      </c>
      <c r="DK190" s="145">
        <v>2.2355562135743821</v>
      </c>
      <c r="DL190" s="145">
        <v>4.1510589352067635</v>
      </c>
      <c r="DM190" s="145">
        <v>0.10743627788443862</v>
      </c>
      <c r="DN190" s="145">
        <v>4.0391119738996957E-2</v>
      </c>
      <c r="DO190" s="145">
        <v>0.74282754728114708</v>
      </c>
      <c r="DP190" s="145">
        <v>0.82</v>
      </c>
      <c r="DQ190" s="145">
        <v>2.88</v>
      </c>
      <c r="DR190" s="146">
        <v>99.6</v>
      </c>
      <c r="EI190" s="147">
        <v>18316.553772152129</v>
      </c>
      <c r="EJ190" s="148">
        <v>2.2870754608807715</v>
      </c>
      <c r="EK190" s="148">
        <v>0</v>
      </c>
      <c r="EL190" s="148">
        <v>47.920039907103245</v>
      </c>
      <c r="EM190" s="148">
        <v>14.523522468094242</v>
      </c>
      <c r="EN190" s="148">
        <v>1.8781611325727878</v>
      </c>
      <c r="EO190" s="148">
        <v>31.710075121218704</v>
      </c>
      <c r="EP190" s="148">
        <v>112.76363283772743</v>
      </c>
      <c r="EQ190" s="148">
        <v>133.35831777420034</v>
      </c>
      <c r="ER190" s="148">
        <v>23.041489268983057</v>
      </c>
      <c r="ES190" s="148">
        <v>163.1116147620757</v>
      </c>
      <c r="ET190" s="148">
        <v>8.6912800779779626</v>
      </c>
      <c r="EU190" s="148">
        <v>13.24216131227079</v>
      </c>
      <c r="EV190" s="148">
        <v>8.5012187188093566</v>
      </c>
      <c r="EW190" s="148">
        <v>1.9606125920098061</v>
      </c>
      <c r="EX190" s="148">
        <v>594.66525730015644</v>
      </c>
      <c r="EY190" s="148">
        <v>40.83913521439414</v>
      </c>
      <c r="EZ190" s="148">
        <v>80.248336968487649</v>
      </c>
      <c r="FA190" s="148">
        <v>14.047606788213777</v>
      </c>
      <c r="FB190" s="148">
        <v>18.115722775443658</v>
      </c>
      <c r="GK190" s="198">
        <v>15.894718022018326</v>
      </c>
      <c r="GL190" s="360">
        <v>2.9635339130001457</v>
      </c>
      <c r="GZ190" s="637"/>
      <c r="HI190" s="637"/>
    </row>
    <row r="191" spans="1:217" s="256" customFormat="1" ht="15.75" x14ac:dyDescent="0.2">
      <c r="A191" s="279">
        <v>64</v>
      </c>
      <c r="B191" s="272">
        <v>40</v>
      </c>
      <c r="C191" s="235">
        <v>110</v>
      </c>
      <c r="D191" s="327">
        <v>3269.75</v>
      </c>
      <c r="E191" s="322" t="s">
        <v>242</v>
      </c>
      <c r="F191" s="311" t="s">
        <v>162</v>
      </c>
      <c r="G191" s="276"/>
      <c r="H191" s="388">
        <v>66.951620685188772</v>
      </c>
      <c r="I191" s="248">
        <v>0.80548876368110867</v>
      </c>
      <c r="J191" s="388">
        <v>14.011839431815728</v>
      </c>
      <c r="K191" s="248">
        <v>3.7183848628111305</v>
      </c>
      <c r="L191" s="248">
        <v>3.0473501284459123E-2</v>
      </c>
      <c r="M191" s="248">
        <v>2.7033907777993651</v>
      </c>
      <c r="N191" s="388">
        <v>0.33170817952205162</v>
      </c>
      <c r="O191" s="248">
        <v>1.9295079765990977</v>
      </c>
      <c r="P191" s="248">
        <v>4.1636480150249326</v>
      </c>
      <c r="Q191" s="248">
        <v>6.1873561729594365E-2</v>
      </c>
      <c r="R191" s="248">
        <v>2.7076117695313342E-2</v>
      </c>
      <c r="S191" s="248">
        <v>0.64498812684843376</v>
      </c>
      <c r="T191" s="248">
        <v>1.02</v>
      </c>
      <c r="U191" s="248">
        <v>3.2</v>
      </c>
      <c r="V191" s="249">
        <v>99.6</v>
      </c>
      <c r="W191" s="249"/>
      <c r="X191" s="145"/>
      <c r="Y191" s="145">
        <f t="shared" si="180"/>
        <v>1.4316949186365304</v>
      </c>
      <c r="Z191" s="145"/>
      <c r="AA191" s="145"/>
      <c r="AB191" s="145"/>
      <c r="AC191" s="146"/>
      <c r="AD191" s="146"/>
      <c r="AE191" s="146"/>
      <c r="AF191" s="443"/>
      <c r="AG191" s="146"/>
      <c r="AH191" s="146"/>
      <c r="AI191" s="146"/>
      <c r="AJ191" s="146"/>
      <c r="AK191" s="146"/>
      <c r="AL191" s="249"/>
      <c r="AM191" s="249"/>
      <c r="AN191" s="249"/>
      <c r="AO191" s="249"/>
      <c r="AP191" s="249"/>
      <c r="AQ191" s="249"/>
      <c r="AR191" s="249"/>
      <c r="AS191" s="249"/>
      <c r="AT191" s="249"/>
      <c r="AU191" s="249"/>
      <c r="AV191" s="249"/>
      <c r="AW191" s="249"/>
      <c r="AZ191" s="249"/>
      <c r="BA191" s="249"/>
      <c r="BB191" s="249"/>
      <c r="BC191" s="249"/>
      <c r="BD191" s="250">
        <v>23442.837258383137</v>
      </c>
      <c r="BE191" s="251">
        <v>4.6423247705029764</v>
      </c>
      <c r="BF191" s="251">
        <v>102.92615787254938</v>
      </c>
      <c r="BG191" s="251">
        <v>55.451469969147041</v>
      </c>
      <c r="BH191" s="251">
        <v>13.268172118636445</v>
      </c>
      <c r="BI191" s="251">
        <v>2.0003563255572065</v>
      </c>
      <c r="BJ191" s="251">
        <v>27.158048312637181</v>
      </c>
      <c r="BK191" s="251">
        <v>127.38012568519544</v>
      </c>
      <c r="BL191" s="251">
        <v>105.44042987768648</v>
      </c>
      <c r="BM191" s="251">
        <v>18.494131885418454</v>
      </c>
      <c r="BN191" s="251">
        <v>161.24205610659817</v>
      </c>
      <c r="BO191" s="251">
        <v>12.118473210942168</v>
      </c>
      <c r="BP191" s="251">
        <v>13.336241870701009</v>
      </c>
      <c r="BQ191" s="251">
        <v>9.8648775444463848</v>
      </c>
      <c r="BR191" s="251">
        <v>4.2771238217391412</v>
      </c>
      <c r="BS191" s="251">
        <v>565.41839895602482</v>
      </c>
      <c r="BT191" s="251">
        <v>28.651713416910884</v>
      </c>
      <c r="BU191" s="251">
        <v>59.169981365557504</v>
      </c>
      <c r="BV191" s="251">
        <v>4.8045537683308135</v>
      </c>
      <c r="BW191" s="251">
        <v>13.746612680135044</v>
      </c>
      <c r="BX191" s="251"/>
      <c r="BY191" s="251"/>
      <c r="BZ191" s="251"/>
      <c r="CA191" s="251"/>
      <c r="CB191" s="251"/>
      <c r="CC191" s="252">
        <v>17.393572868322835</v>
      </c>
      <c r="CD191" s="348">
        <v>12.584202171021582</v>
      </c>
      <c r="CE191" s="360">
        <v>3.379849510681038</v>
      </c>
      <c r="CF191" s="355"/>
      <c r="CG191" s="252">
        <v>17.393572868322835</v>
      </c>
      <c r="CH191" s="360">
        <v>3.379849510681038</v>
      </c>
      <c r="CI191" s="438"/>
      <c r="CJ191" s="438"/>
      <c r="DC191" s="516"/>
      <c r="DD191" s="388">
        <v>66.951620685188772</v>
      </c>
      <c r="DE191" s="248">
        <v>0.80548876368110867</v>
      </c>
      <c r="DF191" s="388">
        <v>14.011839431815728</v>
      </c>
      <c r="DG191" s="248">
        <v>3.7183848628111305</v>
      </c>
      <c r="DH191" s="248">
        <v>3.0473501284459123E-2</v>
      </c>
      <c r="DI191" s="248">
        <v>2.7033907777993651</v>
      </c>
      <c r="DJ191" s="388">
        <v>0.33170817952205162</v>
      </c>
      <c r="DK191" s="248">
        <v>1.9295079765990977</v>
      </c>
      <c r="DL191" s="248">
        <v>4.1636480150249326</v>
      </c>
      <c r="DM191" s="248">
        <v>6.1873561729594365E-2</v>
      </c>
      <c r="DN191" s="248">
        <v>2.7076117695313342E-2</v>
      </c>
      <c r="DO191" s="248">
        <v>0.64498812684843376</v>
      </c>
      <c r="DP191" s="248">
        <v>1.02</v>
      </c>
      <c r="DQ191" s="248">
        <v>3.2</v>
      </c>
      <c r="DR191" s="249">
        <v>99.6</v>
      </c>
      <c r="EI191" s="250">
        <v>23442.837258383137</v>
      </c>
      <c r="EJ191" s="251">
        <v>4.6423247705029764</v>
      </c>
      <c r="EK191" s="251">
        <v>102.92615787254938</v>
      </c>
      <c r="EL191" s="251">
        <v>55.451469969147041</v>
      </c>
      <c r="EM191" s="251">
        <v>13.268172118636445</v>
      </c>
      <c r="EN191" s="251">
        <v>2.0003563255572065</v>
      </c>
      <c r="EO191" s="251">
        <v>27.158048312637181</v>
      </c>
      <c r="EP191" s="251">
        <v>127.38012568519544</v>
      </c>
      <c r="EQ191" s="251">
        <v>105.44042987768648</v>
      </c>
      <c r="ER191" s="251">
        <v>18.494131885418454</v>
      </c>
      <c r="ES191" s="251">
        <v>161.24205610659817</v>
      </c>
      <c r="ET191" s="251">
        <v>12.118473210942168</v>
      </c>
      <c r="EU191" s="251">
        <v>13.336241870701009</v>
      </c>
      <c r="EV191" s="251">
        <v>9.8648775444463848</v>
      </c>
      <c r="EW191" s="251">
        <v>4.2771238217391412</v>
      </c>
      <c r="EX191" s="251">
        <v>565.41839895602482</v>
      </c>
      <c r="EY191" s="251">
        <v>28.651713416910884</v>
      </c>
      <c r="EZ191" s="251">
        <v>59.169981365557504</v>
      </c>
      <c r="FA191" s="251">
        <v>4.8045537683308135</v>
      </c>
      <c r="FB191" s="251">
        <v>13.746612680135044</v>
      </c>
      <c r="GK191" s="252">
        <v>17.393572868322835</v>
      </c>
      <c r="GL191" s="360">
        <v>3.379849510681038</v>
      </c>
      <c r="GZ191" s="649"/>
      <c r="HI191" s="649"/>
    </row>
    <row r="192" spans="1:217" s="142" customFormat="1" ht="15.75" x14ac:dyDescent="0.2">
      <c r="A192" s="278">
        <v>65</v>
      </c>
      <c r="B192" s="272">
        <v>42</v>
      </c>
      <c r="C192" s="144">
        <v>110</v>
      </c>
      <c r="D192" s="327">
        <v>3270.2</v>
      </c>
      <c r="E192" s="322" t="s">
        <v>242</v>
      </c>
      <c r="F192" s="311" t="s">
        <v>162</v>
      </c>
      <c r="G192" s="239"/>
      <c r="H192" s="388">
        <v>52.61153839406817</v>
      </c>
      <c r="I192" s="145">
        <v>0.56513098868523182</v>
      </c>
      <c r="J192" s="388">
        <v>9.448338733727315</v>
      </c>
      <c r="K192" s="145">
        <v>4.2528967764160619</v>
      </c>
      <c r="L192" s="145">
        <v>0.31810624771982193</v>
      </c>
      <c r="M192" s="145">
        <v>5.5904614762715292</v>
      </c>
      <c r="N192" s="388">
        <v>8.746216296266164</v>
      </c>
      <c r="O192" s="145">
        <v>1.6041753668306065</v>
      </c>
      <c r="P192" s="145">
        <v>2.9538437288269175</v>
      </c>
      <c r="Q192" s="145">
        <v>9.8479796509595499E-2</v>
      </c>
      <c r="R192" s="145">
        <v>1.8595626380024176E-2</v>
      </c>
      <c r="S192" s="145">
        <v>0.35221656829856446</v>
      </c>
      <c r="T192" s="145">
        <v>0.59</v>
      </c>
      <c r="U192" s="145">
        <v>12.45</v>
      </c>
      <c r="V192" s="146">
        <v>99.6</v>
      </c>
      <c r="W192" s="146"/>
      <c r="X192" s="145"/>
      <c r="Y192" s="145">
        <f t="shared" si="180"/>
        <v>1.19029812218831</v>
      </c>
      <c r="Z192" s="145"/>
      <c r="AA192" s="145"/>
      <c r="AB192" s="145"/>
      <c r="AC192" s="146"/>
      <c r="AD192" s="146"/>
      <c r="AE192" s="146"/>
      <c r="AF192" s="443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Z192" s="146"/>
      <c r="BA192" s="146"/>
      <c r="BB192" s="146"/>
      <c r="BC192" s="146"/>
      <c r="BD192" s="147">
        <v>26811.864110375667</v>
      </c>
      <c r="BE192" s="148">
        <v>9.4703121812180111</v>
      </c>
      <c r="BF192" s="148">
        <v>-0.23735105748706822</v>
      </c>
      <c r="BG192" s="148">
        <v>44.432738573659869</v>
      </c>
      <c r="BH192" s="148">
        <v>10.064787513870138</v>
      </c>
      <c r="BI192" s="148">
        <v>2.3956238763151081</v>
      </c>
      <c r="BJ192" s="148">
        <v>16.09818263739766</v>
      </c>
      <c r="BK192" s="148">
        <v>90.774333644776291</v>
      </c>
      <c r="BL192" s="148">
        <v>113.41074961031281</v>
      </c>
      <c r="BM192" s="148">
        <v>30.483724079819879</v>
      </c>
      <c r="BN192" s="148">
        <v>135.87775457057663</v>
      </c>
      <c r="BO192" s="148">
        <v>5.9275801494162019</v>
      </c>
      <c r="BP192" s="148">
        <v>11.990016823795324</v>
      </c>
      <c r="BQ192" s="148">
        <v>6.1208962321108524</v>
      </c>
      <c r="BR192" s="148">
        <v>-0.19377238488947177</v>
      </c>
      <c r="BS192" s="148">
        <v>520.51180510345455</v>
      </c>
      <c r="BT192" s="148">
        <v>27.465144999481907</v>
      </c>
      <c r="BU192" s="148">
        <v>55.346779065413379</v>
      </c>
      <c r="BV192" s="148">
        <v>10.476042859523497</v>
      </c>
      <c r="BW192" s="148">
        <v>17.036140009072128</v>
      </c>
      <c r="BX192" s="148"/>
      <c r="BY192" s="148"/>
      <c r="BZ192" s="148"/>
      <c r="CA192" s="148"/>
      <c r="CB192" s="148"/>
      <c r="CC192" s="198">
        <v>8.5928977824198558</v>
      </c>
      <c r="CD192" s="344">
        <v>6.9052375575436304</v>
      </c>
      <c r="CE192" s="360">
        <v>3.2812907441948092E-2</v>
      </c>
      <c r="CF192" s="353" t="s">
        <v>159</v>
      </c>
      <c r="CG192" s="198">
        <v>8.5928977824198558</v>
      </c>
      <c r="CH192" s="360">
        <v>3.2812907441948092E-2</v>
      </c>
      <c r="CI192" s="438"/>
      <c r="CJ192" s="438"/>
      <c r="DC192" s="516"/>
      <c r="DD192" s="388">
        <v>52.61153839406817</v>
      </c>
      <c r="DE192" s="145">
        <v>0.56513098868523182</v>
      </c>
      <c r="DF192" s="388">
        <v>9.448338733727315</v>
      </c>
      <c r="DG192" s="145">
        <v>4.2528967764160619</v>
      </c>
      <c r="DH192" s="145">
        <v>0.31810624771982193</v>
      </c>
      <c r="DI192" s="145">
        <v>5.5904614762715292</v>
      </c>
      <c r="DJ192" s="388">
        <v>8.746216296266164</v>
      </c>
      <c r="DK192" s="145">
        <v>1.6041753668306065</v>
      </c>
      <c r="DL192" s="145">
        <v>2.9538437288269175</v>
      </c>
      <c r="DM192" s="145">
        <v>9.8479796509595499E-2</v>
      </c>
      <c r="DN192" s="145">
        <v>1.8595626380024176E-2</v>
      </c>
      <c r="DO192" s="145">
        <v>0.35221656829856446</v>
      </c>
      <c r="DP192" s="145">
        <v>0.59</v>
      </c>
      <c r="DQ192" s="145">
        <v>12.45</v>
      </c>
      <c r="DR192" s="146">
        <v>99.6</v>
      </c>
      <c r="EI192" s="147">
        <v>26811.864110375667</v>
      </c>
      <c r="EJ192" s="148">
        <v>9.4703121812180111</v>
      </c>
      <c r="EK192" s="148">
        <v>-0.23735105748706822</v>
      </c>
      <c r="EL192" s="148">
        <v>44.432738573659869</v>
      </c>
      <c r="EM192" s="148">
        <v>10.064787513870138</v>
      </c>
      <c r="EN192" s="148">
        <v>2.3956238763151081</v>
      </c>
      <c r="EO192" s="148">
        <v>16.09818263739766</v>
      </c>
      <c r="EP192" s="148">
        <v>90.774333644776291</v>
      </c>
      <c r="EQ192" s="148">
        <v>113.41074961031281</v>
      </c>
      <c r="ER192" s="148">
        <v>30.483724079819879</v>
      </c>
      <c r="ES192" s="148">
        <v>135.87775457057663</v>
      </c>
      <c r="ET192" s="148">
        <v>5.9275801494162019</v>
      </c>
      <c r="EU192" s="148">
        <v>11.990016823795324</v>
      </c>
      <c r="EV192" s="148">
        <v>6.1208962321108524</v>
      </c>
      <c r="EW192" s="148">
        <v>-0.19377238488947177</v>
      </c>
      <c r="EX192" s="148">
        <v>520.51180510345455</v>
      </c>
      <c r="EY192" s="148">
        <v>27.465144999481907</v>
      </c>
      <c r="EZ192" s="148">
        <v>55.346779065413379</v>
      </c>
      <c r="FA192" s="148">
        <v>10.476042859523497</v>
      </c>
      <c r="FB192" s="148">
        <v>17.036140009072128</v>
      </c>
      <c r="GK192" s="198">
        <v>8.5928977824198558</v>
      </c>
      <c r="GL192" s="360">
        <v>3.2812907441948092E-2</v>
      </c>
      <c r="GZ192" s="637"/>
      <c r="HI192" s="637"/>
    </row>
    <row r="193" spans="1:217" s="142" customFormat="1" ht="15.75" x14ac:dyDescent="0.2">
      <c r="A193" s="278">
        <v>66</v>
      </c>
      <c r="B193" s="272">
        <v>47</v>
      </c>
      <c r="C193" s="144">
        <v>110</v>
      </c>
      <c r="D193" s="327">
        <v>3272.25</v>
      </c>
      <c r="E193" s="322" t="s">
        <v>242</v>
      </c>
      <c r="F193" s="311" t="s">
        <v>162</v>
      </c>
      <c r="G193" s="239"/>
      <c r="H193" s="388">
        <v>70.601744867799042</v>
      </c>
      <c r="I193" s="145">
        <v>0.65497135028875164</v>
      </c>
      <c r="J193" s="388">
        <v>10.672071572207257</v>
      </c>
      <c r="K193" s="145">
        <v>2.7969185536539252</v>
      </c>
      <c r="L193" s="145">
        <v>5.8600539175004261E-2</v>
      </c>
      <c r="M193" s="145">
        <v>2.2935286330700442</v>
      </c>
      <c r="N193" s="388">
        <v>1.2604760457922983</v>
      </c>
      <c r="O193" s="145">
        <v>2.6434898214881959</v>
      </c>
      <c r="P193" s="145">
        <v>3.6413410340951424</v>
      </c>
      <c r="Q193" s="145">
        <v>0.1008832399457604</v>
      </c>
      <c r="R193" s="145">
        <v>2.6991141511429284E-2</v>
      </c>
      <c r="S193" s="145">
        <v>0.83898320097313461</v>
      </c>
      <c r="T193" s="145">
        <v>0.61</v>
      </c>
      <c r="U193" s="145">
        <v>3.4</v>
      </c>
      <c r="V193" s="146">
        <v>99.6</v>
      </c>
      <c r="W193" s="146"/>
      <c r="X193" s="145"/>
      <c r="Y193" s="145">
        <f t="shared" si="180"/>
        <v>1.9614694475442414</v>
      </c>
      <c r="Z193" s="145"/>
      <c r="AA193" s="145"/>
      <c r="AB193" s="145"/>
      <c r="AC193" s="146"/>
      <c r="AD193" s="146"/>
      <c r="AE193" s="146"/>
      <c r="AF193" s="443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Z193" s="146"/>
      <c r="BA193" s="146"/>
      <c r="BB193" s="146"/>
      <c r="BC193" s="146"/>
      <c r="BD193" s="147">
        <v>16989.777885197327</v>
      </c>
      <c r="BE193" s="148">
        <v>8.0748217800244788</v>
      </c>
      <c r="BF193" s="148">
        <v>0</v>
      </c>
      <c r="BG193" s="148">
        <v>42.990080332542192</v>
      </c>
      <c r="BH193" s="148">
        <v>11.864558590738369</v>
      </c>
      <c r="BI193" s="148">
        <v>2.2386491044240819</v>
      </c>
      <c r="BJ193" s="148">
        <v>33.190426363444203</v>
      </c>
      <c r="BK193" s="148">
        <v>99.281355735753593</v>
      </c>
      <c r="BL193" s="148">
        <v>136.50632992178825</v>
      </c>
      <c r="BM193" s="148">
        <v>20.182203231736498</v>
      </c>
      <c r="BN193" s="148">
        <v>186.87806205138449</v>
      </c>
      <c r="BO193" s="148">
        <v>7.0215528513814762</v>
      </c>
      <c r="BP193" s="148">
        <v>11.192708148893841</v>
      </c>
      <c r="BQ193" s="148">
        <v>8.0698676718500373</v>
      </c>
      <c r="BR193" s="148">
        <v>3.4652191031548063</v>
      </c>
      <c r="BS193" s="148">
        <v>559.67049507736476</v>
      </c>
      <c r="BT193" s="148">
        <v>31.149902308254379</v>
      </c>
      <c r="BU193" s="148">
        <v>60.533509468014806</v>
      </c>
      <c r="BV193" s="148">
        <v>4.486316912930957</v>
      </c>
      <c r="BW193" s="148">
        <v>18.52235066330778</v>
      </c>
      <c r="BX193" s="148"/>
      <c r="BY193" s="148"/>
      <c r="BZ193" s="148"/>
      <c r="CA193" s="148"/>
      <c r="CB193" s="148"/>
      <c r="CC193" s="198">
        <v>15.084091638808342</v>
      </c>
      <c r="CD193" s="344">
        <v>12.245260400479522</v>
      </c>
      <c r="CE193" s="360">
        <v>4.9769323006577206</v>
      </c>
      <c r="CF193" s="353"/>
      <c r="CG193" s="198">
        <v>15.084091638808342</v>
      </c>
      <c r="CH193" s="360">
        <v>4.9769323006577206</v>
      </c>
      <c r="CI193" s="438"/>
      <c r="CJ193" s="438"/>
      <c r="DC193" s="516"/>
      <c r="DD193" s="388">
        <v>70.601744867799042</v>
      </c>
      <c r="DE193" s="145">
        <v>0.65497135028875164</v>
      </c>
      <c r="DF193" s="388">
        <v>10.672071572207257</v>
      </c>
      <c r="DG193" s="145">
        <v>2.7969185536539252</v>
      </c>
      <c r="DH193" s="145">
        <v>5.8600539175004261E-2</v>
      </c>
      <c r="DI193" s="145">
        <v>2.2935286330700442</v>
      </c>
      <c r="DJ193" s="388">
        <v>1.2604760457922983</v>
      </c>
      <c r="DK193" s="145">
        <v>2.6434898214881959</v>
      </c>
      <c r="DL193" s="145">
        <v>3.6413410340951424</v>
      </c>
      <c r="DM193" s="145">
        <v>0.1008832399457604</v>
      </c>
      <c r="DN193" s="145">
        <v>2.6991141511429284E-2</v>
      </c>
      <c r="DO193" s="145">
        <v>0.83898320097313461</v>
      </c>
      <c r="DP193" s="145">
        <v>0.61</v>
      </c>
      <c r="DQ193" s="145">
        <v>3.4</v>
      </c>
      <c r="DR193" s="146">
        <v>99.6</v>
      </c>
      <c r="EI193" s="147">
        <v>16989.777885197327</v>
      </c>
      <c r="EJ193" s="148">
        <v>8.0748217800244788</v>
      </c>
      <c r="EK193" s="148">
        <v>0</v>
      </c>
      <c r="EL193" s="148">
        <v>42.990080332542192</v>
      </c>
      <c r="EM193" s="148">
        <v>11.864558590738369</v>
      </c>
      <c r="EN193" s="148">
        <v>2.2386491044240819</v>
      </c>
      <c r="EO193" s="148">
        <v>33.190426363444203</v>
      </c>
      <c r="EP193" s="148">
        <v>99.281355735753593</v>
      </c>
      <c r="EQ193" s="148">
        <v>136.50632992178825</v>
      </c>
      <c r="ER193" s="148">
        <v>20.182203231736498</v>
      </c>
      <c r="ES193" s="148">
        <v>186.87806205138449</v>
      </c>
      <c r="ET193" s="148">
        <v>7.0215528513814762</v>
      </c>
      <c r="EU193" s="148">
        <v>11.192708148893841</v>
      </c>
      <c r="EV193" s="148">
        <v>8.0698676718500373</v>
      </c>
      <c r="EW193" s="148">
        <v>3.4652191031548063</v>
      </c>
      <c r="EX193" s="148">
        <v>559.67049507736476</v>
      </c>
      <c r="EY193" s="148">
        <v>31.149902308254379</v>
      </c>
      <c r="EZ193" s="148">
        <v>60.533509468014806</v>
      </c>
      <c r="FA193" s="148">
        <v>4.486316912930957</v>
      </c>
      <c r="FB193" s="148">
        <v>18.52235066330778</v>
      </c>
      <c r="GK193" s="198">
        <v>15.084091638808342</v>
      </c>
      <c r="GL193" s="360">
        <v>4.9769323006577206</v>
      </c>
      <c r="GZ193" s="637"/>
      <c r="HI193" s="637"/>
    </row>
    <row r="194" spans="1:217" s="142" customFormat="1" ht="15.75" x14ac:dyDescent="0.25">
      <c r="A194" s="278">
        <v>67</v>
      </c>
      <c r="B194" s="272">
        <v>46</v>
      </c>
      <c r="C194" s="144">
        <v>110</v>
      </c>
      <c r="D194" s="327">
        <v>3272.6</v>
      </c>
      <c r="E194" s="322" t="s">
        <v>242</v>
      </c>
      <c r="F194" s="311" t="s">
        <v>162</v>
      </c>
      <c r="G194" s="239"/>
      <c r="H194" s="388">
        <v>67.440996093926685</v>
      </c>
      <c r="I194" s="145">
        <v>0.4956902689694479</v>
      </c>
      <c r="J194" s="388">
        <v>8.88724276912777</v>
      </c>
      <c r="K194" s="145">
        <v>2.6938368292727053</v>
      </c>
      <c r="L194" s="145">
        <v>0.14847672188396224</v>
      </c>
      <c r="M194" s="145">
        <v>2.9193790429102613</v>
      </c>
      <c r="N194" s="388">
        <v>3.6938034681950178</v>
      </c>
      <c r="O194" s="145">
        <v>2.4316466236327603</v>
      </c>
      <c r="P194" s="145">
        <v>3.073719443514606</v>
      </c>
      <c r="Q194" s="145">
        <v>9.2876482588910084E-2</v>
      </c>
      <c r="R194" s="145">
        <v>2.0837001167072274E-2</v>
      </c>
      <c r="S194" s="145">
        <v>0.69149525481078034</v>
      </c>
      <c r="T194" s="145">
        <v>0.65</v>
      </c>
      <c r="U194" s="145">
        <v>6.36</v>
      </c>
      <c r="V194" s="146">
        <v>99.6</v>
      </c>
      <c r="W194" s="146"/>
      <c r="X194" s="145"/>
      <c r="Y194" s="145">
        <f t="shared" si="180"/>
        <v>1.8042817947355081</v>
      </c>
      <c r="Z194" s="145"/>
      <c r="AA194" s="145"/>
      <c r="AB194" s="145"/>
      <c r="AC194" s="146"/>
      <c r="AD194" s="146"/>
      <c r="AE194" s="146"/>
      <c r="AF194" s="443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Z194" s="146"/>
      <c r="BA194" s="146"/>
      <c r="BB194" s="146"/>
      <c r="BC194" s="146"/>
      <c r="BD194" s="147">
        <v>16983.377529723279</v>
      </c>
      <c r="BE194" s="148">
        <v>0</v>
      </c>
      <c r="BF194" s="148">
        <v>0</v>
      </c>
      <c r="BG194" s="148">
        <v>41.262279613660191</v>
      </c>
      <c r="BH194" s="148">
        <v>11.076760084632136</v>
      </c>
      <c r="BI194" s="148">
        <v>1.5744210873265028</v>
      </c>
      <c r="BJ194" s="148">
        <v>29.0019823684264</v>
      </c>
      <c r="BK194" s="148">
        <v>85.802863043227163</v>
      </c>
      <c r="BL194" s="148">
        <v>127.87121166731373</v>
      </c>
      <c r="BM194" s="148">
        <v>19.388601965198518</v>
      </c>
      <c r="BN194" s="148">
        <v>146.81835498344469</v>
      </c>
      <c r="BO194" s="148">
        <v>6.1822908083447992</v>
      </c>
      <c r="BP194" s="148">
        <v>11.466122076146759</v>
      </c>
      <c r="BQ194" s="148">
        <v>5.551838114475701</v>
      </c>
      <c r="BR194" s="148">
        <v>1.1445292014678028</v>
      </c>
      <c r="BS194" s="148">
        <v>527.92253985321179</v>
      </c>
      <c r="BT194" s="148">
        <v>25.424233159769454</v>
      </c>
      <c r="BU194" s="148">
        <v>47.123441758835817</v>
      </c>
      <c r="BV194" s="148">
        <v>5.9628842878827371</v>
      </c>
      <c r="BW194" s="148">
        <v>13.263266236105812</v>
      </c>
      <c r="BX194" s="148"/>
      <c r="BY194" s="148"/>
      <c r="BZ194" s="148"/>
      <c r="CA194" s="148"/>
      <c r="CB194" s="148"/>
      <c r="CC194" s="158"/>
      <c r="CD194" s="342"/>
      <c r="CE194" s="363"/>
      <c r="CF194" s="350"/>
      <c r="CG194" s="158"/>
      <c r="CH194" s="363"/>
      <c r="CI194" s="438"/>
      <c r="CJ194" s="438"/>
      <c r="DC194" s="516"/>
      <c r="DD194" s="388">
        <v>67.440996093926685</v>
      </c>
      <c r="DE194" s="145">
        <v>0.4956902689694479</v>
      </c>
      <c r="DF194" s="388">
        <v>8.88724276912777</v>
      </c>
      <c r="DG194" s="145">
        <v>2.6938368292727053</v>
      </c>
      <c r="DH194" s="145">
        <v>0.14847672188396224</v>
      </c>
      <c r="DI194" s="145">
        <v>2.9193790429102613</v>
      </c>
      <c r="DJ194" s="388">
        <v>3.6938034681950178</v>
      </c>
      <c r="DK194" s="145">
        <v>2.4316466236327603</v>
      </c>
      <c r="DL194" s="145">
        <v>3.073719443514606</v>
      </c>
      <c r="DM194" s="145">
        <v>9.2876482588910084E-2</v>
      </c>
      <c r="DN194" s="145">
        <v>2.0837001167072274E-2</v>
      </c>
      <c r="DO194" s="145">
        <v>0.69149525481078034</v>
      </c>
      <c r="DP194" s="145">
        <v>0.65</v>
      </c>
      <c r="DQ194" s="145">
        <v>6.36</v>
      </c>
      <c r="DR194" s="146">
        <v>99.6</v>
      </c>
      <c r="EI194" s="147">
        <v>16983.377529723279</v>
      </c>
      <c r="EJ194" s="148">
        <v>0</v>
      </c>
      <c r="EK194" s="148">
        <v>0</v>
      </c>
      <c r="EL194" s="148">
        <v>41.262279613660191</v>
      </c>
      <c r="EM194" s="148">
        <v>11.076760084632136</v>
      </c>
      <c r="EN194" s="148">
        <v>1.5744210873265028</v>
      </c>
      <c r="EO194" s="148">
        <v>29.0019823684264</v>
      </c>
      <c r="EP194" s="148">
        <v>85.802863043227163</v>
      </c>
      <c r="EQ194" s="148">
        <v>127.87121166731373</v>
      </c>
      <c r="ER194" s="148">
        <v>19.388601965198518</v>
      </c>
      <c r="ES194" s="148">
        <v>146.81835498344469</v>
      </c>
      <c r="ET194" s="148">
        <v>6.1822908083447992</v>
      </c>
      <c r="EU194" s="148">
        <v>11.466122076146759</v>
      </c>
      <c r="EV194" s="148">
        <v>5.551838114475701</v>
      </c>
      <c r="EW194" s="148">
        <v>1.1445292014678028</v>
      </c>
      <c r="EX194" s="148">
        <v>527.92253985321179</v>
      </c>
      <c r="EY194" s="148">
        <v>25.424233159769454</v>
      </c>
      <c r="EZ194" s="148">
        <v>47.123441758835817</v>
      </c>
      <c r="FA194" s="148">
        <v>5.9628842878827371</v>
      </c>
      <c r="FB194" s="148">
        <v>13.263266236105812</v>
      </c>
      <c r="GK194" s="158"/>
      <c r="GL194" s="363"/>
      <c r="GZ194" s="637"/>
      <c r="HI194" s="637"/>
    </row>
    <row r="195" spans="1:217" s="142" customFormat="1" ht="15.75" x14ac:dyDescent="0.2">
      <c r="A195" s="278">
        <v>68</v>
      </c>
      <c r="B195" s="272">
        <v>45</v>
      </c>
      <c r="C195" s="144">
        <v>110</v>
      </c>
      <c r="D195" s="327">
        <v>3272.85</v>
      </c>
      <c r="E195" s="322" t="s">
        <v>242</v>
      </c>
      <c r="F195" s="311" t="s">
        <v>162</v>
      </c>
      <c r="G195" s="239"/>
      <c r="H195" s="388">
        <v>70.342868033236627</v>
      </c>
      <c r="I195" s="145">
        <v>0.57222877635807778</v>
      </c>
      <c r="J195" s="388">
        <v>10.012559085208119</v>
      </c>
      <c r="K195" s="145">
        <v>2.4660728423610561</v>
      </c>
      <c r="L195" s="145">
        <v>8.5844634318413396E-2</v>
      </c>
      <c r="M195" s="145">
        <v>2.2492945049776591</v>
      </c>
      <c r="N195" s="388">
        <v>2.0191029434820096</v>
      </c>
      <c r="O195" s="145">
        <v>2.726392568785764</v>
      </c>
      <c r="P195" s="145">
        <v>3.2284598651720615</v>
      </c>
      <c r="Q195" s="145">
        <v>0.10163096731206395</v>
      </c>
      <c r="R195" s="145">
        <v>2.6104197695382921E-2</v>
      </c>
      <c r="S195" s="145">
        <v>0.93944158109273312</v>
      </c>
      <c r="T195" s="145">
        <v>0.6</v>
      </c>
      <c r="U195" s="145">
        <v>4.2300000000000004</v>
      </c>
      <c r="V195" s="146">
        <v>99.6</v>
      </c>
      <c r="W195" s="146"/>
      <c r="X195" s="145"/>
      <c r="Y195" s="145">
        <f t="shared" si="180"/>
        <v>2.0229832860390369</v>
      </c>
      <c r="Z195" s="145"/>
      <c r="AA195" s="145"/>
      <c r="AB195" s="145"/>
      <c r="AC195" s="146"/>
      <c r="AD195" s="146"/>
      <c r="AE195" s="146"/>
      <c r="AF195" s="443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Z195" s="146"/>
      <c r="BA195" s="146"/>
      <c r="BB195" s="146"/>
      <c r="BC195" s="146"/>
      <c r="BD195" s="147">
        <v>15350.245837606994</v>
      </c>
      <c r="BE195" s="148">
        <v>2.1314053029408151</v>
      </c>
      <c r="BF195" s="148">
        <v>0.63855405203492299</v>
      </c>
      <c r="BG195" s="148">
        <v>38.963111714646523</v>
      </c>
      <c r="BH195" s="148">
        <v>8.7314119370314813</v>
      </c>
      <c r="BI195" s="148">
        <v>2.4939645933154195</v>
      </c>
      <c r="BJ195" s="148">
        <v>40.054833180472428</v>
      </c>
      <c r="BK195" s="148">
        <v>87.896872162633272</v>
      </c>
      <c r="BL195" s="148">
        <v>135.85004109897139</v>
      </c>
      <c r="BM195" s="148">
        <v>21.949362943402988</v>
      </c>
      <c r="BN195" s="148">
        <v>190.66842763361615</v>
      </c>
      <c r="BO195" s="148">
        <v>5.5949850409788953</v>
      </c>
      <c r="BP195" s="148">
        <v>12.109512514469413</v>
      </c>
      <c r="BQ195" s="148">
        <v>7.4917251575012811</v>
      </c>
      <c r="BR195" s="148">
        <v>0.90476788715319056</v>
      </c>
      <c r="BS195" s="148">
        <v>585.73415148742617</v>
      </c>
      <c r="BT195" s="148">
        <v>26.498312661447603</v>
      </c>
      <c r="BU195" s="148">
        <v>55.384079979604216</v>
      </c>
      <c r="BV195" s="148">
        <v>12.612741752517058</v>
      </c>
      <c r="BW195" s="148">
        <v>15.585025227744248</v>
      </c>
      <c r="BX195" s="148"/>
      <c r="BY195" s="148"/>
      <c r="BZ195" s="148"/>
      <c r="CA195" s="148"/>
      <c r="CB195" s="148"/>
      <c r="CC195" s="198">
        <v>13.339210318749128</v>
      </c>
      <c r="CD195" s="344">
        <v>12.6</v>
      </c>
      <c r="CE195" s="360">
        <v>9.1632983298593338</v>
      </c>
      <c r="CF195" s="353"/>
      <c r="CG195" s="198">
        <v>13.339210318749128</v>
      </c>
      <c r="CH195" s="360">
        <v>9.1632983298593338</v>
      </c>
      <c r="CI195" s="438"/>
      <c r="CJ195" s="438"/>
      <c r="DC195" s="516"/>
      <c r="DD195" s="388">
        <v>70.342868033236627</v>
      </c>
      <c r="DE195" s="145">
        <v>0.57222877635807778</v>
      </c>
      <c r="DF195" s="388">
        <v>10.012559085208119</v>
      </c>
      <c r="DG195" s="145">
        <v>2.4660728423610561</v>
      </c>
      <c r="DH195" s="145">
        <v>8.5844634318413396E-2</v>
      </c>
      <c r="DI195" s="145">
        <v>2.2492945049776591</v>
      </c>
      <c r="DJ195" s="388">
        <v>2.0191029434820096</v>
      </c>
      <c r="DK195" s="145">
        <v>2.726392568785764</v>
      </c>
      <c r="DL195" s="145">
        <v>3.2284598651720615</v>
      </c>
      <c r="DM195" s="145">
        <v>0.10163096731206395</v>
      </c>
      <c r="DN195" s="145">
        <v>2.6104197695382921E-2</v>
      </c>
      <c r="DO195" s="145">
        <v>0.93944158109273312</v>
      </c>
      <c r="DP195" s="145">
        <v>0.6</v>
      </c>
      <c r="DQ195" s="145">
        <v>4.2300000000000004</v>
      </c>
      <c r="DR195" s="146">
        <v>99.6</v>
      </c>
      <c r="EI195" s="147">
        <v>15350.245837606994</v>
      </c>
      <c r="EJ195" s="148">
        <v>2.1314053029408151</v>
      </c>
      <c r="EK195" s="148">
        <v>0.63855405203492299</v>
      </c>
      <c r="EL195" s="148">
        <v>38.963111714646523</v>
      </c>
      <c r="EM195" s="148">
        <v>8.7314119370314813</v>
      </c>
      <c r="EN195" s="148">
        <v>2.4939645933154195</v>
      </c>
      <c r="EO195" s="148">
        <v>40.054833180472428</v>
      </c>
      <c r="EP195" s="148">
        <v>87.896872162633272</v>
      </c>
      <c r="EQ195" s="148">
        <v>135.85004109897139</v>
      </c>
      <c r="ER195" s="148">
        <v>21.949362943402988</v>
      </c>
      <c r="ES195" s="148">
        <v>190.66842763361615</v>
      </c>
      <c r="ET195" s="148">
        <v>5.5949850409788953</v>
      </c>
      <c r="EU195" s="148">
        <v>12.109512514469413</v>
      </c>
      <c r="EV195" s="148">
        <v>7.4917251575012811</v>
      </c>
      <c r="EW195" s="148">
        <v>0.90476788715319056</v>
      </c>
      <c r="EX195" s="148">
        <v>585.73415148742617</v>
      </c>
      <c r="EY195" s="148">
        <v>26.498312661447603</v>
      </c>
      <c r="EZ195" s="148">
        <v>55.384079979604216</v>
      </c>
      <c r="FA195" s="148">
        <v>12.612741752517058</v>
      </c>
      <c r="FB195" s="148">
        <v>15.585025227744248</v>
      </c>
      <c r="GK195" s="198">
        <v>13.339210318749128</v>
      </c>
      <c r="GL195" s="360">
        <v>9.1632983298593338</v>
      </c>
      <c r="GZ195" s="637"/>
      <c r="HI195" s="637"/>
    </row>
    <row r="196" spans="1:217" s="142" customFormat="1" ht="15.75" x14ac:dyDescent="0.2">
      <c r="A196" s="278">
        <v>69</v>
      </c>
      <c r="B196" s="272">
        <v>49</v>
      </c>
      <c r="C196" s="144">
        <v>110</v>
      </c>
      <c r="D196" s="327">
        <v>3273.5</v>
      </c>
      <c r="E196" s="322" t="s">
        <v>242</v>
      </c>
      <c r="F196" s="311" t="s">
        <v>162</v>
      </c>
      <c r="G196" s="239"/>
      <c r="H196" s="388">
        <v>71.51364718118657</v>
      </c>
      <c r="I196" s="145">
        <v>0.68539806680158721</v>
      </c>
      <c r="J196" s="388">
        <v>11.465109884325013</v>
      </c>
      <c r="K196" s="145">
        <v>2.834205339320031</v>
      </c>
      <c r="L196" s="145">
        <v>2.7804366020884669E-2</v>
      </c>
      <c r="M196" s="145">
        <v>2.0885985534511606</v>
      </c>
      <c r="N196" s="388">
        <v>0.44323430539174974</v>
      </c>
      <c r="O196" s="145">
        <v>2.4821529989673587</v>
      </c>
      <c r="P196" s="145">
        <v>3.6652696619295617</v>
      </c>
      <c r="Q196" s="145">
        <v>0.12184854520917106</v>
      </c>
      <c r="R196" s="145">
        <v>1.6151065556249185E-2</v>
      </c>
      <c r="S196" s="145">
        <v>0.77658003184066493</v>
      </c>
      <c r="T196" s="145">
        <v>0.56999999999999995</v>
      </c>
      <c r="U196" s="145">
        <v>2.91</v>
      </c>
      <c r="V196" s="146">
        <v>99.6</v>
      </c>
      <c r="W196" s="146"/>
      <c r="X196" s="145"/>
      <c r="Y196" s="145">
        <f t="shared" si="180"/>
        <v>1.8417575252337801</v>
      </c>
      <c r="Z196" s="145"/>
      <c r="AA196" s="145"/>
      <c r="AB196" s="145"/>
      <c r="AC196" s="146"/>
      <c r="AD196" s="146"/>
      <c r="AE196" s="146"/>
      <c r="AF196" s="443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Z196" s="146"/>
      <c r="BA196" s="146"/>
      <c r="BB196" s="146"/>
      <c r="BC196" s="146"/>
      <c r="BD196" s="147">
        <v>18070.509169080531</v>
      </c>
      <c r="BE196" s="148">
        <v>4.9830505515382413</v>
      </c>
      <c r="BF196" s="148">
        <v>0.49718127003776641</v>
      </c>
      <c r="BG196" s="148">
        <v>50.256600997227849</v>
      </c>
      <c r="BH196" s="148">
        <v>13.739322029629562</v>
      </c>
      <c r="BI196" s="148">
        <v>1.8128940292513589</v>
      </c>
      <c r="BJ196" s="148">
        <v>36.573187659091268</v>
      </c>
      <c r="BK196" s="148">
        <v>108.46386425326772</v>
      </c>
      <c r="BL196" s="148">
        <v>147.84710540191534</v>
      </c>
      <c r="BM196" s="148">
        <v>22.39841925171952</v>
      </c>
      <c r="BN196" s="148">
        <v>220.16937634922223</v>
      </c>
      <c r="BO196" s="148">
        <v>8.2289658534975683</v>
      </c>
      <c r="BP196" s="148">
        <v>13.394913789476666</v>
      </c>
      <c r="BQ196" s="148">
        <v>9.3161260888687476</v>
      </c>
      <c r="BR196" s="148">
        <v>2.6962320607349288</v>
      </c>
      <c r="BS196" s="148">
        <v>604.28967773819454</v>
      </c>
      <c r="BT196" s="148">
        <v>42.138092406558947</v>
      </c>
      <c r="BU196" s="148">
        <v>73.972154061207007</v>
      </c>
      <c r="BV196" s="148">
        <v>12.521751085637769</v>
      </c>
      <c r="BW196" s="148">
        <v>16.65536970653805</v>
      </c>
      <c r="BX196" s="148"/>
      <c r="BY196" s="148"/>
      <c r="BZ196" s="148"/>
      <c r="CA196" s="148"/>
      <c r="CB196" s="148"/>
      <c r="CC196" s="198">
        <v>16.592733632256337</v>
      </c>
      <c r="CD196" s="344">
        <v>13.76708680987042</v>
      </c>
      <c r="CE196" s="360">
        <v>2.5557188410354232</v>
      </c>
      <c r="CF196" s="353" t="s">
        <v>164</v>
      </c>
      <c r="CG196" s="198">
        <v>16.592733632256337</v>
      </c>
      <c r="CH196" s="360">
        <v>2.5557188410354232</v>
      </c>
      <c r="CI196" s="438"/>
      <c r="CJ196" s="438"/>
      <c r="DC196" s="516"/>
      <c r="DD196" s="388">
        <v>71.51364718118657</v>
      </c>
      <c r="DE196" s="145">
        <v>0.68539806680158721</v>
      </c>
      <c r="DF196" s="388">
        <v>11.465109884325013</v>
      </c>
      <c r="DG196" s="145">
        <v>2.834205339320031</v>
      </c>
      <c r="DH196" s="145">
        <v>2.7804366020884669E-2</v>
      </c>
      <c r="DI196" s="145">
        <v>2.0885985534511606</v>
      </c>
      <c r="DJ196" s="388">
        <v>0.44323430539174974</v>
      </c>
      <c r="DK196" s="145">
        <v>2.4821529989673587</v>
      </c>
      <c r="DL196" s="145">
        <v>3.6652696619295617</v>
      </c>
      <c r="DM196" s="145">
        <v>0.12184854520917106</v>
      </c>
      <c r="DN196" s="145">
        <v>1.6151065556249185E-2</v>
      </c>
      <c r="DO196" s="145">
        <v>0.77658003184066493</v>
      </c>
      <c r="DP196" s="145">
        <v>0.56999999999999995</v>
      </c>
      <c r="DQ196" s="145">
        <v>2.91</v>
      </c>
      <c r="DR196" s="146">
        <v>99.6</v>
      </c>
      <c r="EI196" s="147">
        <v>18070.509169080531</v>
      </c>
      <c r="EJ196" s="148">
        <v>4.9830505515382413</v>
      </c>
      <c r="EK196" s="148">
        <v>0.49718127003776641</v>
      </c>
      <c r="EL196" s="148">
        <v>50.256600997227849</v>
      </c>
      <c r="EM196" s="148">
        <v>13.739322029629562</v>
      </c>
      <c r="EN196" s="148">
        <v>1.8128940292513589</v>
      </c>
      <c r="EO196" s="148">
        <v>36.573187659091268</v>
      </c>
      <c r="EP196" s="148">
        <v>108.46386425326772</v>
      </c>
      <c r="EQ196" s="148">
        <v>147.84710540191534</v>
      </c>
      <c r="ER196" s="148">
        <v>22.39841925171952</v>
      </c>
      <c r="ES196" s="148">
        <v>220.16937634922223</v>
      </c>
      <c r="ET196" s="148">
        <v>8.2289658534975683</v>
      </c>
      <c r="EU196" s="148">
        <v>13.394913789476666</v>
      </c>
      <c r="EV196" s="148">
        <v>9.3161260888687476</v>
      </c>
      <c r="EW196" s="148">
        <v>2.6962320607349288</v>
      </c>
      <c r="EX196" s="148">
        <v>604.28967773819454</v>
      </c>
      <c r="EY196" s="148">
        <v>42.138092406558947</v>
      </c>
      <c r="EZ196" s="148">
        <v>73.972154061207007</v>
      </c>
      <c r="FA196" s="148">
        <v>12.521751085637769</v>
      </c>
      <c r="FB196" s="148">
        <v>16.65536970653805</v>
      </c>
      <c r="GK196" s="198">
        <v>16.592733632256337</v>
      </c>
      <c r="GL196" s="360">
        <v>2.5557188410354232</v>
      </c>
      <c r="GZ196" s="637"/>
      <c r="HI196" s="637"/>
    </row>
    <row r="197" spans="1:217" s="142" customFormat="1" ht="15.75" x14ac:dyDescent="0.2">
      <c r="A197" s="278">
        <v>70</v>
      </c>
      <c r="B197" s="272">
        <v>27</v>
      </c>
      <c r="C197" s="144">
        <v>110</v>
      </c>
      <c r="D197" s="327">
        <v>3274.15</v>
      </c>
      <c r="E197" s="322" t="s">
        <v>242</v>
      </c>
      <c r="F197" s="311" t="s">
        <v>162</v>
      </c>
      <c r="G197" s="239"/>
      <c r="H197" s="388">
        <v>73.55947711930142</v>
      </c>
      <c r="I197" s="145">
        <v>0.37961719149281226</v>
      </c>
      <c r="J197" s="388">
        <v>9.6854568404160748</v>
      </c>
      <c r="K197" s="145">
        <v>2.1123496768672823</v>
      </c>
      <c r="L197" s="145">
        <v>5.6584449297985229E-2</v>
      </c>
      <c r="M197" s="145">
        <v>1.9146622337502703</v>
      </c>
      <c r="N197" s="388">
        <v>1.2903914829961876</v>
      </c>
      <c r="O197" s="145">
        <v>2.4400892629458477</v>
      </c>
      <c r="P197" s="145">
        <v>3.5625692065243246</v>
      </c>
      <c r="Q197" s="145">
        <v>8.8304484166656871E-2</v>
      </c>
      <c r="R197" s="145">
        <v>4.7682374996132218E-2</v>
      </c>
      <c r="S197" s="145">
        <v>0.76281567724499078</v>
      </c>
      <c r="T197" s="145">
        <v>0.56000000000000005</v>
      </c>
      <c r="U197" s="145">
        <v>3.14</v>
      </c>
      <c r="V197" s="146">
        <v>99.6</v>
      </c>
      <c r="W197" s="146"/>
      <c r="X197" s="145"/>
      <c r="Y197" s="145">
        <f t="shared" si="180"/>
        <v>1.8105462331058191</v>
      </c>
      <c r="Z197" s="145"/>
      <c r="AA197" s="145"/>
      <c r="AB197" s="145"/>
      <c r="AC197" s="146"/>
      <c r="AD197" s="146"/>
      <c r="AE197" s="146"/>
      <c r="AF197" s="443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Z197" s="146"/>
      <c r="BA197" s="146"/>
      <c r="BB197" s="146"/>
      <c r="BC197" s="146"/>
      <c r="BD197" s="147">
        <v>12627.769727740042</v>
      </c>
      <c r="BE197" s="148">
        <v>12.123811054339484</v>
      </c>
      <c r="BF197" s="148">
        <v>8.4951390311496858E-2</v>
      </c>
      <c r="BG197" s="148">
        <v>37.646133247728876</v>
      </c>
      <c r="BH197" s="148">
        <v>10.659619564819295</v>
      </c>
      <c r="BI197" s="148">
        <v>0.87409876018041344</v>
      </c>
      <c r="BJ197" s="148">
        <v>31.476734672081751</v>
      </c>
      <c r="BK197" s="148">
        <v>90.25929950938945</v>
      </c>
      <c r="BL197" s="148">
        <v>133.11437658244631</v>
      </c>
      <c r="BM197" s="148">
        <v>14.915252260578304</v>
      </c>
      <c r="BN197" s="148">
        <v>97.961074740729558</v>
      </c>
      <c r="BO197" s="148">
        <v>5.6172855598629079</v>
      </c>
      <c r="BP197" s="148">
        <v>15.44630427856301</v>
      </c>
      <c r="BQ197" s="148">
        <v>6.4678608977829599</v>
      </c>
      <c r="BR197" s="148">
        <v>1.1476276877572777</v>
      </c>
      <c r="BS197" s="148">
        <v>658.28559955481751</v>
      </c>
      <c r="BT197" s="148">
        <v>29.571350165281689</v>
      </c>
      <c r="BU197" s="148">
        <v>54.268252952589194</v>
      </c>
      <c r="BV197" s="148">
        <v>6.1198565931060314</v>
      </c>
      <c r="BW197" s="148">
        <v>7.1231731946565349</v>
      </c>
      <c r="BX197" s="148"/>
      <c r="BY197" s="148"/>
      <c r="BZ197" s="148"/>
      <c r="CA197" s="148"/>
      <c r="CB197" s="148"/>
      <c r="CC197" s="198">
        <v>16.711773283538186</v>
      </c>
      <c r="CD197" s="344">
        <v>13.624621414573301</v>
      </c>
      <c r="CE197" s="360">
        <v>3.3350938481480004</v>
      </c>
      <c r="CF197" s="353" t="s">
        <v>159</v>
      </c>
      <c r="CG197" s="198">
        <v>16.711773283538186</v>
      </c>
      <c r="CH197" s="360">
        <v>3.3350938481480004</v>
      </c>
      <c r="CI197" s="438"/>
      <c r="CJ197" s="438"/>
      <c r="DC197" s="516"/>
      <c r="DD197" s="388">
        <v>73.55947711930142</v>
      </c>
      <c r="DE197" s="145">
        <v>0.37961719149281226</v>
      </c>
      <c r="DF197" s="388">
        <v>9.6854568404160748</v>
      </c>
      <c r="DG197" s="145">
        <v>2.1123496768672823</v>
      </c>
      <c r="DH197" s="145">
        <v>5.6584449297985229E-2</v>
      </c>
      <c r="DI197" s="145">
        <v>1.9146622337502703</v>
      </c>
      <c r="DJ197" s="388">
        <v>1.2903914829961876</v>
      </c>
      <c r="DK197" s="145">
        <v>2.4400892629458477</v>
      </c>
      <c r="DL197" s="145">
        <v>3.5625692065243246</v>
      </c>
      <c r="DM197" s="145">
        <v>8.8304484166656871E-2</v>
      </c>
      <c r="DN197" s="145">
        <v>4.7682374996132218E-2</v>
      </c>
      <c r="DO197" s="145">
        <v>0.76281567724499078</v>
      </c>
      <c r="DP197" s="145">
        <v>0.56000000000000005</v>
      </c>
      <c r="DQ197" s="145">
        <v>3.14</v>
      </c>
      <c r="DR197" s="146">
        <v>99.6</v>
      </c>
      <c r="EI197" s="147">
        <v>12627.769727740042</v>
      </c>
      <c r="EJ197" s="148">
        <v>12.123811054339484</v>
      </c>
      <c r="EK197" s="148">
        <v>8.4951390311496858E-2</v>
      </c>
      <c r="EL197" s="148">
        <v>37.646133247728876</v>
      </c>
      <c r="EM197" s="148">
        <v>10.659619564819295</v>
      </c>
      <c r="EN197" s="148">
        <v>0.87409876018041344</v>
      </c>
      <c r="EO197" s="148">
        <v>31.476734672081751</v>
      </c>
      <c r="EP197" s="148">
        <v>90.25929950938945</v>
      </c>
      <c r="EQ197" s="148">
        <v>133.11437658244631</v>
      </c>
      <c r="ER197" s="148">
        <v>14.915252260578304</v>
      </c>
      <c r="ES197" s="148">
        <v>97.961074740729558</v>
      </c>
      <c r="ET197" s="148">
        <v>5.6172855598629079</v>
      </c>
      <c r="EU197" s="148">
        <v>15.44630427856301</v>
      </c>
      <c r="EV197" s="148">
        <v>6.4678608977829599</v>
      </c>
      <c r="EW197" s="148">
        <v>1.1476276877572777</v>
      </c>
      <c r="EX197" s="148">
        <v>658.28559955481751</v>
      </c>
      <c r="EY197" s="148">
        <v>29.571350165281689</v>
      </c>
      <c r="EZ197" s="148">
        <v>54.268252952589194</v>
      </c>
      <c r="FA197" s="148">
        <v>6.1198565931060314</v>
      </c>
      <c r="FB197" s="148">
        <v>7.1231731946565349</v>
      </c>
      <c r="GK197" s="198">
        <v>16.711773283538186</v>
      </c>
      <c r="GL197" s="360">
        <v>3.3350938481480004</v>
      </c>
      <c r="GZ197" s="637"/>
      <c r="HI197" s="637"/>
    </row>
    <row r="198" spans="1:217" s="142" customFormat="1" ht="15.75" x14ac:dyDescent="0.2">
      <c r="A198" s="278">
        <v>71</v>
      </c>
      <c r="B198" s="272">
        <v>25</v>
      </c>
      <c r="C198" s="144">
        <v>110</v>
      </c>
      <c r="D198" s="327">
        <v>3274.7</v>
      </c>
      <c r="E198" s="322" t="s">
        <v>242</v>
      </c>
      <c r="F198" s="311" t="s">
        <v>162</v>
      </c>
      <c r="G198" s="239"/>
      <c r="H198" s="388">
        <v>70.576174414127593</v>
      </c>
      <c r="I198" s="145">
        <v>0.45837821543625101</v>
      </c>
      <c r="J198" s="388">
        <v>10.793815857731877</v>
      </c>
      <c r="K198" s="145">
        <v>2.4238686722598084</v>
      </c>
      <c r="L198" s="145">
        <v>7.1483584571729944E-2</v>
      </c>
      <c r="M198" s="145">
        <v>2.2267752831891907</v>
      </c>
      <c r="N198" s="388">
        <v>1.677091167344509</v>
      </c>
      <c r="O198" s="145">
        <v>2.5585166311298342</v>
      </c>
      <c r="P198" s="145">
        <v>3.4972522101321499</v>
      </c>
      <c r="Q198" s="145">
        <v>9.2743788603839292E-2</v>
      </c>
      <c r="R198" s="145">
        <v>3.1017302500951787E-2</v>
      </c>
      <c r="S198" s="145">
        <v>0.82288287297227058</v>
      </c>
      <c r="T198" s="145">
        <v>0.53</v>
      </c>
      <c r="U198" s="145">
        <v>3.84</v>
      </c>
      <c r="V198" s="146">
        <v>99.6</v>
      </c>
      <c r="W198" s="146"/>
      <c r="X198" s="145"/>
      <c r="Y198" s="145">
        <f t="shared" si="180"/>
        <v>1.8984193402983369</v>
      </c>
      <c r="Z198" s="145"/>
      <c r="AA198" s="145"/>
      <c r="AB198" s="145"/>
      <c r="AC198" s="146"/>
      <c r="AD198" s="146"/>
      <c r="AE198" s="146"/>
      <c r="AF198" s="443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Z198" s="146"/>
      <c r="BA198" s="146"/>
      <c r="BB198" s="146"/>
      <c r="BC198" s="146"/>
      <c r="BD198" s="147">
        <v>14054.254760798221</v>
      </c>
      <c r="BE198" s="148">
        <v>14.956587801608322</v>
      </c>
      <c r="BF198" s="148">
        <v>0</v>
      </c>
      <c r="BG198" s="148">
        <v>38.855152802539642</v>
      </c>
      <c r="BH198" s="148">
        <v>10.185641937124062</v>
      </c>
      <c r="BI198" s="148">
        <v>2.0808436600588545</v>
      </c>
      <c r="BJ198" s="148">
        <v>32.100954302060906</v>
      </c>
      <c r="BK198" s="148">
        <v>89.250759372088169</v>
      </c>
      <c r="BL198" s="148">
        <v>131.05819384140827</v>
      </c>
      <c r="BM198" s="148">
        <v>16.475840631911918</v>
      </c>
      <c r="BN198" s="148">
        <v>121.77069663735274</v>
      </c>
      <c r="BO198" s="148">
        <v>5.7428114158583083</v>
      </c>
      <c r="BP198" s="148">
        <v>11.809013007535095</v>
      </c>
      <c r="BQ198" s="148">
        <v>6.6556057392026462</v>
      </c>
      <c r="BR198" s="148">
        <v>1.8935305906946185</v>
      </c>
      <c r="BS198" s="148">
        <v>593.31195255875457</v>
      </c>
      <c r="BT198" s="148">
        <v>27.255920290598016</v>
      </c>
      <c r="BU198" s="148">
        <v>55.708876351633982</v>
      </c>
      <c r="BV198" s="148">
        <v>12.410638114249002</v>
      </c>
      <c r="BW198" s="148">
        <v>17.840899706432406</v>
      </c>
      <c r="BX198" s="148"/>
      <c r="BY198" s="148"/>
      <c r="BZ198" s="148"/>
      <c r="CA198" s="148"/>
      <c r="CB198" s="148"/>
      <c r="CC198" s="198">
        <v>14.96579208594423</v>
      </c>
      <c r="CD198" s="344">
        <v>12.759765358555761</v>
      </c>
      <c r="CE198" s="360">
        <v>3.3606376353447045</v>
      </c>
      <c r="CF198" s="353"/>
      <c r="CG198" s="198">
        <v>14.96579208594423</v>
      </c>
      <c r="CH198" s="360">
        <v>3.3606376353447045</v>
      </c>
      <c r="CI198" s="438"/>
      <c r="CJ198" s="438"/>
      <c r="DC198" s="516"/>
      <c r="DD198" s="388">
        <v>70.576174414127593</v>
      </c>
      <c r="DE198" s="145">
        <v>0.45837821543625101</v>
      </c>
      <c r="DF198" s="388">
        <v>10.793815857731877</v>
      </c>
      <c r="DG198" s="145">
        <v>2.4238686722598084</v>
      </c>
      <c r="DH198" s="145">
        <v>7.1483584571729944E-2</v>
      </c>
      <c r="DI198" s="145">
        <v>2.2267752831891907</v>
      </c>
      <c r="DJ198" s="388">
        <v>1.677091167344509</v>
      </c>
      <c r="DK198" s="145">
        <v>2.5585166311298342</v>
      </c>
      <c r="DL198" s="145">
        <v>3.4972522101321499</v>
      </c>
      <c r="DM198" s="145">
        <v>9.2743788603839292E-2</v>
      </c>
      <c r="DN198" s="145">
        <v>3.1017302500951787E-2</v>
      </c>
      <c r="DO198" s="145">
        <v>0.82288287297227058</v>
      </c>
      <c r="DP198" s="145">
        <v>0.53</v>
      </c>
      <c r="DQ198" s="145">
        <v>3.84</v>
      </c>
      <c r="DR198" s="146">
        <v>99.6</v>
      </c>
      <c r="EI198" s="147">
        <v>14054.254760798221</v>
      </c>
      <c r="EJ198" s="148">
        <v>14.956587801608322</v>
      </c>
      <c r="EK198" s="148">
        <v>0</v>
      </c>
      <c r="EL198" s="148">
        <v>38.855152802539642</v>
      </c>
      <c r="EM198" s="148">
        <v>10.185641937124062</v>
      </c>
      <c r="EN198" s="148">
        <v>2.0808436600588545</v>
      </c>
      <c r="EO198" s="148">
        <v>32.100954302060906</v>
      </c>
      <c r="EP198" s="148">
        <v>89.250759372088169</v>
      </c>
      <c r="EQ198" s="148">
        <v>131.05819384140827</v>
      </c>
      <c r="ER198" s="148">
        <v>16.475840631911918</v>
      </c>
      <c r="ES198" s="148">
        <v>121.77069663735274</v>
      </c>
      <c r="ET198" s="148">
        <v>5.7428114158583083</v>
      </c>
      <c r="EU198" s="148">
        <v>11.809013007535095</v>
      </c>
      <c r="EV198" s="148">
        <v>6.6556057392026462</v>
      </c>
      <c r="EW198" s="148">
        <v>1.8935305906946185</v>
      </c>
      <c r="EX198" s="148">
        <v>593.31195255875457</v>
      </c>
      <c r="EY198" s="148">
        <v>27.255920290598016</v>
      </c>
      <c r="EZ198" s="148">
        <v>55.708876351633982</v>
      </c>
      <c r="FA198" s="148">
        <v>12.410638114249002</v>
      </c>
      <c r="FB198" s="148">
        <v>17.840899706432406</v>
      </c>
      <c r="GK198" s="198">
        <v>14.96579208594423</v>
      </c>
      <c r="GL198" s="360">
        <v>3.3606376353447045</v>
      </c>
      <c r="GZ198" s="637"/>
      <c r="HI198" s="637"/>
    </row>
    <row r="199" spans="1:217" s="142" customFormat="1" ht="15.75" x14ac:dyDescent="0.2">
      <c r="A199" s="278">
        <v>72</v>
      </c>
      <c r="B199" s="272">
        <v>23</v>
      </c>
      <c r="C199" s="144">
        <v>110</v>
      </c>
      <c r="D199" s="327">
        <v>3276.45</v>
      </c>
      <c r="E199" s="322" t="s">
        <v>242</v>
      </c>
      <c r="F199" s="311" t="s">
        <v>161</v>
      </c>
      <c r="G199" s="239"/>
      <c r="H199" s="388">
        <v>74.784794648977567</v>
      </c>
      <c r="I199" s="145">
        <v>0.36143860666715882</v>
      </c>
      <c r="J199" s="388">
        <v>10.275794300960737</v>
      </c>
      <c r="K199" s="145">
        <v>1.7903890406336016</v>
      </c>
      <c r="L199" s="145">
        <v>2.9330605443826919E-2</v>
      </c>
      <c r="M199" s="145">
        <v>1.6386438944138024</v>
      </c>
      <c r="N199" s="388">
        <v>0.61971088238085703</v>
      </c>
      <c r="O199" s="145">
        <v>2.6340513166636783</v>
      </c>
      <c r="P199" s="145">
        <v>3.4004152262636702</v>
      </c>
      <c r="Q199" s="145">
        <v>8.6464180631281445E-2</v>
      </c>
      <c r="R199" s="145">
        <v>5.7540944707507674E-2</v>
      </c>
      <c r="S199" s="145">
        <v>0.89142635225630906</v>
      </c>
      <c r="T199" s="145">
        <v>0.52</v>
      </c>
      <c r="U199" s="145">
        <v>2.5099999999999998</v>
      </c>
      <c r="V199" s="146">
        <v>99.6</v>
      </c>
      <c r="W199" s="146"/>
      <c r="X199" s="145"/>
      <c r="Y199" s="145">
        <f t="shared" si="180"/>
        <v>1.9544660769644493</v>
      </c>
      <c r="Z199" s="145"/>
      <c r="AA199" s="145"/>
      <c r="AB199" s="145"/>
      <c r="AC199" s="146"/>
      <c r="AD199" s="146"/>
      <c r="AE199" s="146"/>
      <c r="AF199" s="443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Z199" s="146"/>
      <c r="BA199" s="146"/>
      <c r="BB199" s="146"/>
      <c r="BC199" s="146"/>
      <c r="BD199" s="147">
        <v>9978.6970254620446</v>
      </c>
      <c r="BE199" s="148">
        <v>0.53519364162280192</v>
      </c>
      <c r="BF199" s="148">
        <v>0</v>
      </c>
      <c r="BG199" s="148">
        <v>32.550685014564543</v>
      </c>
      <c r="BH199" s="148">
        <v>8.067528290838192</v>
      </c>
      <c r="BI199" s="148">
        <v>-0.23815015790861685</v>
      </c>
      <c r="BJ199" s="148">
        <v>32.186580181923169</v>
      </c>
      <c r="BK199" s="148">
        <v>82.216388459758662</v>
      </c>
      <c r="BL199" s="148">
        <v>129.24961839930756</v>
      </c>
      <c r="BM199" s="148">
        <v>14.380877892677256</v>
      </c>
      <c r="BN199" s="148">
        <v>104.98372989974563</v>
      </c>
      <c r="BO199" s="148">
        <v>3.936155914160294</v>
      </c>
      <c r="BP199" s="148">
        <v>13.797872812940879</v>
      </c>
      <c r="BQ199" s="148">
        <v>5.1776439840509605</v>
      </c>
      <c r="BR199" s="148">
        <v>1.337522439581915</v>
      </c>
      <c r="BS199" s="148">
        <v>675.60719483767377</v>
      </c>
      <c r="BT199" s="148">
        <v>25.397887103260857</v>
      </c>
      <c r="BU199" s="148">
        <v>51.10690546522968</v>
      </c>
      <c r="BV199" s="148">
        <v>16.263630014911822</v>
      </c>
      <c r="BW199" s="148">
        <v>13.772402638985108</v>
      </c>
      <c r="BX199" s="148"/>
      <c r="BY199" s="148"/>
      <c r="BZ199" s="148"/>
      <c r="CA199" s="148"/>
      <c r="CB199" s="148"/>
      <c r="CC199" s="198">
        <v>18.710164266667164</v>
      </c>
      <c r="CD199" s="344">
        <v>14.168161851141489</v>
      </c>
      <c r="CE199" s="360">
        <v>33.958147614629773</v>
      </c>
      <c r="CF199" s="353"/>
      <c r="CG199" s="198">
        <v>18.710164266667164</v>
      </c>
      <c r="CH199" s="360">
        <v>33.958147614629773</v>
      </c>
      <c r="CI199" s="438"/>
      <c r="CJ199" s="438"/>
      <c r="DC199" s="516"/>
      <c r="DD199" s="388">
        <v>74.784794648977567</v>
      </c>
      <c r="DE199" s="145">
        <v>0.36143860666715882</v>
      </c>
      <c r="DF199" s="388">
        <v>10.275794300960737</v>
      </c>
      <c r="DG199" s="145">
        <v>1.7903890406336016</v>
      </c>
      <c r="DH199" s="145">
        <v>2.9330605443826919E-2</v>
      </c>
      <c r="DI199" s="145">
        <v>1.6386438944138024</v>
      </c>
      <c r="DJ199" s="388">
        <v>0.61971088238085703</v>
      </c>
      <c r="DK199" s="145">
        <v>2.6340513166636783</v>
      </c>
      <c r="DL199" s="145">
        <v>3.4004152262636702</v>
      </c>
      <c r="DM199" s="145">
        <v>8.6464180631281445E-2</v>
      </c>
      <c r="DN199" s="145">
        <v>5.7540944707507674E-2</v>
      </c>
      <c r="DO199" s="145">
        <v>0.89142635225630906</v>
      </c>
      <c r="DP199" s="145">
        <v>0.52</v>
      </c>
      <c r="DQ199" s="145">
        <v>2.5099999999999998</v>
      </c>
      <c r="DR199" s="146">
        <v>99.6</v>
      </c>
      <c r="EI199" s="147">
        <v>9978.6970254620446</v>
      </c>
      <c r="EJ199" s="148">
        <v>0.53519364162280192</v>
      </c>
      <c r="EK199" s="148">
        <v>0</v>
      </c>
      <c r="EL199" s="148">
        <v>32.550685014564543</v>
      </c>
      <c r="EM199" s="148">
        <v>8.067528290838192</v>
      </c>
      <c r="EN199" s="148">
        <v>-0.23815015790861685</v>
      </c>
      <c r="EO199" s="148">
        <v>32.186580181923169</v>
      </c>
      <c r="EP199" s="148">
        <v>82.216388459758662</v>
      </c>
      <c r="EQ199" s="148">
        <v>129.24961839930756</v>
      </c>
      <c r="ER199" s="148">
        <v>14.380877892677256</v>
      </c>
      <c r="ES199" s="148">
        <v>104.98372989974563</v>
      </c>
      <c r="ET199" s="148">
        <v>3.936155914160294</v>
      </c>
      <c r="EU199" s="148">
        <v>13.797872812940879</v>
      </c>
      <c r="EV199" s="148">
        <v>5.1776439840509605</v>
      </c>
      <c r="EW199" s="148">
        <v>1.337522439581915</v>
      </c>
      <c r="EX199" s="148">
        <v>675.60719483767377</v>
      </c>
      <c r="EY199" s="148">
        <v>25.397887103260857</v>
      </c>
      <c r="EZ199" s="148">
        <v>51.10690546522968</v>
      </c>
      <c r="FA199" s="148">
        <v>16.263630014911822</v>
      </c>
      <c r="FB199" s="148">
        <v>13.772402638985108</v>
      </c>
      <c r="GK199" s="198">
        <v>18.710164266667164</v>
      </c>
      <c r="GL199" s="360">
        <v>33.958147614629773</v>
      </c>
      <c r="GZ199" s="637"/>
      <c r="HI199" s="637"/>
    </row>
    <row r="200" spans="1:217" s="142" customFormat="1" ht="15.75" x14ac:dyDescent="0.2">
      <c r="A200" s="278">
        <v>73</v>
      </c>
      <c r="B200" s="272">
        <v>29</v>
      </c>
      <c r="C200" s="144">
        <v>110</v>
      </c>
      <c r="D200" s="327">
        <v>3278.1</v>
      </c>
      <c r="E200" s="322" t="s">
        <v>242</v>
      </c>
      <c r="F200" s="311" t="s">
        <v>162</v>
      </c>
      <c r="G200" s="239"/>
      <c r="H200" s="388">
        <v>76.450486983183652</v>
      </c>
      <c r="I200" s="145">
        <v>0.30848586651020621</v>
      </c>
      <c r="J200" s="388">
        <v>9.1866338394114209</v>
      </c>
      <c r="K200" s="145">
        <v>1.6544118380003343</v>
      </c>
      <c r="L200" s="145">
        <v>2.1359060984880746E-2</v>
      </c>
      <c r="M200" s="145">
        <v>1.4312605056154373</v>
      </c>
      <c r="N200" s="388">
        <v>0.44070862498803937</v>
      </c>
      <c r="O200" s="145">
        <v>2.7472837917267321</v>
      </c>
      <c r="P200" s="145">
        <v>3.4309771628713435</v>
      </c>
      <c r="Q200" s="145">
        <v>8.9097797251216818E-2</v>
      </c>
      <c r="R200" s="145">
        <v>9.1640542606559766E-2</v>
      </c>
      <c r="S200" s="145">
        <v>0.87765398685017115</v>
      </c>
      <c r="T200" s="145">
        <v>0.4</v>
      </c>
      <c r="U200" s="145">
        <v>2.4700000000000002</v>
      </c>
      <c r="V200" s="146">
        <v>99.6</v>
      </c>
      <c r="W200" s="146"/>
      <c r="X200" s="145"/>
      <c r="Y200" s="145">
        <f t="shared" si="180"/>
        <v>2.0384845734612353</v>
      </c>
      <c r="Z200" s="145"/>
      <c r="AA200" s="145"/>
      <c r="AB200" s="145"/>
      <c r="AC200" s="146"/>
      <c r="AD200" s="146"/>
      <c r="AE200" s="146"/>
      <c r="AF200" s="443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Z200" s="146"/>
      <c r="BA200" s="146"/>
      <c r="BB200" s="146"/>
      <c r="BC200" s="146"/>
      <c r="BD200" s="147">
        <v>9667.5731560835284</v>
      </c>
      <c r="BE200" s="148">
        <v>0</v>
      </c>
      <c r="BF200" s="148">
        <v>0</v>
      </c>
      <c r="BG200" s="148">
        <v>34.218410291077241</v>
      </c>
      <c r="BH200" s="148">
        <v>8.5664375932747916</v>
      </c>
      <c r="BI200" s="148">
        <v>1.1589913703520427</v>
      </c>
      <c r="BJ200" s="148">
        <v>34.798236113763146</v>
      </c>
      <c r="BK200" s="148">
        <v>84.058905160288347</v>
      </c>
      <c r="BL200" s="148">
        <v>138.96152786046119</v>
      </c>
      <c r="BM200" s="148">
        <v>11.780391480158622</v>
      </c>
      <c r="BN200" s="148">
        <v>82.810182476493324</v>
      </c>
      <c r="BO200" s="148">
        <v>3.7772479565717583</v>
      </c>
      <c r="BP200" s="148">
        <v>14.381947491769997</v>
      </c>
      <c r="BQ200" s="148">
        <v>4.4470011562956975</v>
      </c>
      <c r="BR200" s="148">
        <v>0</v>
      </c>
      <c r="BS200" s="148">
        <v>762.53784458445773</v>
      </c>
      <c r="BT200" s="148">
        <v>20.585277751905732</v>
      </c>
      <c r="BU200" s="148">
        <v>39.268833583412977</v>
      </c>
      <c r="BV200" s="148">
        <v>5.9551542930380057</v>
      </c>
      <c r="BW200" s="148">
        <v>14.05344254755029</v>
      </c>
      <c r="BX200" s="148"/>
      <c r="BY200" s="148"/>
      <c r="BZ200" s="148"/>
      <c r="CA200" s="148"/>
      <c r="CB200" s="148"/>
      <c r="CC200" s="198">
        <v>19.069492677616935</v>
      </c>
      <c r="CD200" s="344">
        <v>16.16225781569036</v>
      </c>
      <c r="CE200" s="360">
        <v>19.669816511113243</v>
      </c>
      <c r="CF200" s="353"/>
      <c r="CG200" s="198">
        <v>19.069492677616935</v>
      </c>
      <c r="CH200" s="360">
        <v>19.669816511113243</v>
      </c>
      <c r="CI200" s="438"/>
      <c r="CJ200" s="438"/>
      <c r="DC200" s="516"/>
      <c r="DD200" s="388">
        <v>76.450486983183652</v>
      </c>
      <c r="DE200" s="145">
        <v>0.30848586651020621</v>
      </c>
      <c r="DF200" s="388">
        <v>9.1866338394114209</v>
      </c>
      <c r="DG200" s="145">
        <v>1.6544118380003343</v>
      </c>
      <c r="DH200" s="145">
        <v>2.1359060984880746E-2</v>
      </c>
      <c r="DI200" s="145">
        <v>1.4312605056154373</v>
      </c>
      <c r="DJ200" s="388">
        <v>0.44070862498803937</v>
      </c>
      <c r="DK200" s="145">
        <v>2.7472837917267321</v>
      </c>
      <c r="DL200" s="145">
        <v>3.4309771628713435</v>
      </c>
      <c r="DM200" s="145">
        <v>8.9097797251216818E-2</v>
      </c>
      <c r="DN200" s="145">
        <v>9.1640542606559766E-2</v>
      </c>
      <c r="DO200" s="145">
        <v>0.87765398685017115</v>
      </c>
      <c r="DP200" s="145">
        <v>0.4</v>
      </c>
      <c r="DQ200" s="145">
        <v>2.4700000000000002</v>
      </c>
      <c r="DR200" s="146">
        <v>99.6</v>
      </c>
      <c r="EI200" s="147">
        <v>9667.5731560835284</v>
      </c>
      <c r="EJ200" s="148">
        <v>0</v>
      </c>
      <c r="EK200" s="148">
        <v>0</v>
      </c>
      <c r="EL200" s="148">
        <v>34.218410291077241</v>
      </c>
      <c r="EM200" s="148">
        <v>8.5664375932747916</v>
      </c>
      <c r="EN200" s="148">
        <v>1.1589913703520427</v>
      </c>
      <c r="EO200" s="148">
        <v>34.798236113763146</v>
      </c>
      <c r="EP200" s="148">
        <v>84.058905160288347</v>
      </c>
      <c r="EQ200" s="148">
        <v>138.96152786046119</v>
      </c>
      <c r="ER200" s="148">
        <v>11.780391480158622</v>
      </c>
      <c r="ES200" s="148">
        <v>82.810182476493324</v>
      </c>
      <c r="ET200" s="148">
        <v>3.7772479565717583</v>
      </c>
      <c r="EU200" s="148">
        <v>14.381947491769997</v>
      </c>
      <c r="EV200" s="148">
        <v>4.4470011562956975</v>
      </c>
      <c r="EW200" s="148">
        <v>0</v>
      </c>
      <c r="EX200" s="148">
        <v>762.53784458445773</v>
      </c>
      <c r="EY200" s="148">
        <v>20.585277751905732</v>
      </c>
      <c r="EZ200" s="148">
        <v>39.268833583412977</v>
      </c>
      <c r="FA200" s="148">
        <v>5.9551542930380057</v>
      </c>
      <c r="FB200" s="148">
        <v>14.05344254755029</v>
      </c>
      <c r="GK200" s="198">
        <v>19.069492677616935</v>
      </c>
      <c r="GL200" s="360">
        <v>19.669816511113243</v>
      </c>
      <c r="GZ200" s="637"/>
      <c r="HI200" s="637"/>
    </row>
    <row r="201" spans="1:217" s="142" customFormat="1" ht="15.75" x14ac:dyDescent="0.2">
      <c r="A201" s="278">
        <v>74</v>
      </c>
      <c r="B201" s="272">
        <v>21</v>
      </c>
      <c r="C201" s="144">
        <v>110</v>
      </c>
      <c r="D201" s="326">
        <v>3278.4</v>
      </c>
      <c r="E201" s="322" t="s">
        <v>242</v>
      </c>
      <c r="F201" s="313" t="s">
        <v>160</v>
      </c>
      <c r="G201" s="241"/>
      <c r="H201" s="388">
        <v>72.2138536870916</v>
      </c>
      <c r="I201" s="145">
        <v>0.5033665258594775</v>
      </c>
      <c r="J201" s="388">
        <v>11.858639306827827</v>
      </c>
      <c r="K201" s="145">
        <v>2.359225149113231</v>
      </c>
      <c r="L201" s="145">
        <v>2.5860658893266036E-2</v>
      </c>
      <c r="M201" s="145">
        <v>1.9052382278334148</v>
      </c>
      <c r="N201" s="388">
        <v>0.38505910210366989</v>
      </c>
      <c r="O201" s="145">
        <v>2.6986717504917701</v>
      </c>
      <c r="P201" s="145">
        <v>3.5901517869856181</v>
      </c>
      <c r="Q201" s="145">
        <v>9.5297546157862248E-2</v>
      </c>
      <c r="R201" s="145">
        <v>2.6471540599406179E-2</v>
      </c>
      <c r="S201" s="145">
        <v>0.86816471804283268</v>
      </c>
      <c r="T201" s="145">
        <v>0.42</v>
      </c>
      <c r="U201" s="145">
        <v>2.65</v>
      </c>
      <c r="V201" s="146">
        <v>99.6</v>
      </c>
      <c r="W201" s="146"/>
      <c r="X201" s="145"/>
      <c r="Y201" s="145">
        <f t="shared" si="180"/>
        <v>2.0024144388648932</v>
      </c>
      <c r="Z201" s="145"/>
      <c r="AA201" s="145"/>
      <c r="AB201" s="145"/>
      <c r="AC201" s="146"/>
      <c r="AD201" s="146"/>
      <c r="AE201" s="146"/>
      <c r="AF201" s="443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Z201" s="146"/>
      <c r="BA201" s="146"/>
      <c r="BB201" s="146"/>
      <c r="BC201" s="146"/>
      <c r="BD201" s="147">
        <v>15176.391956690064</v>
      </c>
      <c r="BE201" s="148">
        <v>17.275545106976711</v>
      </c>
      <c r="BF201" s="148">
        <v>0</v>
      </c>
      <c r="BG201" s="148">
        <v>48.7713053436199</v>
      </c>
      <c r="BH201" s="148">
        <v>11.970107854530371</v>
      </c>
      <c r="BI201" s="148">
        <v>0.57106838987333286</v>
      </c>
      <c r="BJ201" s="148">
        <v>41.206469103012786</v>
      </c>
      <c r="BK201" s="148">
        <v>97.456342527120739</v>
      </c>
      <c r="BL201" s="148">
        <v>143.5976429566737</v>
      </c>
      <c r="BM201" s="148">
        <v>18.709429226842317</v>
      </c>
      <c r="BN201" s="148">
        <v>137.08882660921745</v>
      </c>
      <c r="BO201" s="148">
        <v>7.2891118780157376</v>
      </c>
      <c r="BP201" s="148">
        <v>18.803167245306586</v>
      </c>
      <c r="BQ201" s="148">
        <v>7.3766273166849778</v>
      </c>
      <c r="BR201" s="148">
        <v>0.60401076280204247</v>
      </c>
      <c r="BS201" s="148">
        <v>649.58865840293618</v>
      </c>
      <c r="BT201" s="148">
        <v>22.764636635132302</v>
      </c>
      <c r="BU201" s="148">
        <v>60.12448581923087</v>
      </c>
      <c r="BV201" s="148">
        <v>2.1578479105691013</v>
      </c>
      <c r="BW201" s="148">
        <v>11.484701622482099</v>
      </c>
      <c r="BX201" s="148"/>
      <c r="BY201" s="148"/>
      <c r="BZ201" s="148"/>
      <c r="CA201" s="148"/>
      <c r="CB201" s="148"/>
      <c r="CC201" s="198">
        <v>17.719876494182067</v>
      </c>
      <c r="CD201" s="344">
        <v>15.080994752452655</v>
      </c>
      <c r="CE201" s="360">
        <v>6.4403647585422492</v>
      </c>
      <c r="CF201" s="353"/>
      <c r="CG201" s="198">
        <v>17.719876494182067</v>
      </c>
      <c r="CH201" s="360">
        <v>6.4403647585422492</v>
      </c>
      <c r="CI201" s="438"/>
      <c r="CJ201" s="438"/>
      <c r="DC201" s="516"/>
      <c r="DD201" s="388">
        <v>72.2138536870916</v>
      </c>
      <c r="DE201" s="145">
        <v>0.5033665258594775</v>
      </c>
      <c r="DF201" s="388">
        <v>11.858639306827827</v>
      </c>
      <c r="DG201" s="145">
        <v>2.359225149113231</v>
      </c>
      <c r="DH201" s="145">
        <v>2.5860658893266036E-2</v>
      </c>
      <c r="DI201" s="145">
        <v>1.9052382278334148</v>
      </c>
      <c r="DJ201" s="388">
        <v>0.38505910210366989</v>
      </c>
      <c r="DK201" s="145">
        <v>2.6986717504917701</v>
      </c>
      <c r="DL201" s="145">
        <v>3.5901517869856181</v>
      </c>
      <c r="DM201" s="145">
        <v>9.5297546157862248E-2</v>
      </c>
      <c r="DN201" s="145">
        <v>2.6471540599406179E-2</v>
      </c>
      <c r="DO201" s="145">
        <v>0.86816471804283268</v>
      </c>
      <c r="DP201" s="145">
        <v>0.42</v>
      </c>
      <c r="DQ201" s="145">
        <v>2.65</v>
      </c>
      <c r="DR201" s="146">
        <v>99.6</v>
      </c>
      <c r="EI201" s="147">
        <v>15176.391956690064</v>
      </c>
      <c r="EJ201" s="148">
        <v>17.275545106976711</v>
      </c>
      <c r="EK201" s="148">
        <v>0</v>
      </c>
      <c r="EL201" s="148">
        <v>48.7713053436199</v>
      </c>
      <c r="EM201" s="148">
        <v>11.970107854530371</v>
      </c>
      <c r="EN201" s="148">
        <v>0.57106838987333286</v>
      </c>
      <c r="EO201" s="148">
        <v>41.206469103012786</v>
      </c>
      <c r="EP201" s="148">
        <v>97.456342527120739</v>
      </c>
      <c r="EQ201" s="148">
        <v>143.5976429566737</v>
      </c>
      <c r="ER201" s="148">
        <v>18.709429226842317</v>
      </c>
      <c r="ES201" s="148">
        <v>137.08882660921745</v>
      </c>
      <c r="ET201" s="148">
        <v>7.2891118780157376</v>
      </c>
      <c r="EU201" s="148">
        <v>18.803167245306586</v>
      </c>
      <c r="EV201" s="148">
        <v>7.3766273166849778</v>
      </c>
      <c r="EW201" s="148">
        <v>0.60401076280204247</v>
      </c>
      <c r="EX201" s="148">
        <v>649.58865840293618</v>
      </c>
      <c r="EY201" s="148">
        <v>22.764636635132302</v>
      </c>
      <c r="EZ201" s="148">
        <v>60.12448581923087</v>
      </c>
      <c r="FA201" s="148">
        <v>2.1578479105691013</v>
      </c>
      <c r="FB201" s="148">
        <v>11.484701622482099</v>
      </c>
      <c r="GK201" s="198">
        <v>17.719876494182067</v>
      </c>
      <c r="GL201" s="360">
        <v>6.4403647585422492</v>
      </c>
      <c r="GZ201" s="637"/>
      <c r="HI201" s="637"/>
    </row>
    <row r="202" spans="1:217" s="142" customFormat="1" ht="15.75" x14ac:dyDescent="0.2">
      <c r="A202" s="278">
        <v>75</v>
      </c>
      <c r="B202" s="272">
        <v>19</v>
      </c>
      <c r="C202" s="144">
        <v>110</v>
      </c>
      <c r="D202" s="327">
        <v>3280.3</v>
      </c>
      <c r="E202" s="322" t="s">
        <v>242</v>
      </c>
      <c r="F202" s="311" t="s">
        <v>158</v>
      </c>
      <c r="G202" s="239"/>
      <c r="H202" s="388">
        <v>70.870916026166725</v>
      </c>
      <c r="I202" s="145">
        <v>0.4937467286293406</v>
      </c>
      <c r="J202" s="388">
        <v>13.202216246341889</v>
      </c>
      <c r="K202" s="145">
        <v>2.492808896856729</v>
      </c>
      <c r="L202" s="145">
        <v>3.1318232580414787E-2</v>
      </c>
      <c r="M202" s="145">
        <v>2.0077333401144739</v>
      </c>
      <c r="N202" s="388">
        <v>0.51751594097864562</v>
      </c>
      <c r="O202" s="145">
        <v>2.5749299953167739</v>
      </c>
      <c r="P202" s="145">
        <v>3.208639639582366</v>
      </c>
      <c r="Q202" s="145">
        <v>8.5793594788693278E-2</v>
      </c>
      <c r="R202" s="145">
        <v>2.3259143414770592E-2</v>
      </c>
      <c r="S202" s="145">
        <v>0.77112221522917068</v>
      </c>
      <c r="T202" s="145">
        <v>0.52</v>
      </c>
      <c r="U202" s="145">
        <v>2.8</v>
      </c>
      <c r="V202" s="146">
        <v>99.6</v>
      </c>
      <c r="W202" s="146"/>
      <c r="X202" s="145"/>
      <c r="Y202" s="145">
        <f t="shared" si="180"/>
        <v>1.9105980565250462</v>
      </c>
      <c r="Z202" s="145"/>
      <c r="AA202" s="145"/>
      <c r="AB202" s="145"/>
      <c r="AC202" s="146"/>
      <c r="AD202" s="146"/>
      <c r="AE202" s="146"/>
      <c r="AF202" s="443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Z202" s="146"/>
      <c r="BA202" s="146"/>
      <c r="BB202" s="146"/>
      <c r="BC202" s="146"/>
      <c r="BD202" s="147">
        <v>16460.656264565816</v>
      </c>
      <c r="BE202" s="148">
        <v>14.895904343352782</v>
      </c>
      <c r="BF202" s="148">
        <v>0</v>
      </c>
      <c r="BG202" s="148">
        <v>46.881359959396129</v>
      </c>
      <c r="BH202" s="148">
        <v>11.576197347196247</v>
      </c>
      <c r="BI202" s="148">
        <v>0.29204151312354359</v>
      </c>
      <c r="BJ202" s="148">
        <v>34.907544416725436</v>
      </c>
      <c r="BK202" s="148">
        <v>90.786243877870376</v>
      </c>
      <c r="BL202" s="148">
        <v>131.55711047880288</v>
      </c>
      <c r="BM202" s="148">
        <v>16.074408514957906</v>
      </c>
      <c r="BN202" s="148">
        <v>110.88767592897494</v>
      </c>
      <c r="BO202" s="148">
        <v>7.8954905512026512</v>
      </c>
      <c r="BP202" s="148">
        <v>13.398066177127623</v>
      </c>
      <c r="BQ202" s="148">
        <v>6.0195354196397188</v>
      </c>
      <c r="BR202" s="148">
        <v>1.1947499861319812</v>
      </c>
      <c r="BS202" s="148">
        <v>553.68120660799877</v>
      </c>
      <c r="BT202" s="148">
        <v>29.633152457848528</v>
      </c>
      <c r="BU202" s="148">
        <v>47.435333602330637</v>
      </c>
      <c r="BV202" s="148">
        <v>10.985021511674674</v>
      </c>
      <c r="BW202" s="148">
        <v>11.536755498575255</v>
      </c>
      <c r="BX202" s="148"/>
      <c r="BY202" s="148"/>
      <c r="BZ202" s="148"/>
      <c r="CA202" s="148"/>
      <c r="CB202" s="148"/>
      <c r="CC202" s="198">
        <v>15.80351893749174</v>
      </c>
      <c r="CD202" s="344">
        <v>12.82108158466794</v>
      </c>
      <c r="CE202" s="360">
        <v>1.9461329649560724</v>
      </c>
      <c r="CF202" s="353" t="s">
        <v>159</v>
      </c>
      <c r="CG202" s="198">
        <v>15.80351893749174</v>
      </c>
      <c r="CH202" s="360">
        <v>1.9461329649560724</v>
      </c>
      <c r="CI202" s="438"/>
      <c r="CJ202" s="438"/>
      <c r="DC202" s="516"/>
      <c r="DD202" s="388">
        <v>70.870916026166725</v>
      </c>
      <c r="DE202" s="145">
        <v>0.4937467286293406</v>
      </c>
      <c r="DF202" s="388">
        <v>13.202216246341889</v>
      </c>
      <c r="DG202" s="145">
        <v>2.492808896856729</v>
      </c>
      <c r="DH202" s="145">
        <v>3.1318232580414787E-2</v>
      </c>
      <c r="DI202" s="145">
        <v>2.0077333401144739</v>
      </c>
      <c r="DJ202" s="388">
        <v>0.51751594097864562</v>
      </c>
      <c r="DK202" s="145">
        <v>2.5749299953167739</v>
      </c>
      <c r="DL202" s="145">
        <v>3.208639639582366</v>
      </c>
      <c r="DM202" s="145">
        <v>8.5793594788693278E-2</v>
      </c>
      <c r="DN202" s="145">
        <v>2.3259143414770592E-2</v>
      </c>
      <c r="DO202" s="145">
        <v>0.77112221522917068</v>
      </c>
      <c r="DP202" s="145">
        <v>0.52</v>
      </c>
      <c r="DQ202" s="145">
        <v>2.8</v>
      </c>
      <c r="DR202" s="146">
        <v>99.6</v>
      </c>
      <c r="EI202" s="147">
        <v>16460.656264565816</v>
      </c>
      <c r="EJ202" s="148">
        <v>14.895904343352782</v>
      </c>
      <c r="EK202" s="148">
        <v>0</v>
      </c>
      <c r="EL202" s="148">
        <v>46.881359959396129</v>
      </c>
      <c r="EM202" s="148">
        <v>11.576197347196247</v>
      </c>
      <c r="EN202" s="148">
        <v>0.29204151312354359</v>
      </c>
      <c r="EO202" s="148">
        <v>34.907544416725436</v>
      </c>
      <c r="EP202" s="148">
        <v>90.786243877870376</v>
      </c>
      <c r="EQ202" s="148">
        <v>131.55711047880288</v>
      </c>
      <c r="ER202" s="148">
        <v>16.074408514957906</v>
      </c>
      <c r="ES202" s="148">
        <v>110.88767592897494</v>
      </c>
      <c r="ET202" s="148">
        <v>7.8954905512026512</v>
      </c>
      <c r="EU202" s="148">
        <v>13.398066177127623</v>
      </c>
      <c r="EV202" s="148">
        <v>6.0195354196397188</v>
      </c>
      <c r="EW202" s="148">
        <v>1.1947499861319812</v>
      </c>
      <c r="EX202" s="148">
        <v>553.68120660799877</v>
      </c>
      <c r="EY202" s="148">
        <v>29.633152457848528</v>
      </c>
      <c r="EZ202" s="148">
        <v>47.435333602330637</v>
      </c>
      <c r="FA202" s="148">
        <v>10.985021511674674</v>
      </c>
      <c r="FB202" s="148">
        <v>11.536755498575255</v>
      </c>
      <c r="GK202" s="198">
        <v>15.80351893749174</v>
      </c>
      <c r="GL202" s="360">
        <v>1.9461329649560724</v>
      </c>
      <c r="GZ202" s="637"/>
      <c r="HI202" s="637"/>
    </row>
    <row r="203" spans="1:217" s="142" customFormat="1" ht="15.75" x14ac:dyDescent="0.2">
      <c r="A203" s="278">
        <v>76</v>
      </c>
      <c r="B203" s="272">
        <v>17</v>
      </c>
      <c r="C203" s="144">
        <v>110</v>
      </c>
      <c r="D203" s="327">
        <v>3282.5</v>
      </c>
      <c r="E203" s="322" t="s">
        <v>242</v>
      </c>
      <c r="F203" s="311" t="s">
        <v>157</v>
      </c>
      <c r="G203" s="239"/>
      <c r="H203" s="388">
        <v>65.58966492114024</v>
      </c>
      <c r="I203" s="145">
        <v>0.71491339586050662</v>
      </c>
      <c r="J203" s="388">
        <v>16.262895854070845</v>
      </c>
      <c r="K203" s="145">
        <v>3.3929170599643026</v>
      </c>
      <c r="L203" s="145">
        <v>3.526386695956614E-2</v>
      </c>
      <c r="M203" s="145">
        <v>2.4972763459360197</v>
      </c>
      <c r="N203" s="388">
        <v>0.3967185032951191</v>
      </c>
      <c r="O203" s="145">
        <v>2.0092203267659778</v>
      </c>
      <c r="P203" s="145">
        <v>3.9277182051040018</v>
      </c>
      <c r="Q203" s="145">
        <v>8.2419037893869701E-2</v>
      </c>
      <c r="R203" s="145">
        <v>1.8657045891398365E-2</v>
      </c>
      <c r="S203" s="145">
        <v>0.64233543711814378</v>
      </c>
      <c r="T203" s="145">
        <v>0.62</v>
      </c>
      <c r="U203" s="145">
        <v>3.41</v>
      </c>
      <c r="V203" s="146">
        <v>99.6</v>
      </c>
      <c r="W203" s="146"/>
      <c r="X203" s="145"/>
      <c r="Y203" s="145">
        <f t="shared" si="180"/>
        <v>1.4908414824603555</v>
      </c>
      <c r="Z203" s="145"/>
      <c r="AA203" s="145"/>
      <c r="AB203" s="145"/>
      <c r="AC203" s="146"/>
      <c r="AD203" s="146"/>
      <c r="AE203" s="146"/>
      <c r="AF203" s="443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Z203" s="146"/>
      <c r="BA203" s="146"/>
      <c r="BB203" s="146"/>
      <c r="BC203" s="146"/>
      <c r="BD203" s="147">
        <v>22000.314968651914</v>
      </c>
      <c r="BE203" s="148">
        <v>14.706849994473467</v>
      </c>
      <c r="BF203" s="148">
        <v>0</v>
      </c>
      <c r="BG203" s="148">
        <v>60.194791545538344</v>
      </c>
      <c r="BH203" s="148">
        <v>14.536978567096639</v>
      </c>
      <c r="BI203" s="148">
        <v>0.36460544599030026</v>
      </c>
      <c r="BJ203" s="148">
        <v>31.331911177453609</v>
      </c>
      <c r="BK203" s="148">
        <v>120.4070214602129</v>
      </c>
      <c r="BL203" s="148">
        <v>140.26806188168743</v>
      </c>
      <c r="BM203" s="148">
        <v>20.043383208929203</v>
      </c>
      <c r="BN203" s="148">
        <v>123.21528734558943</v>
      </c>
      <c r="BO203" s="148">
        <v>10.804822727226194</v>
      </c>
      <c r="BP203" s="148">
        <v>14.669307721595509</v>
      </c>
      <c r="BQ203" s="148">
        <v>8.3619764128959329</v>
      </c>
      <c r="BR203" s="148">
        <v>3.8455010732399297</v>
      </c>
      <c r="BS203" s="148">
        <v>613.48617095098962</v>
      </c>
      <c r="BT203" s="148">
        <v>33.547654110259515</v>
      </c>
      <c r="BU203" s="148">
        <v>53.976502629408081</v>
      </c>
      <c r="BV203" s="148">
        <v>9.5516081711002894</v>
      </c>
      <c r="BW203" s="148">
        <v>13.037490164746105</v>
      </c>
      <c r="BX203" s="148"/>
      <c r="BY203" s="148"/>
      <c r="BZ203" s="148"/>
      <c r="CA203" s="148"/>
      <c r="CB203" s="148"/>
      <c r="CC203" s="198">
        <v>12.932508623133495</v>
      </c>
      <c r="CD203" s="344">
        <v>12.772272706516297</v>
      </c>
      <c r="CE203" s="360">
        <v>0.63698237314740003</v>
      </c>
      <c r="CF203" s="353"/>
      <c r="CG203" s="198">
        <v>12.932508623133495</v>
      </c>
      <c r="CH203" s="360">
        <v>0.63698237314740003</v>
      </c>
      <c r="CI203" s="438"/>
      <c r="CJ203" s="438"/>
      <c r="DC203" s="516"/>
      <c r="DD203" s="388">
        <v>65.58966492114024</v>
      </c>
      <c r="DE203" s="145">
        <v>0.71491339586050662</v>
      </c>
      <c r="DF203" s="388">
        <v>16.262895854070845</v>
      </c>
      <c r="DG203" s="145">
        <v>3.3929170599643026</v>
      </c>
      <c r="DH203" s="145">
        <v>3.526386695956614E-2</v>
      </c>
      <c r="DI203" s="145">
        <v>2.4972763459360197</v>
      </c>
      <c r="DJ203" s="388">
        <v>0.3967185032951191</v>
      </c>
      <c r="DK203" s="145">
        <v>2.0092203267659778</v>
      </c>
      <c r="DL203" s="145">
        <v>3.9277182051040018</v>
      </c>
      <c r="DM203" s="145">
        <v>8.2419037893869701E-2</v>
      </c>
      <c r="DN203" s="145">
        <v>1.8657045891398365E-2</v>
      </c>
      <c r="DO203" s="145">
        <v>0.64233543711814378</v>
      </c>
      <c r="DP203" s="145">
        <v>0.62</v>
      </c>
      <c r="DQ203" s="145">
        <v>3.41</v>
      </c>
      <c r="DR203" s="146">
        <v>99.6</v>
      </c>
      <c r="EI203" s="147">
        <v>22000.314968651914</v>
      </c>
      <c r="EJ203" s="148">
        <v>14.706849994473467</v>
      </c>
      <c r="EK203" s="148">
        <v>0</v>
      </c>
      <c r="EL203" s="148">
        <v>60.194791545538344</v>
      </c>
      <c r="EM203" s="148">
        <v>14.536978567096639</v>
      </c>
      <c r="EN203" s="148">
        <v>0.36460544599030026</v>
      </c>
      <c r="EO203" s="148">
        <v>31.331911177453609</v>
      </c>
      <c r="EP203" s="148">
        <v>120.4070214602129</v>
      </c>
      <c r="EQ203" s="148">
        <v>140.26806188168743</v>
      </c>
      <c r="ER203" s="148">
        <v>20.043383208929203</v>
      </c>
      <c r="ES203" s="148">
        <v>123.21528734558943</v>
      </c>
      <c r="ET203" s="148">
        <v>10.804822727226194</v>
      </c>
      <c r="EU203" s="148">
        <v>14.669307721595509</v>
      </c>
      <c r="EV203" s="148">
        <v>8.3619764128959329</v>
      </c>
      <c r="EW203" s="148">
        <v>3.8455010732399297</v>
      </c>
      <c r="EX203" s="148">
        <v>613.48617095098962</v>
      </c>
      <c r="EY203" s="148">
        <v>33.547654110259515</v>
      </c>
      <c r="EZ203" s="148">
        <v>53.976502629408081</v>
      </c>
      <c r="FA203" s="148">
        <v>9.5516081711002894</v>
      </c>
      <c r="FB203" s="148">
        <v>13.037490164746105</v>
      </c>
      <c r="GK203" s="198">
        <v>12.932508623133495</v>
      </c>
      <c r="GL203" s="360">
        <v>0.63698237314740003</v>
      </c>
      <c r="GZ203" s="637"/>
      <c r="HI203" s="637"/>
    </row>
    <row r="204" spans="1:217" s="142" customFormat="1" ht="15.75" x14ac:dyDescent="0.2">
      <c r="A204" s="278">
        <v>78</v>
      </c>
      <c r="B204" s="272">
        <v>31</v>
      </c>
      <c r="C204" s="144">
        <v>110</v>
      </c>
      <c r="D204" s="327">
        <v>3314.85</v>
      </c>
      <c r="E204" s="322" t="s">
        <v>242</v>
      </c>
      <c r="F204" s="311" t="s">
        <v>161</v>
      </c>
      <c r="G204" s="242"/>
      <c r="H204" s="388">
        <v>69.099022505636853</v>
      </c>
      <c r="I204" s="145">
        <v>0.69138201845653247</v>
      </c>
      <c r="J204" s="388">
        <v>11.92785263320566</v>
      </c>
      <c r="K204" s="145">
        <v>3.1159882959097924</v>
      </c>
      <c r="L204" s="145">
        <v>5.8153627720642913E-2</v>
      </c>
      <c r="M204" s="145">
        <v>2.3038887821671992</v>
      </c>
      <c r="N204" s="388">
        <v>1.2304569166923334</v>
      </c>
      <c r="O204" s="145">
        <v>2.8647071884749158</v>
      </c>
      <c r="P204" s="145">
        <v>3.207885386628833</v>
      </c>
      <c r="Q204" s="145">
        <v>0.13938409183836634</v>
      </c>
      <c r="R204" s="145">
        <v>6.6768979975552978E-2</v>
      </c>
      <c r="S204" s="145">
        <v>0.86450957329329647</v>
      </c>
      <c r="T204" s="145">
        <v>0.56000000000000005</v>
      </c>
      <c r="U204" s="145">
        <v>3.47</v>
      </c>
      <c r="V204" s="146">
        <v>99.599999999999952</v>
      </c>
      <c r="W204" s="146"/>
      <c r="X204" s="145"/>
      <c r="Y204" s="145">
        <f t="shared" si="180"/>
        <v>2.1256127338483877</v>
      </c>
      <c r="Z204" s="145"/>
      <c r="AA204" s="145"/>
      <c r="AB204" s="145"/>
      <c r="AC204" s="146"/>
      <c r="AD204" s="146"/>
      <c r="AE204" s="146"/>
      <c r="AF204" s="443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Z204" s="146"/>
      <c r="BA204" s="146"/>
      <c r="BB204" s="146"/>
      <c r="BC204" s="146"/>
      <c r="BD204" s="147">
        <v>18150.235926388024</v>
      </c>
      <c r="BE204" s="148">
        <v>0</v>
      </c>
      <c r="BF204" s="148">
        <v>-0.32163605900797787</v>
      </c>
      <c r="BG204" s="148">
        <v>47.729009739144338</v>
      </c>
      <c r="BH204" s="148">
        <v>11.859947835353728</v>
      </c>
      <c r="BI204" s="148">
        <v>0.72669825990222636</v>
      </c>
      <c r="BJ204" s="148">
        <v>32.081865171972346</v>
      </c>
      <c r="BK204" s="148">
        <v>85.704042071743672</v>
      </c>
      <c r="BL204" s="148">
        <v>141.76118954249412</v>
      </c>
      <c r="BM204" s="148">
        <v>16.891521614603878</v>
      </c>
      <c r="BN204" s="148">
        <v>153.76533365607276</v>
      </c>
      <c r="BO204" s="148">
        <v>8.9743435980767874</v>
      </c>
      <c r="BP204" s="148">
        <v>12.503430599924792</v>
      </c>
      <c r="BQ204" s="148">
        <v>8.0311887647378111</v>
      </c>
      <c r="BR204" s="148">
        <v>2.6185422401333187</v>
      </c>
      <c r="BS204" s="148">
        <v>606.3271534610941</v>
      </c>
      <c r="BT204" s="148">
        <v>20.495445364399547</v>
      </c>
      <c r="BU204" s="148">
        <v>56.2949785689514</v>
      </c>
      <c r="BV204" s="148">
        <v>12.783887039644204</v>
      </c>
      <c r="BW204" s="148">
        <v>15.913678552894295</v>
      </c>
      <c r="BX204" s="148"/>
      <c r="BY204" s="148"/>
      <c r="BZ204" s="148"/>
      <c r="CA204" s="148"/>
      <c r="CB204" s="148"/>
      <c r="CC204" s="198">
        <v>15.342919678462577</v>
      </c>
      <c r="CD204" s="344">
        <v>13.055003313452612</v>
      </c>
      <c r="CE204" s="360">
        <v>9.8200912837178151</v>
      </c>
      <c r="CF204" s="353"/>
      <c r="CG204" s="198">
        <v>15.342919678462577</v>
      </c>
      <c r="CH204" s="360">
        <v>9.8200912837178151</v>
      </c>
      <c r="CI204" s="438"/>
      <c r="CJ204" s="438"/>
      <c r="DC204" s="516"/>
      <c r="DD204" s="388">
        <v>69.099022505636853</v>
      </c>
      <c r="DE204" s="145">
        <v>0.69138201845653247</v>
      </c>
      <c r="DF204" s="388">
        <v>11.92785263320566</v>
      </c>
      <c r="DG204" s="145">
        <v>3.1159882959097924</v>
      </c>
      <c r="DH204" s="145">
        <v>5.8153627720642913E-2</v>
      </c>
      <c r="DI204" s="145">
        <v>2.3038887821671992</v>
      </c>
      <c r="DJ204" s="388">
        <v>1.2304569166923334</v>
      </c>
      <c r="DK204" s="145">
        <v>2.8647071884749158</v>
      </c>
      <c r="DL204" s="145">
        <v>3.207885386628833</v>
      </c>
      <c r="DM204" s="145">
        <v>0.13938409183836634</v>
      </c>
      <c r="DN204" s="145">
        <v>6.6768979975552978E-2</v>
      </c>
      <c r="DO204" s="145">
        <v>0.86450957329329647</v>
      </c>
      <c r="DP204" s="145">
        <v>0.56000000000000005</v>
      </c>
      <c r="DQ204" s="145">
        <v>3.47</v>
      </c>
      <c r="DR204" s="146">
        <v>99.599999999999952</v>
      </c>
      <c r="EI204" s="147">
        <v>18150.235926388024</v>
      </c>
      <c r="EJ204" s="148">
        <v>0</v>
      </c>
      <c r="EK204" s="148">
        <v>-0.32163605900797787</v>
      </c>
      <c r="EL204" s="148">
        <v>47.729009739144338</v>
      </c>
      <c r="EM204" s="148">
        <v>11.859947835353728</v>
      </c>
      <c r="EN204" s="148">
        <v>0.72669825990222636</v>
      </c>
      <c r="EO204" s="148">
        <v>32.081865171972346</v>
      </c>
      <c r="EP204" s="148">
        <v>85.704042071743672</v>
      </c>
      <c r="EQ204" s="148">
        <v>141.76118954249412</v>
      </c>
      <c r="ER204" s="148">
        <v>16.891521614603878</v>
      </c>
      <c r="ES204" s="148">
        <v>153.76533365607276</v>
      </c>
      <c r="ET204" s="148">
        <v>8.9743435980767874</v>
      </c>
      <c r="EU204" s="148">
        <v>12.503430599924792</v>
      </c>
      <c r="EV204" s="148">
        <v>8.0311887647378111</v>
      </c>
      <c r="EW204" s="148">
        <v>2.6185422401333187</v>
      </c>
      <c r="EX204" s="148">
        <v>606.3271534610941</v>
      </c>
      <c r="EY204" s="148">
        <v>20.495445364399547</v>
      </c>
      <c r="EZ204" s="148">
        <v>56.2949785689514</v>
      </c>
      <c r="FA204" s="148">
        <v>12.783887039644204</v>
      </c>
      <c r="FB204" s="148">
        <v>15.913678552894295</v>
      </c>
      <c r="GK204" s="198">
        <v>15.342919678462577</v>
      </c>
      <c r="GL204" s="360">
        <v>9.8200912837178151</v>
      </c>
      <c r="GZ204" s="637"/>
      <c r="HI204" s="637"/>
    </row>
    <row r="205" spans="1:217" s="142" customFormat="1" ht="15.75" x14ac:dyDescent="0.2">
      <c r="A205" s="278">
        <v>79</v>
      </c>
      <c r="B205" s="272">
        <v>33</v>
      </c>
      <c r="C205" s="144">
        <v>110</v>
      </c>
      <c r="D205" s="327">
        <v>3315.25</v>
      </c>
      <c r="E205" s="322" t="s">
        <v>242</v>
      </c>
      <c r="F205" s="311" t="s">
        <v>161</v>
      </c>
      <c r="G205" s="242"/>
      <c r="H205" s="388">
        <v>67.717410160136012</v>
      </c>
      <c r="I205" s="145">
        <v>0.56287580862657982</v>
      </c>
      <c r="J205" s="388">
        <v>11.512432481104476</v>
      </c>
      <c r="K205" s="145">
        <v>3.3155599552604267</v>
      </c>
      <c r="L205" s="145">
        <v>6.7565696332852032E-2</v>
      </c>
      <c r="M205" s="145">
        <v>2.5484421103106065</v>
      </c>
      <c r="N205" s="388">
        <v>1.8240678080103803</v>
      </c>
      <c r="O205" s="145">
        <v>2.496119894247971</v>
      </c>
      <c r="P205" s="145">
        <v>3.6249614061504984</v>
      </c>
      <c r="Q205" s="145">
        <v>0.13636735052545135</v>
      </c>
      <c r="R205" s="145">
        <v>0.48840934757680537</v>
      </c>
      <c r="S205" s="145">
        <v>0.6457879817179607</v>
      </c>
      <c r="T205" s="145">
        <v>0.52</v>
      </c>
      <c r="U205" s="145">
        <v>4.1399999999999997</v>
      </c>
      <c r="V205" s="146">
        <v>99.6</v>
      </c>
      <c r="W205" s="146"/>
      <c r="X205" s="145"/>
      <c r="Y205" s="145">
        <f t="shared" si="180"/>
        <v>1.8521209615319945</v>
      </c>
      <c r="Z205" s="145"/>
      <c r="AA205" s="145"/>
      <c r="AB205" s="145"/>
      <c r="AC205" s="146"/>
      <c r="AD205" s="146"/>
      <c r="AE205" s="146"/>
      <c r="AF205" s="443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Z205" s="146"/>
      <c r="BA205" s="146"/>
      <c r="BB205" s="146"/>
      <c r="BC205" s="146"/>
      <c r="BD205" s="147">
        <v>21407.810747036168</v>
      </c>
      <c r="BE205" s="148">
        <v>22.630687488909512</v>
      </c>
      <c r="BF205" s="148">
        <v>0</v>
      </c>
      <c r="BG205" s="148">
        <v>50.217685738243098</v>
      </c>
      <c r="BH205" s="148">
        <v>12.807677841681523</v>
      </c>
      <c r="BI205" s="148">
        <v>1.7834136079159661</v>
      </c>
      <c r="BJ205" s="148">
        <v>27.52917545380366</v>
      </c>
      <c r="BK205" s="148">
        <v>106.9010546244147</v>
      </c>
      <c r="BL205" s="148">
        <v>172.54907333376173</v>
      </c>
      <c r="BM205" s="148">
        <v>17.039931668645732</v>
      </c>
      <c r="BN205" s="148">
        <v>116.46059769861392</v>
      </c>
      <c r="BO205" s="148">
        <v>6.8481361811407204</v>
      </c>
      <c r="BP205" s="148">
        <v>11.502521859179085</v>
      </c>
      <c r="BQ205" s="148">
        <v>7.2943018964962549</v>
      </c>
      <c r="BR205" s="148">
        <v>1.4646375121481683</v>
      </c>
      <c r="BS205" s="148">
        <v>637.93617758656285</v>
      </c>
      <c r="BT205" s="148">
        <v>21.992849473366977</v>
      </c>
      <c r="BU205" s="148">
        <v>50.454297284599313</v>
      </c>
      <c r="BV205" s="148">
        <v>6.3563542586448252</v>
      </c>
      <c r="BW205" s="148">
        <v>13.054064811742448</v>
      </c>
      <c r="BX205" s="148"/>
      <c r="BY205" s="148"/>
      <c r="BZ205" s="148"/>
      <c r="CA205" s="148"/>
      <c r="CB205" s="148"/>
      <c r="CC205" s="198">
        <v>13.974724440942786</v>
      </c>
      <c r="CD205" s="344">
        <v>12.098765432098768</v>
      </c>
      <c r="CE205" s="360">
        <v>1.6907111833786101</v>
      </c>
      <c r="CF205" s="353"/>
      <c r="CG205" s="198">
        <v>13.974724440942786</v>
      </c>
      <c r="CH205" s="360">
        <v>1.6907111833786101</v>
      </c>
      <c r="CI205" s="438"/>
      <c r="CJ205" s="438"/>
      <c r="DC205" s="516"/>
      <c r="DD205" s="388">
        <v>67.717410160136012</v>
      </c>
      <c r="DE205" s="145">
        <v>0.56287580862657982</v>
      </c>
      <c r="DF205" s="388">
        <v>11.512432481104476</v>
      </c>
      <c r="DG205" s="145">
        <v>3.3155599552604267</v>
      </c>
      <c r="DH205" s="145">
        <v>6.7565696332852032E-2</v>
      </c>
      <c r="DI205" s="145">
        <v>2.5484421103106065</v>
      </c>
      <c r="DJ205" s="388">
        <v>1.8240678080103803</v>
      </c>
      <c r="DK205" s="145">
        <v>2.496119894247971</v>
      </c>
      <c r="DL205" s="145">
        <v>3.6249614061504984</v>
      </c>
      <c r="DM205" s="145">
        <v>0.13636735052545135</v>
      </c>
      <c r="DN205" s="145">
        <v>0.48840934757680537</v>
      </c>
      <c r="DO205" s="145">
        <v>0.6457879817179607</v>
      </c>
      <c r="DP205" s="145">
        <v>0.52</v>
      </c>
      <c r="DQ205" s="145">
        <v>4.1399999999999997</v>
      </c>
      <c r="DR205" s="146">
        <v>99.6</v>
      </c>
      <c r="EI205" s="147">
        <v>21407.810747036168</v>
      </c>
      <c r="EJ205" s="148">
        <v>22.630687488909512</v>
      </c>
      <c r="EK205" s="148">
        <v>0</v>
      </c>
      <c r="EL205" s="148">
        <v>50.217685738243098</v>
      </c>
      <c r="EM205" s="148">
        <v>12.807677841681523</v>
      </c>
      <c r="EN205" s="148">
        <v>1.7834136079159661</v>
      </c>
      <c r="EO205" s="148">
        <v>27.52917545380366</v>
      </c>
      <c r="EP205" s="148">
        <v>106.9010546244147</v>
      </c>
      <c r="EQ205" s="148">
        <v>172.54907333376173</v>
      </c>
      <c r="ER205" s="148">
        <v>17.039931668645732</v>
      </c>
      <c r="ES205" s="148">
        <v>116.46059769861392</v>
      </c>
      <c r="ET205" s="148">
        <v>6.8481361811407204</v>
      </c>
      <c r="EU205" s="148">
        <v>11.502521859179085</v>
      </c>
      <c r="EV205" s="148">
        <v>7.2943018964962549</v>
      </c>
      <c r="EW205" s="148">
        <v>1.4646375121481683</v>
      </c>
      <c r="EX205" s="148">
        <v>637.93617758656285</v>
      </c>
      <c r="EY205" s="148">
        <v>21.992849473366977</v>
      </c>
      <c r="EZ205" s="148">
        <v>50.454297284599313</v>
      </c>
      <c r="FA205" s="148">
        <v>6.3563542586448252</v>
      </c>
      <c r="FB205" s="148">
        <v>13.054064811742448</v>
      </c>
      <c r="GK205" s="198">
        <v>13.974724440942786</v>
      </c>
      <c r="GL205" s="360">
        <v>1.6907111833786101</v>
      </c>
      <c r="GZ205" s="637"/>
      <c r="HI205" s="637"/>
    </row>
    <row r="206" spans="1:217" x14ac:dyDescent="0.2">
      <c r="C206" s="266"/>
      <c r="D206" s="266"/>
      <c r="H206" s="15"/>
      <c r="J206" s="15"/>
      <c r="N206" s="15"/>
      <c r="Y206" s="145"/>
      <c r="Z206" s="425"/>
      <c r="AA206" s="425"/>
      <c r="DD206" s="15"/>
      <c r="DF206" s="15"/>
      <c r="DJ206" s="15"/>
    </row>
    <row r="207" spans="1:217" x14ac:dyDescent="0.2">
      <c r="H207" s="15"/>
      <c r="J207" s="15"/>
      <c r="N207" s="15"/>
      <c r="Y207" s="145"/>
      <c r="Z207" s="425"/>
      <c r="AA207" s="425"/>
      <c r="DD207" s="15"/>
      <c r="DF207" s="15"/>
      <c r="DJ207" s="15"/>
    </row>
    <row r="208" spans="1:217" x14ac:dyDescent="0.2">
      <c r="F208" s="308" t="s">
        <v>243</v>
      </c>
      <c r="H208" s="15"/>
      <c r="J208" s="15"/>
      <c r="N208" s="15"/>
      <c r="Y208" s="145"/>
      <c r="Z208" s="425"/>
      <c r="AA208" s="425"/>
      <c r="DD208" s="15"/>
      <c r="DF208" s="15"/>
      <c r="DJ208" s="15"/>
    </row>
    <row r="209" spans="1:217" x14ac:dyDescent="0.2">
      <c r="H209" s="15"/>
      <c r="J209" s="15"/>
      <c r="N209" s="15"/>
      <c r="Y209" s="145"/>
      <c r="Z209" s="425"/>
      <c r="AA209" s="425"/>
      <c r="DD209" s="15"/>
      <c r="DF209" s="15"/>
      <c r="DJ209" s="15"/>
    </row>
    <row r="210" spans="1:217" s="142" customFormat="1" ht="15.75" x14ac:dyDescent="0.25">
      <c r="A210" s="278">
        <v>6</v>
      </c>
      <c r="B210" s="272">
        <v>165</v>
      </c>
      <c r="C210" s="144">
        <v>101</v>
      </c>
      <c r="D210" s="324">
        <v>735.5</v>
      </c>
      <c r="E210" s="317" t="s">
        <v>233</v>
      </c>
      <c r="F210" s="308" t="s">
        <v>195</v>
      </c>
      <c r="G210" s="263"/>
      <c r="H210" s="388">
        <v>72.934286530184366</v>
      </c>
      <c r="I210" s="145">
        <v>8.9149396128478761E-2</v>
      </c>
      <c r="J210" s="388">
        <v>7.5527074385548785</v>
      </c>
      <c r="K210" s="145">
        <v>0.846131724385491</v>
      </c>
      <c r="L210" s="145">
        <v>6.9303417485036493E-3</v>
      </c>
      <c r="M210" s="145">
        <v>0.34042678710073987</v>
      </c>
      <c r="N210" s="388">
        <v>6.9122808578863362</v>
      </c>
      <c r="O210" s="145">
        <v>0.6659428389243961</v>
      </c>
      <c r="P210" s="145">
        <v>1.6736775322636315</v>
      </c>
      <c r="Q210" s="145">
        <v>4.8092371527495022E-2</v>
      </c>
      <c r="R210" s="145">
        <v>0.19089941361787324</v>
      </c>
      <c r="S210" s="145">
        <v>0.29947476767776376</v>
      </c>
      <c r="T210" s="145">
        <v>0.21</v>
      </c>
      <c r="U210" s="145">
        <v>7.83</v>
      </c>
      <c r="V210" s="146">
        <v>99.599999999999909</v>
      </c>
      <c r="W210" s="146"/>
      <c r="X210" s="145"/>
      <c r="Y210" s="145">
        <f t="shared" si="180"/>
        <v>0.49412958648190192</v>
      </c>
      <c r="Z210" s="145"/>
      <c r="AA210" s="145"/>
      <c r="AB210" s="145"/>
      <c r="AC210" s="146"/>
      <c r="AD210" s="146"/>
      <c r="AE210" s="146"/>
      <c r="AF210" s="443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Z210" s="146"/>
      <c r="BA210" s="146"/>
      <c r="BB210" s="146"/>
      <c r="BC210" s="146"/>
      <c r="BD210" s="147">
        <v>5149.9429644163638</v>
      </c>
      <c r="BE210" s="148">
        <v>0</v>
      </c>
      <c r="BF210" s="148">
        <v>0</v>
      </c>
      <c r="BG210" s="148">
        <v>27.725009635886693</v>
      </c>
      <c r="BH210" s="148">
        <v>4.9502788190976581</v>
      </c>
      <c r="BI210" s="148">
        <v>6.9617393964059842</v>
      </c>
      <c r="BJ210" s="148">
        <v>2.4848959770653432</v>
      </c>
      <c r="BK210" s="148">
        <v>41.318873686684903</v>
      </c>
      <c r="BL210" s="148">
        <v>64.786462763625224</v>
      </c>
      <c r="BM210" s="148">
        <v>4.5532991582980022</v>
      </c>
      <c r="BN210" s="148">
        <v>48.976646323340844</v>
      </c>
      <c r="BO210" s="148">
        <v>0.48280931408422711</v>
      </c>
      <c r="BP210" s="148">
        <v>13.507092551965286</v>
      </c>
      <c r="BQ210" s="148">
        <v>3.3494554004714057</v>
      </c>
      <c r="BR210" s="148">
        <v>2.5371646473867675</v>
      </c>
      <c r="BS210" s="148">
        <v>763.03155644828678</v>
      </c>
      <c r="BT210" s="148">
        <v>10.48677164420851</v>
      </c>
      <c r="BU210" s="148">
        <v>13.188753370999308</v>
      </c>
      <c r="BV210" s="148">
        <v>6.5121477661129648</v>
      </c>
      <c r="BW210" s="148">
        <v>2.4167111853671748</v>
      </c>
      <c r="BX210" s="148"/>
      <c r="BY210" s="148"/>
      <c r="BZ210" s="148"/>
      <c r="CA210" s="148"/>
      <c r="CB210" s="148"/>
      <c r="CC210" s="174"/>
      <c r="CD210" s="346"/>
      <c r="CE210" s="361"/>
      <c r="CF210" s="354"/>
      <c r="CG210" s="174"/>
      <c r="CH210" s="361"/>
      <c r="CI210" s="438"/>
      <c r="CJ210" s="438"/>
      <c r="DC210" s="516"/>
      <c r="DD210" s="388">
        <v>72.934286530184366</v>
      </c>
      <c r="DE210" s="145">
        <v>8.9149396128478761E-2</v>
      </c>
      <c r="DF210" s="388">
        <v>7.5527074385548785</v>
      </c>
      <c r="DG210" s="145">
        <v>0.846131724385491</v>
      </c>
      <c r="DH210" s="145">
        <v>6.9303417485036493E-3</v>
      </c>
      <c r="DI210" s="145">
        <v>0.34042678710073987</v>
      </c>
      <c r="DJ210" s="388">
        <v>6.9122808578863362</v>
      </c>
      <c r="DK210" s="145">
        <v>0.6659428389243961</v>
      </c>
      <c r="DL210" s="145">
        <v>1.6736775322636315</v>
      </c>
      <c r="DM210" s="145">
        <v>4.8092371527495022E-2</v>
      </c>
      <c r="DN210" s="145">
        <v>0.19089941361787324</v>
      </c>
      <c r="DO210" s="145">
        <v>0.29947476767776376</v>
      </c>
      <c r="DP210" s="145">
        <v>0.21</v>
      </c>
      <c r="DQ210" s="145">
        <v>7.83</v>
      </c>
      <c r="DR210" s="146">
        <v>99.599999999999909</v>
      </c>
      <c r="EI210" s="147">
        <v>5149.9429644163638</v>
      </c>
      <c r="EJ210" s="148">
        <v>0</v>
      </c>
      <c r="EK210" s="148">
        <v>0</v>
      </c>
      <c r="EL210" s="148">
        <v>27.725009635886693</v>
      </c>
      <c r="EM210" s="148">
        <v>4.9502788190976581</v>
      </c>
      <c r="EN210" s="148">
        <v>6.9617393964059842</v>
      </c>
      <c r="EO210" s="148">
        <v>2.4848959770653432</v>
      </c>
      <c r="EP210" s="148">
        <v>41.318873686684903</v>
      </c>
      <c r="EQ210" s="148">
        <v>64.786462763625224</v>
      </c>
      <c r="ER210" s="148">
        <v>4.5532991582980022</v>
      </c>
      <c r="ES210" s="148">
        <v>48.976646323340844</v>
      </c>
      <c r="ET210" s="148">
        <v>0.48280931408422711</v>
      </c>
      <c r="EU210" s="148">
        <v>13.507092551965286</v>
      </c>
      <c r="EV210" s="148">
        <v>3.3494554004714057</v>
      </c>
      <c r="EW210" s="148">
        <v>2.5371646473867675</v>
      </c>
      <c r="EX210" s="148">
        <v>763.03155644828678</v>
      </c>
      <c r="EY210" s="148">
        <v>10.48677164420851</v>
      </c>
      <c r="EZ210" s="148">
        <v>13.188753370999308</v>
      </c>
      <c r="FA210" s="148">
        <v>6.5121477661129648</v>
      </c>
      <c r="FB210" s="148">
        <v>2.4167111853671748</v>
      </c>
      <c r="GK210" s="174"/>
      <c r="GL210" s="361"/>
      <c r="GZ210" s="637"/>
      <c r="HI210" s="637"/>
    </row>
    <row r="211" spans="1:217" s="142" customFormat="1" ht="15.75" x14ac:dyDescent="0.25">
      <c r="A211" s="278">
        <v>7</v>
      </c>
      <c r="B211" s="272">
        <v>168</v>
      </c>
      <c r="C211" s="176">
        <v>101</v>
      </c>
      <c r="D211" s="324">
        <v>738</v>
      </c>
      <c r="E211" s="317" t="s">
        <v>234</v>
      </c>
      <c r="F211" s="308" t="s">
        <v>195</v>
      </c>
      <c r="G211" s="263"/>
      <c r="H211" s="388">
        <v>24.12</v>
      </c>
      <c r="I211" s="145">
        <v>0.12</v>
      </c>
      <c r="J211" s="388">
        <v>5.59</v>
      </c>
      <c r="K211" s="145">
        <v>0.95</v>
      </c>
      <c r="L211" s="145">
        <v>0.1</v>
      </c>
      <c r="M211" s="145">
        <v>1.92</v>
      </c>
      <c r="N211" s="388">
        <v>35.54</v>
      </c>
      <c r="O211" s="145">
        <v>0.41</v>
      </c>
      <c r="P211" s="145">
        <v>0.73</v>
      </c>
      <c r="Q211" s="145">
        <v>0.02</v>
      </c>
      <c r="R211" s="145">
        <v>0.04</v>
      </c>
      <c r="S211" s="145">
        <v>0.06</v>
      </c>
      <c r="T211" s="145">
        <v>0.26</v>
      </c>
      <c r="U211" s="145">
        <v>29.73</v>
      </c>
      <c r="V211" s="146">
        <v>99.59</v>
      </c>
      <c r="W211" s="146"/>
      <c r="X211" s="145"/>
      <c r="Y211" s="145">
        <f t="shared" si="180"/>
        <v>0.30421999999999999</v>
      </c>
      <c r="Z211" s="145"/>
      <c r="AA211" s="145"/>
      <c r="AB211" s="145"/>
      <c r="AC211" s="146"/>
      <c r="AD211" s="146"/>
      <c r="AE211" s="146"/>
      <c r="AF211" s="443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Z211" s="146"/>
      <c r="BA211" s="146"/>
      <c r="BB211" s="146"/>
      <c r="BC211" s="146"/>
      <c r="BD211" s="147">
        <v>6011.9372361770538</v>
      </c>
      <c r="BE211" s="148">
        <v>0</v>
      </c>
      <c r="BF211" s="148">
        <v>5.629836419584076</v>
      </c>
      <c r="BG211" s="148">
        <v>47.690901286874428</v>
      </c>
      <c r="BH211" s="148">
        <v>5.8399171002265007</v>
      </c>
      <c r="BI211" s="148">
        <v>2.0633668466093336</v>
      </c>
      <c r="BJ211" s="148">
        <v>1.8221939611921389</v>
      </c>
      <c r="BK211" s="148">
        <v>19.383693015703983</v>
      </c>
      <c r="BL211" s="148">
        <v>117.0548293195255</v>
      </c>
      <c r="BM211" s="148">
        <v>10.397714972403165</v>
      </c>
      <c r="BN211" s="148">
        <v>52.110751385381086</v>
      </c>
      <c r="BO211" s="148">
        <v>1.4098069718011794</v>
      </c>
      <c r="BP211" s="148">
        <v>11.131634688186919</v>
      </c>
      <c r="BQ211" s="148">
        <v>2.8143075661953674</v>
      </c>
      <c r="BR211" s="148">
        <v>1.8386342607835846</v>
      </c>
      <c r="BS211" s="148">
        <v>222.15657965833512</v>
      </c>
      <c r="BT211" s="148">
        <v>7.1417525366456802</v>
      </c>
      <c r="BU211" s="148">
        <v>9.3429356786631974</v>
      </c>
      <c r="BV211" s="148">
        <v>0</v>
      </c>
      <c r="BW211" s="148">
        <v>5.823862931125956</v>
      </c>
      <c r="BX211" s="148"/>
      <c r="BY211" s="148"/>
      <c r="BZ211" s="148"/>
      <c r="CA211" s="148"/>
      <c r="CB211" s="148"/>
      <c r="CC211" s="175">
        <v>12.298125668259861</v>
      </c>
      <c r="CD211" s="346">
        <v>6.9267413415733268</v>
      </c>
      <c r="CE211" s="366"/>
      <c r="CF211" s="354" t="s">
        <v>187</v>
      </c>
      <c r="CG211" s="175">
        <v>12.298125668259861</v>
      </c>
      <c r="CH211" s="366"/>
      <c r="CI211" s="438"/>
      <c r="CJ211" s="438"/>
      <c r="DC211" s="516"/>
      <c r="DD211" s="388">
        <v>24.12</v>
      </c>
      <c r="DE211" s="145">
        <v>0.12</v>
      </c>
      <c r="DF211" s="388">
        <v>5.59</v>
      </c>
      <c r="DG211" s="145">
        <v>0.95</v>
      </c>
      <c r="DH211" s="145">
        <v>0.1</v>
      </c>
      <c r="DI211" s="145">
        <v>1.92</v>
      </c>
      <c r="DJ211" s="388">
        <v>35.54</v>
      </c>
      <c r="DK211" s="145">
        <v>0.41</v>
      </c>
      <c r="DL211" s="145">
        <v>0.73</v>
      </c>
      <c r="DM211" s="145">
        <v>0.02</v>
      </c>
      <c r="DN211" s="145">
        <v>0.04</v>
      </c>
      <c r="DO211" s="145">
        <v>0.06</v>
      </c>
      <c r="DP211" s="145">
        <v>0.26</v>
      </c>
      <c r="DQ211" s="145">
        <v>29.73</v>
      </c>
      <c r="DR211" s="146">
        <v>99.59</v>
      </c>
      <c r="EI211" s="147">
        <v>6011.9372361770538</v>
      </c>
      <c r="EJ211" s="148">
        <v>0</v>
      </c>
      <c r="EK211" s="148">
        <v>5.629836419584076</v>
      </c>
      <c r="EL211" s="148">
        <v>47.690901286874428</v>
      </c>
      <c r="EM211" s="148">
        <v>5.8399171002265007</v>
      </c>
      <c r="EN211" s="148">
        <v>2.0633668466093336</v>
      </c>
      <c r="EO211" s="148">
        <v>1.8221939611921389</v>
      </c>
      <c r="EP211" s="148">
        <v>19.383693015703983</v>
      </c>
      <c r="EQ211" s="148">
        <v>117.0548293195255</v>
      </c>
      <c r="ER211" s="148">
        <v>10.397714972403165</v>
      </c>
      <c r="ES211" s="148">
        <v>52.110751385381086</v>
      </c>
      <c r="ET211" s="148">
        <v>1.4098069718011794</v>
      </c>
      <c r="EU211" s="148">
        <v>11.131634688186919</v>
      </c>
      <c r="EV211" s="148">
        <v>2.8143075661953674</v>
      </c>
      <c r="EW211" s="148">
        <v>1.8386342607835846</v>
      </c>
      <c r="EX211" s="148">
        <v>222.15657965833512</v>
      </c>
      <c r="EY211" s="148">
        <v>7.1417525366456802</v>
      </c>
      <c r="EZ211" s="148">
        <v>9.3429356786631974</v>
      </c>
      <c r="FA211" s="148">
        <v>0</v>
      </c>
      <c r="FB211" s="148">
        <v>5.823862931125956</v>
      </c>
      <c r="GK211" s="175">
        <v>12.298125668259861</v>
      </c>
      <c r="GL211" s="366"/>
      <c r="GZ211" s="637"/>
      <c r="HI211" s="637"/>
    </row>
    <row r="212" spans="1:217" s="142" customFormat="1" ht="15.75" x14ac:dyDescent="0.25">
      <c r="A212" s="278">
        <v>8</v>
      </c>
      <c r="B212" s="272">
        <v>158</v>
      </c>
      <c r="C212" s="144">
        <v>101</v>
      </c>
      <c r="D212" s="324">
        <v>739</v>
      </c>
      <c r="E212" s="317" t="s">
        <v>234</v>
      </c>
      <c r="F212" s="308" t="s">
        <v>191</v>
      </c>
      <c r="G212" s="263"/>
      <c r="H212" s="388">
        <v>71.274333575967404</v>
      </c>
      <c r="I212" s="145">
        <v>0.38711055589436888</v>
      </c>
      <c r="J212" s="388">
        <v>14.346086213793418</v>
      </c>
      <c r="K212" s="145">
        <v>2.1990230699114051</v>
      </c>
      <c r="L212" s="145">
        <v>2.928593443633478E-2</v>
      </c>
      <c r="M212" s="145">
        <v>1.3721079000347554</v>
      </c>
      <c r="N212" s="388">
        <v>1.2873436813493075</v>
      </c>
      <c r="O212" s="145">
        <v>0.53137471883955323</v>
      </c>
      <c r="P212" s="145">
        <v>2.111990222502016</v>
      </c>
      <c r="Q212" s="145">
        <v>8.249558996150641E-2</v>
      </c>
      <c r="R212" s="145">
        <v>0.37576741227466171</v>
      </c>
      <c r="S212" s="145">
        <v>0.35308112503524741</v>
      </c>
      <c r="T212" s="145">
        <v>0.34</v>
      </c>
      <c r="U212" s="145">
        <v>4.91</v>
      </c>
      <c r="V212" s="146">
        <v>99.6</v>
      </c>
      <c r="W212" s="146"/>
      <c r="X212" s="145"/>
      <c r="Y212" s="145">
        <f t="shared" si="180"/>
        <v>0.39428004137894851</v>
      </c>
      <c r="Z212" s="145"/>
      <c r="AA212" s="145"/>
      <c r="AB212" s="145"/>
      <c r="AC212" s="146"/>
      <c r="AD212" s="146"/>
      <c r="AE212" s="146"/>
      <c r="AF212" s="443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Z212" s="146"/>
      <c r="BA212" s="146"/>
      <c r="BB212" s="146"/>
      <c r="BC212" s="146"/>
      <c r="BD212" s="147">
        <v>15717.667219545352</v>
      </c>
      <c r="BE212" s="148">
        <v>27.337186535370574</v>
      </c>
      <c r="BF212" s="148">
        <v>8.1640775792312112</v>
      </c>
      <c r="BG212" s="148">
        <v>47.636320546002104</v>
      </c>
      <c r="BH212" s="148">
        <v>11.872204610636542</v>
      </c>
      <c r="BI212" s="148">
        <v>4.9528231216937844</v>
      </c>
      <c r="BJ212" s="148">
        <v>3.2597321537808228</v>
      </c>
      <c r="BK212" s="148">
        <v>64.990843856997003</v>
      </c>
      <c r="BL212" s="148">
        <v>85.994215835635387</v>
      </c>
      <c r="BM212" s="148">
        <v>8.4765122603231102</v>
      </c>
      <c r="BN212" s="148">
        <v>126.32179235557378</v>
      </c>
      <c r="BO212" s="148">
        <v>5.5439872393797707</v>
      </c>
      <c r="BP212" s="148">
        <v>20.81042751818508</v>
      </c>
      <c r="BQ212" s="148">
        <v>7.2588992430093038</v>
      </c>
      <c r="BR212" s="148">
        <v>2.2170526641866748</v>
      </c>
      <c r="BS212" s="148">
        <v>790.13496966779951</v>
      </c>
      <c r="BT212" s="148">
        <v>16.932655945902429</v>
      </c>
      <c r="BU212" s="148">
        <v>34.146470213561763</v>
      </c>
      <c r="BV212" s="148">
        <v>9.1584311667420728</v>
      </c>
      <c r="BW212" s="148">
        <v>11.227480708456397</v>
      </c>
      <c r="BX212" s="148"/>
      <c r="BY212" s="148"/>
      <c r="BZ212" s="148"/>
      <c r="CA212" s="148"/>
      <c r="CB212" s="148"/>
      <c r="CC212" s="175">
        <v>22</v>
      </c>
      <c r="CD212" s="346"/>
      <c r="CE212" s="366">
        <v>19.872212470171554</v>
      </c>
      <c r="CF212" s="354"/>
      <c r="CG212" s="175">
        <v>22</v>
      </c>
      <c r="CH212" s="366">
        <v>19.872212470171554</v>
      </c>
      <c r="CI212" s="438"/>
      <c r="CJ212" s="438"/>
      <c r="DC212" s="516"/>
      <c r="DD212" s="388">
        <v>71.274333575967404</v>
      </c>
      <c r="DE212" s="145">
        <v>0.38711055589436888</v>
      </c>
      <c r="DF212" s="388">
        <v>14.346086213793418</v>
      </c>
      <c r="DG212" s="145">
        <v>2.1990230699114051</v>
      </c>
      <c r="DH212" s="145">
        <v>2.928593443633478E-2</v>
      </c>
      <c r="DI212" s="145">
        <v>1.3721079000347554</v>
      </c>
      <c r="DJ212" s="388">
        <v>1.2873436813493075</v>
      </c>
      <c r="DK212" s="145">
        <v>0.53137471883955323</v>
      </c>
      <c r="DL212" s="145">
        <v>2.111990222502016</v>
      </c>
      <c r="DM212" s="145">
        <v>8.249558996150641E-2</v>
      </c>
      <c r="DN212" s="145">
        <v>0.37576741227466171</v>
      </c>
      <c r="DO212" s="145">
        <v>0.35308112503524741</v>
      </c>
      <c r="DP212" s="145">
        <v>0.34</v>
      </c>
      <c r="DQ212" s="145">
        <v>4.91</v>
      </c>
      <c r="DR212" s="146">
        <v>99.6</v>
      </c>
      <c r="EI212" s="147">
        <v>15717.667219545352</v>
      </c>
      <c r="EJ212" s="148">
        <v>27.337186535370574</v>
      </c>
      <c r="EK212" s="148">
        <v>8.1640775792312112</v>
      </c>
      <c r="EL212" s="148">
        <v>47.636320546002104</v>
      </c>
      <c r="EM212" s="148">
        <v>11.872204610636542</v>
      </c>
      <c r="EN212" s="148">
        <v>4.9528231216937844</v>
      </c>
      <c r="EO212" s="148">
        <v>3.2597321537808228</v>
      </c>
      <c r="EP212" s="148">
        <v>64.990843856997003</v>
      </c>
      <c r="EQ212" s="148">
        <v>85.994215835635387</v>
      </c>
      <c r="ER212" s="148">
        <v>8.4765122603231102</v>
      </c>
      <c r="ES212" s="148">
        <v>126.32179235557378</v>
      </c>
      <c r="ET212" s="148">
        <v>5.5439872393797707</v>
      </c>
      <c r="EU212" s="148">
        <v>20.81042751818508</v>
      </c>
      <c r="EV212" s="148">
        <v>7.2588992430093038</v>
      </c>
      <c r="EW212" s="148">
        <v>2.2170526641866748</v>
      </c>
      <c r="EX212" s="148">
        <v>790.13496966779951</v>
      </c>
      <c r="EY212" s="148">
        <v>16.932655945902429</v>
      </c>
      <c r="EZ212" s="148">
        <v>34.146470213561763</v>
      </c>
      <c r="FA212" s="148">
        <v>9.1584311667420728</v>
      </c>
      <c r="FB212" s="148">
        <v>11.227480708456397</v>
      </c>
      <c r="GK212" s="175">
        <v>22</v>
      </c>
      <c r="GL212" s="366">
        <v>19.872212470171554</v>
      </c>
      <c r="GZ212" s="637"/>
      <c r="HI212" s="637"/>
    </row>
    <row r="213" spans="1:217" s="142" customFormat="1" ht="15.75" x14ac:dyDescent="0.25">
      <c r="A213" s="278">
        <v>14</v>
      </c>
      <c r="B213" s="272">
        <v>163</v>
      </c>
      <c r="C213" s="144">
        <v>101</v>
      </c>
      <c r="D213" s="324">
        <v>743</v>
      </c>
      <c r="E213" s="317" t="s">
        <v>234</v>
      </c>
      <c r="F213" s="414" t="s">
        <v>193</v>
      </c>
      <c r="G213" s="263"/>
      <c r="H213" s="145">
        <v>54.445575487025472</v>
      </c>
      <c r="I213" s="145">
        <v>0.51500855914265076</v>
      </c>
      <c r="J213" s="145">
        <v>14.97978890437849</v>
      </c>
      <c r="K213" s="145">
        <v>3.398662518643043</v>
      </c>
      <c r="L213" s="145">
        <v>7.7152790946784691E-2</v>
      </c>
      <c r="M213" s="145">
        <v>2.8325470752845789</v>
      </c>
      <c r="N213" s="145">
        <v>6.3156946359289234</v>
      </c>
      <c r="O213" s="145">
        <v>0.59336515250137112</v>
      </c>
      <c r="P213" s="145">
        <v>1.6237105805353822</v>
      </c>
      <c r="Q213" s="145">
        <v>6.8288427731622192E-2</v>
      </c>
      <c r="R213" s="145">
        <v>0.31364524660068788</v>
      </c>
      <c r="S213" s="145">
        <v>0.24656062128100129</v>
      </c>
      <c r="T213" s="145">
        <v>0.56000000000000005</v>
      </c>
      <c r="U213" s="145">
        <v>13.63</v>
      </c>
      <c r="V213" s="146">
        <v>99.6</v>
      </c>
      <c r="W213" s="146"/>
      <c r="X213" s="145"/>
      <c r="Y213" s="145">
        <f t="shared" si="180"/>
        <v>0.44027694315601734</v>
      </c>
      <c r="Z213" s="145"/>
      <c r="AA213" s="145"/>
      <c r="AB213" s="145"/>
      <c r="AC213" s="146">
        <f>R213+S213</f>
        <v>0.56020586788168913</v>
      </c>
      <c r="AD213" s="146"/>
      <c r="AE213" s="146"/>
      <c r="AF213" s="443"/>
      <c r="AG213" s="146"/>
      <c r="AH213" s="146"/>
      <c r="AI213" s="146">
        <f>N213+3*J213</f>
        <v>51.255061349064391</v>
      </c>
      <c r="AJ213" s="146">
        <f>3*J213/AI213</f>
        <v>0.87677910298620276</v>
      </c>
      <c r="AK213" s="146">
        <f>N213/AI213</f>
        <v>0.12322089701379725</v>
      </c>
      <c r="AL213" s="146">
        <f>K213+M213</f>
        <v>6.2312095939276215</v>
      </c>
      <c r="AM213" s="146">
        <f>AL213*AJ213</f>
        <v>5.4633943582828808</v>
      </c>
      <c r="AN213" s="146">
        <f>AL213*AK213</f>
        <v>0.76781523564474086</v>
      </c>
      <c r="AO213" s="146"/>
      <c r="AP213" s="146"/>
      <c r="AQ213" s="146"/>
      <c r="AR213" s="146"/>
      <c r="AS213" s="146"/>
      <c r="AT213" s="146"/>
      <c r="AU213" s="146"/>
      <c r="AV213" s="146"/>
      <c r="AW213" s="146"/>
      <c r="AZ213" s="146"/>
      <c r="BA213" s="146"/>
      <c r="BB213" s="146"/>
      <c r="BC213" s="146"/>
      <c r="BD213" s="147">
        <v>30298.930901761909</v>
      </c>
      <c r="BE213" s="148">
        <v>35.070181402877523</v>
      </c>
      <c r="BF213" s="148">
        <v>16.30958452838648</v>
      </c>
      <c r="BG213" s="148">
        <v>52.689428335700008</v>
      </c>
      <c r="BH213" s="148">
        <v>14.440378282121534</v>
      </c>
      <c r="BI213" s="148">
        <v>5.470739272374078</v>
      </c>
      <c r="BJ213" s="148">
        <v>2.2527447478926743</v>
      </c>
      <c r="BK213" s="148">
        <v>71.051220791314236</v>
      </c>
      <c r="BL213" s="148">
        <v>100.22798191779866</v>
      </c>
      <c r="BM213" s="148">
        <v>13.064575951238018</v>
      </c>
      <c r="BN213" s="148">
        <v>166.24464269311383</v>
      </c>
      <c r="BO213" s="148">
        <v>9.5932188186739946</v>
      </c>
      <c r="BP213" s="148">
        <v>19.31471646967859</v>
      </c>
      <c r="BQ213" s="148">
        <v>10.375427728033548</v>
      </c>
      <c r="BR213" s="148">
        <v>2.1370597738460035</v>
      </c>
      <c r="BS213" s="148">
        <v>566.693843938653</v>
      </c>
      <c r="BT213" s="148">
        <v>24.368339339969527</v>
      </c>
      <c r="BU213" s="148">
        <v>60.787098552382361</v>
      </c>
      <c r="BV213" s="148">
        <v>15.417850561888434</v>
      </c>
      <c r="BW213" s="148">
        <v>15.776086683603088</v>
      </c>
      <c r="BX213" s="148"/>
      <c r="BY213" s="148"/>
      <c r="BZ213" s="148"/>
      <c r="CA213" s="148">
        <f>BT213+BU213+BW213</f>
        <v>100.93152457595497</v>
      </c>
      <c r="CB213" s="148"/>
      <c r="CC213" s="175">
        <v>18.743988984780987</v>
      </c>
      <c r="CD213" s="175">
        <v>14.29384965831435</v>
      </c>
      <c r="CE213" s="369">
        <v>4.3228414356471401</v>
      </c>
      <c r="CF213" s="174" t="s">
        <v>187</v>
      </c>
      <c r="CG213" s="175">
        <v>18.743988984780987</v>
      </c>
      <c r="CH213" s="369">
        <v>4.3228414356471401</v>
      </c>
      <c r="CI213" s="438"/>
      <c r="CJ213" s="438"/>
      <c r="DC213" s="516"/>
      <c r="DD213" s="145">
        <v>54.445575487025472</v>
      </c>
      <c r="DE213" s="145">
        <v>0.51500855914265076</v>
      </c>
      <c r="DF213" s="145">
        <v>14.97978890437849</v>
      </c>
      <c r="DG213" s="145">
        <v>3.398662518643043</v>
      </c>
      <c r="DH213" s="145">
        <v>7.7152790946784691E-2</v>
      </c>
      <c r="DI213" s="145">
        <v>2.8325470752845789</v>
      </c>
      <c r="DJ213" s="145">
        <v>6.3156946359289234</v>
      </c>
      <c r="DK213" s="145">
        <v>0.59336515250137112</v>
      </c>
      <c r="DL213" s="145">
        <v>1.6237105805353822</v>
      </c>
      <c r="DM213" s="145">
        <v>6.8288427731622192E-2</v>
      </c>
      <c r="DN213" s="145">
        <v>0.31364524660068788</v>
      </c>
      <c r="DO213" s="145">
        <v>0.24656062128100129</v>
      </c>
      <c r="DP213" s="145">
        <v>0.56000000000000005</v>
      </c>
      <c r="DQ213" s="145">
        <v>13.63</v>
      </c>
      <c r="DR213" s="146">
        <v>99.6</v>
      </c>
      <c r="EI213" s="147">
        <v>30298.930901761909</v>
      </c>
      <c r="EJ213" s="148">
        <v>35.070181402877523</v>
      </c>
      <c r="EK213" s="148">
        <v>16.30958452838648</v>
      </c>
      <c r="EL213" s="148">
        <v>52.689428335700008</v>
      </c>
      <c r="EM213" s="148">
        <v>14.440378282121534</v>
      </c>
      <c r="EN213" s="148">
        <v>5.470739272374078</v>
      </c>
      <c r="EO213" s="148">
        <v>2.2527447478926743</v>
      </c>
      <c r="EP213" s="148">
        <v>71.051220791314236</v>
      </c>
      <c r="EQ213" s="148">
        <v>100.22798191779866</v>
      </c>
      <c r="ER213" s="148">
        <v>13.064575951238018</v>
      </c>
      <c r="ES213" s="148">
        <v>166.24464269311383</v>
      </c>
      <c r="ET213" s="148">
        <v>9.5932188186739946</v>
      </c>
      <c r="EU213" s="148">
        <v>19.31471646967859</v>
      </c>
      <c r="EV213" s="148">
        <v>10.375427728033548</v>
      </c>
      <c r="EW213" s="148">
        <v>2.1370597738460035</v>
      </c>
      <c r="EX213" s="148">
        <v>566.693843938653</v>
      </c>
      <c r="EY213" s="148">
        <v>24.368339339969527</v>
      </c>
      <c r="EZ213" s="148">
        <v>60.787098552382361</v>
      </c>
      <c r="FA213" s="148">
        <v>15.417850561888434</v>
      </c>
      <c r="FB213" s="148">
        <v>15.776086683603088</v>
      </c>
      <c r="GK213" s="175">
        <v>18.743988984780987</v>
      </c>
      <c r="GL213" s="369">
        <v>4.3228414356471401</v>
      </c>
      <c r="GZ213" s="637"/>
      <c r="HI213" s="637"/>
    </row>
    <row r="214" spans="1:217" s="142" customFormat="1" ht="15.75" x14ac:dyDescent="0.25">
      <c r="A214" s="278">
        <v>12</v>
      </c>
      <c r="B214" s="272">
        <v>152</v>
      </c>
      <c r="C214" s="144">
        <v>101</v>
      </c>
      <c r="D214" s="326">
        <v>886.2</v>
      </c>
      <c r="E214" s="317" t="s">
        <v>236</v>
      </c>
      <c r="F214" s="308" t="s">
        <v>186</v>
      </c>
      <c r="G214" s="263"/>
      <c r="H214" s="388">
        <v>71.692688199861649</v>
      </c>
      <c r="I214" s="145">
        <v>0.37651738159648607</v>
      </c>
      <c r="J214" s="388">
        <v>7.5050864158647501</v>
      </c>
      <c r="K214" s="145">
        <v>0.78528978701146779</v>
      </c>
      <c r="L214" s="145">
        <v>6.6493366253662783E-2</v>
      </c>
      <c r="M214" s="145">
        <v>0.51378390690820752</v>
      </c>
      <c r="N214" s="388">
        <v>9.8846512151088586</v>
      </c>
      <c r="O214" s="145">
        <v>0.44729054065454471</v>
      </c>
      <c r="P214" s="145">
        <v>1.084875283319179</v>
      </c>
      <c r="Q214" s="145">
        <v>4.4885631850981142E-2</v>
      </c>
      <c r="R214" s="145">
        <v>6.9729307154547462E-2</v>
      </c>
      <c r="S214" s="145">
        <v>0.3287089644156736</v>
      </c>
      <c r="T214" s="145">
        <v>0.2</v>
      </c>
      <c r="U214" s="145">
        <v>6.6</v>
      </c>
      <c r="V214" s="146">
        <v>99.6</v>
      </c>
      <c r="W214" s="146"/>
      <c r="X214" s="145"/>
      <c r="Y214" s="145">
        <f t="shared" si="180"/>
        <v>0.33188958116567219</v>
      </c>
      <c r="Z214" s="145"/>
      <c r="AA214" s="145"/>
      <c r="AB214" s="145"/>
      <c r="AC214" s="146"/>
      <c r="AD214" s="146"/>
      <c r="AE214" s="146"/>
      <c r="AF214" s="443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Z214" s="146"/>
      <c r="BA214" s="146"/>
      <c r="BB214" s="146"/>
      <c r="BC214" s="146"/>
      <c r="BD214" s="147">
        <v>3284.8124569504612</v>
      </c>
      <c r="BE214" s="148">
        <v>0</v>
      </c>
      <c r="BF214" s="148">
        <v>0.75058171307046517</v>
      </c>
      <c r="BG214" s="148">
        <v>21.469773659463357</v>
      </c>
      <c r="BH214" s="148">
        <v>3.6974191890575692</v>
      </c>
      <c r="BI214" s="148">
        <v>2.4215222134380294</v>
      </c>
      <c r="BJ214" s="148">
        <v>2.3508301241840148</v>
      </c>
      <c r="BK214" s="148">
        <v>29.813019893775614</v>
      </c>
      <c r="BL214" s="148">
        <v>52.238967359197595</v>
      </c>
      <c r="BM214" s="148">
        <v>8.7598647261568896</v>
      </c>
      <c r="BN214" s="148">
        <v>203.78414731363227</v>
      </c>
      <c r="BO214" s="148">
        <v>3.2785956271169341</v>
      </c>
      <c r="BP214" s="148">
        <v>4.9379124203555227</v>
      </c>
      <c r="BQ214" s="148">
        <v>2.8474580528814326</v>
      </c>
      <c r="BR214" s="148">
        <v>1.4292004414214983</v>
      </c>
      <c r="BS214" s="148">
        <v>138.30754494711715</v>
      </c>
      <c r="BT214" s="148">
        <v>7.6330405570160025</v>
      </c>
      <c r="BU214" s="148">
        <v>13.161121915658697</v>
      </c>
      <c r="BV214" s="148">
        <v>0</v>
      </c>
      <c r="BW214" s="148">
        <v>2.1140225095012526</v>
      </c>
      <c r="BX214" s="148"/>
      <c r="BY214" s="148"/>
      <c r="BZ214" s="148"/>
      <c r="CA214" s="148"/>
      <c r="CB214" s="148"/>
      <c r="CC214" s="174"/>
      <c r="CD214" s="346"/>
      <c r="CE214" s="361"/>
      <c r="CF214" s="354" t="s">
        <v>187</v>
      </c>
      <c r="CG214" s="174"/>
      <c r="CH214" s="361"/>
      <c r="CI214" s="438"/>
      <c r="CJ214" s="438"/>
      <c r="DC214" s="516"/>
      <c r="DD214" s="388">
        <v>71.692688199861649</v>
      </c>
      <c r="DE214" s="145">
        <v>0.37651738159648607</v>
      </c>
      <c r="DF214" s="388">
        <v>7.5050864158647501</v>
      </c>
      <c r="DG214" s="145">
        <v>0.78528978701146779</v>
      </c>
      <c r="DH214" s="145">
        <v>6.6493366253662783E-2</v>
      </c>
      <c r="DI214" s="145">
        <v>0.51378390690820752</v>
      </c>
      <c r="DJ214" s="388">
        <v>9.8846512151088586</v>
      </c>
      <c r="DK214" s="145">
        <v>0.44729054065454471</v>
      </c>
      <c r="DL214" s="145">
        <v>1.084875283319179</v>
      </c>
      <c r="DM214" s="145">
        <v>4.4885631850981142E-2</v>
      </c>
      <c r="DN214" s="145">
        <v>6.9729307154547462E-2</v>
      </c>
      <c r="DO214" s="145">
        <v>0.3287089644156736</v>
      </c>
      <c r="DP214" s="145">
        <v>0.2</v>
      </c>
      <c r="DQ214" s="145">
        <v>6.6</v>
      </c>
      <c r="DR214" s="146">
        <v>99.6</v>
      </c>
      <c r="EI214" s="147">
        <v>3284.8124569504612</v>
      </c>
      <c r="EJ214" s="148">
        <v>0</v>
      </c>
      <c r="EK214" s="148">
        <v>0.75058171307046517</v>
      </c>
      <c r="EL214" s="148">
        <v>21.469773659463357</v>
      </c>
      <c r="EM214" s="148">
        <v>3.6974191890575692</v>
      </c>
      <c r="EN214" s="148">
        <v>2.4215222134380294</v>
      </c>
      <c r="EO214" s="148">
        <v>2.3508301241840148</v>
      </c>
      <c r="EP214" s="148">
        <v>29.813019893775614</v>
      </c>
      <c r="EQ214" s="148">
        <v>52.238967359197595</v>
      </c>
      <c r="ER214" s="148">
        <v>8.7598647261568896</v>
      </c>
      <c r="ES214" s="148">
        <v>203.78414731363227</v>
      </c>
      <c r="ET214" s="148">
        <v>3.2785956271169341</v>
      </c>
      <c r="EU214" s="148">
        <v>4.9379124203555227</v>
      </c>
      <c r="EV214" s="148">
        <v>2.8474580528814326</v>
      </c>
      <c r="EW214" s="148">
        <v>1.4292004414214983</v>
      </c>
      <c r="EX214" s="148">
        <v>138.30754494711715</v>
      </c>
      <c r="EY214" s="148">
        <v>7.6330405570160025</v>
      </c>
      <c r="EZ214" s="148">
        <v>13.161121915658697</v>
      </c>
      <c r="FA214" s="148">
        <v>0</v>
      </c>
      <c r="FB214" s="148">
        <v>2.1140225095012526</v>
      </c>
      <c r="GK214" s="174"/>
      <c r="GL214" s="361"/>
      <c r="GZ214" s="637"/>
      <c r="HI214" s="637"/>
    </row>
    <row r="215" spans="1:217" s="142" customFormat="1" ht="15.75" x14ac:dyDescent="0.25">
      <c r="A215" s="278">
        <v>13</v>
      </c>
      <c r="B215" s="272">
        <v>157</v>
      </c>
      <c r="C215" s="144">
        <v>101</v>
      </c>
      <c r="D215" s="324">
        <v>891.6</v>
      </c>
      <c r="E215" s="317" t="s">
        <v>235</v>
      </c>
      <c r="F215" s="308" t="s">
        <v>189</v>
      </c>
      <c r="G215" s="263"/>
      <c r="H215" s="388">
        <v>71.476203417317478</v>
      </c>
      <c r="I215" s="145">
        <v>0.54686219544791914</v>
      </c>
      <c r="J215" s="388">
        <v>7.8198581545946446</v>
      </c>
      <c r="K215" s="145">
        <v>0.85012972733786585</v>
      </c>
      <c r="L215" s="145">
        <v>3.6721765127368862E-2</v>
      </c>
      <c r="M215" s="145">
        <v>0.52265921388669878</v>
      </c>
      <c r="N215" s="388">
        <v>9.3786553549728993</v>
      </c>
      <c r="O215" s="145">
        <v>0.6036140142811256</v>
      </c>
      <c r="P215" s="145">
        <v>1.0005637765244166</v>
      </c>
      <c r="Q215" s="145">
        <v>7.9702922037811944E-2</v>
      </c>
      <c r="R215" s="145">
        <v>7.7407811717351394E-2</v>
      </c>
      <c r="S215" s="145">
        <v>0.49762164675440179</v>
      </c>
      <c r="T215" s="145">
        <v>0.25</v>
      </c>
      <c r="U215" s="145">
        <v>6.46</v>
      </c>
      <c r="V215" s="146">
        <v>99.6</v>
      </c>
      <c r="W215" s="146"/>
      <c r="X215" s="145"/>
      <c r="Y215" s="145">
        <f t="shared" si="180"/>
        <v>0.44788159859659521</v>
      </c>
      <c r="Z215" s="145"/>
      <c r="AA215" s="145"/>
      <c r="AB215" s="145"/>
      <c r="AC215" s="146"/>
      <c r="AD215" s="146"/>
      <c r="AE215" s="146"/>
      <c r="AF215" s="443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Z215" s="146"/>
      <c r="BA215" s="146"/>
      <c r="BB215" s="146"/>
      <c r="BC215" s="146"/>
      <c r="BD215" s="147">
        <v>3828.8567244354726</v>
      </c>
      <c r="BE215" s="148">
        <v>2.3925364374960814</v>
      </c>
      <c r="BF215" s="148">
        <v>1.9078945469152628</v>
      </c>
      <c r="BG215" s="148">
        <v>27.595051647783151</v>
      </c>
      <c r="BH215" s="148">
        <v>5.03827697270673</v>
      </c>
      <c r="BI215" s="148">
        <v>4.1866533158623286E-2</v>
      </c>
      <c r="BJ215" s="148">
        <v>4.0086065028235751</v>
      </c>
      <c r="BK215" s="148">
        <v>26.981840127467404</v>
      </c>
      <c r="BL215" s="148">
        <v>51.288194397877497</v>
      </c>
      <c r="BM215" s="148">
        <v>14.876691150655573</v>
      </c>
      <c r="BN215" s="148">
        <v>317.18652926502619</v>
      </c>
      <c r="BO215" s="148">
        <v>3.8102475569122967</v>
      </c>
      <c r="BP215" s="148">
        <v>10.236857407731245</v>
      </c>
      <c r="BQ215" s="148">
        <v>4.6128838157589618</v>
      </c>
      <c r="BR215" s="148">
        <v>0.81844463888419472</v>
      </c>
      <c r="BS215" s="148">
        <v>138.75453422449996</v>
      </c>
      <c r="BT215" s="148">
        <v>13.28289594625185</v>
      </c>
      <c r="BU215" s="148">
        <v>25.00356270529123</v>
      </c>
      <c r="BV215" s="148">
        <v>0</v>
      </c>
      <c r="BW215" s="148">
        <v>3.6719534760063581</v>
      </c>
      <c r="BX215" s="148"/>
      <c r="BY215" s="148"/>
      <c r="BZ215" s="148"/>
      <c r="CA215" s="148"/>
      <c r="CB215" s="148"/>
      <c r="CC215" s="175">
        <v>23.624550160518361</v>
      </c>
      <c r="CD215" s="346">
        <v>20.787587929787691</v>
      </c>
      <c r="CE215" s="366">
        <v>21.650927221603709</v>
      </c>
      <c r="CF215" s="354" t="s">
        <v>187</v>
      </c>
      <c r="CG215" s="175">
        <v>23.624550160518361</v>
      </c>
      <c r="CH215" s="366">
        <v>21.650927221603709</v>
      </c>
      <c r="CI215" s="438"/>
      <c r="CJ215" s="438"/>
      <c r="DC215" s="516"/>
      <c r="DD215" s="388">
        <v>71.476203417317478</v>
      </c>
      <c r="DE215" s="145">
        <v>0.54686219544791914</v>
      </c>
      <c r="DF215" s="388">
        <v>7.8198581545946446</v>
      </c>
      <c r="DG215" s="145">
        <v>0.85012972733786585</v>
      </c>
      <c r="DH215" s="145">
        <v>3.6721765127368862E-2</v>
      </c>
      <c r="DI215" s="145">
        <v>0.52265921388669878</v>
      </c>
      <c r="DJ215" s="388">
        <v>9.3786553549728993</v>
      </c>
      <c r="DK215" s="145">
        <v>0.6036140142811256</v>
      </c>
      <c r="DL215" s="145">
        <v>1.0005637765244166</v>
      </c>
      <c r="DM215" s="145">
        <v>7.9702922037811944E-2</v>
      </c>
      <c r="DN215" s="145">
        <v>7.7407811717351394E-2</v>
      </c>
      <c r="DO215" s="145">
        <v>0.49762164675440179</v>
      </c>
      <c r="DP215" s="145">
        <v>0.25</v>
      </c>
      <c r="DQ215" s="145">
        <v>6.46</v>
      </c>
      <c r="DR215" s="146">
        <v>99.6</v>
      </c>
      <c r="EI215" s="147">
        <v>3828.8567244354726</v>
      </c>
      <c r="EJ215" s="148">
        <v>2.3925364374960814</v>
      </c>
      <c r="EK215" s="148">
        <v>1.9078945469152628</v>
      </c>
      <c r="EL215" s="148">
        <v>27.595051647783151</v>
      </c>
      <c r="EM215" s="148">
        <v>5.03827697270673</v>
      </c>
      <c r="EN215" s="148">
        <v>4.1866533158623286E-2</v>
      </c>
      <c r="EO215" s="148">
        <v>4.0086065028235751</v>
      </c>
      <c r="EP215" s="148">
        <v>26.981840127467404</v>
      </c>
      <c r="EQ215" s="148">
        <v>51.288194397877497</v>
      </c>
      <c r="ER215" s="148">
        <v>14.876691150655573</v>
      </c>
      <c r="ES215" s="148">
        <v>317.18652926502619</v>
      </c>
      <c r="ET215" s="148">
        <v>3.8102475569122967</v>
      </c>
      <c r="EU215" s="148">
        <v>10.236857407731245</v>
      </c>
      <c r="EV215" s="148">
        <v>4.6128838157589618</v>
      </c>
      <c r="EW215" s="148">
        <v>0.81844463888419472</v>
      </c>
      <c r="EX215" s="148">
        <v>138.75453422449996</v>
      </c>
      <c r="EY215" s="148">
        <v>13.28289594625185</v>
      </c>
      <c r="EZ215" s="148">
        <v>25.00356270529123</v>
      </c>
      <c r="FA215" s="148">
        <v>0</v>
      </c>
      <c r="FB215" s="148">
        <v>3.6719534760063581</v>
      </c>
      <c r="GK215" s="175">
        <v>23.624550160518361</v>
      </c>
      <c r="GL215" s="366">
        <v>21.650927221603709</v>
      </c>
      <c r="GZ215" s="637"/>
      <c r="HI215" s="637"/>
    </row>
    <row r="216" spans="1:217" s="142" customFormat="1" ht="15.75" x14ac:dyDescent="0.2">
      <c r="A216" s="278">
        <v>77</v>
      </c>
      <c r="B216" s="272">
        <v>15</v>
      </c>
      <c r="C216" s="144">
        <v>110</v>
      </c>
      <c r="D216" s="327">
        <v>3283</v>
      </c>
      <c r="E216" s="322" t="s">
        <v>242</v>
      </c>
      <c r="F216" s="314" t="s">
        <v>156</v>
      </c>
      <c r="G216" s="239"/>
      <c r="H216" s="388">
        <v>73.589824494101848</v>
      </c>
      <c r="I216" s="145">
        <v>0.35570896627067689</v>
      </c>
      <c r="J216" s="388">
        <v>13.816133282740042</v>
      </c>
      <c r="K216" s="145">
        <v>1.4905947769377994</v>
      </c>
      <c r="L216" s="145">
        <v>2.906847190196021E-2</v>
      </c>
      <c r="M216" s="145">
        <v>1.1027788225384765</v>
      </c>
      <c r="N216" s="388">
        <v>0.5998031031477643</v>
      </c>
      <c r="O216" s="145">
        <v>2.1803379603954611</v>
      </c>
      <c r="P216" s="145">
        <v>3.2132309097201657</v>
      </c>
      <c r="Q216" s="145">
        <v>8.3356628485412032E-2</v>
      </c>
      <c r="R216" s="145">
        <v>4.7198285387851771E-2</v>
      </c>
      <c r="S216" s="145">
        <v>0.65196429837253622</v>
      </c>
      <c r="T216" s="145">
        <v>0.37</v>
      </c>
      <c r="U216" s="145">
        <v>2.0699999999999998</v>
      </c>
      <c r="V216" s="146">
        <v>99.6</v>
      </c>
      <c r="W216" s="146"/>
      <c r="X216" s="145"/>
      <c r="Y216" s="145">
        <f t="shared" si="180"/>
        <v>1.617810766613432</v>
      </c>
      <c r="Z216" s="145"/>
      <c r="AA216" s="145"/>
      <c r="AB216" s="145"/>
      <c r="AC216" s="146"/>
      <c r="AD216" s="146"/>
      <c r="AE216" s="146"/>
      <c r="AF216" s="443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Z216" s="146"/>
      <c r="BA216" s="146"/>
      <c r="BB216" s="146"/>
      <c r="BC216" s="146"/>
      <c r="BD216" s="147">
        <v>9505.285581250937</v>
      </c>
      <c r="BE216" s="148">
        <v>5.5702372998574008</v>
      </c>
      <c r="BF216" s="148">
        <v>1.1409349313621073</v>
      </c>
      <c r="BG216" s="148">
        <v>37.138598360260154</v>
      </c>
      <c r="BH216" s="148">
        <v>9.5364915591948556</v>
      </c>
      <c r="BI216" s="148">
        <v>2.6039368628621742</v>
      </c>
      <c r="BJ216" s="148">
        <v>34.086900273038758</v>
      </c>
      <c r="BK216" s="148">
        <v>84.861052649374145</v>
      </c>
      <c r="BL216" s="148">
        <v>129.6319846793333</v>
      </c>
      <c r="BM216" s="148">
        <v>14.597831536457699</v>
      </c>
      <c r="BN216" s="148">
        <v>145.80050647831521</v>
      </c>
      <c r="BO216" s="148">
        <v>5.4376358663257891</v>
      </c>
      <c r="BP216" s="148">
        <v>15.642980453083306</v>
      </c>
      <c r="BQ216" s="148">
        <v>7.4504892553242099</v>
      </c>
      <c r="BR216" s="148">
        <v>3.0281329374949517</v>
      </c>
      <c r="BS216" s="148">
        <v>632.97744734096204</v>
      </c>
      <c r="BT216" s="148">
        <v>24.615014282473897</v>
      </c>
      <c r="BU216" s="148">
        <v>39.467679356732447</v>
      </c>
      <c r="BV216" s="148">
        <v>0</v>
      </c>
      <c r="BW216" s="148">
        <v>13.310599896447039</v>
      </c>
      <c r="BX216" s="148"/>
      <c r="BY216" s="148"/>
      <c r="BZ216" s="148"/>
      <c r="CA216" s="148"/>
      <c r="CB216" s="148"/>
      <c r="CC216" s="198">
        <v>12.753226244074337</v>
      </c>
      <c r="CD216" s="344">
        <v>13.155486409810562</v>
      </c>
      <c r="CE216" s="360">
        <v>1.6183917287010245</v>
      </c>
      <c r="CF216" s="353"/>
      <c r="CG216" s="198">
        <v>12.753226244074337</v>
      </c>
      <c r="CH216" s="360">
        <v>1.6183917287010245</v>
      </c>
      <c r="CI216" s="438"/>
      <c r="CJ216" s="438"/>
      <c r="DC216" s="516"/>
      <c r="DD216" s="388">
        <v>73.589824494101848</v>
      </c>
      <c r="DE216" s="145">
        <v>0.35570896627067689</v>
      </c>
      <c r="DF216" s="388">
        <v>13.816133282740042</v>
      </c>
      <c r="DG216" s="145">
        <v>1.4905947769377994</v>
      </c>
      <c r="DH216" s="145">
        <v>2.906847190196021E-2</v>
      </c>
      <c r="DI216" s="145">
        <v>1.1027788225384765</v>
      </c>
      <c r="DJ216" s="388">
        <v>0.5998031031477643</v>
      </c>
      <c r="DK216" s="145">
        <v>2.1803379603954611</v>
      </c>
      <c r="DL216" s="145">
        <v>3.2132309097201657</v>
      </c>
      <c r="DM216" s="145">
        <v>8.3356628485412032E-2</v>
      </c>
      <c r="DN216" s="145">
        <v>4.7198285387851771E-2</v>
      </c>
      <c r="DO216" s="145">
        <v>0.65196429837253622</v>
      </c>
      <c r="DP216" s="145">
        <v>0.37</v>
      </c>
      <c r="DQ216" s="145">
        <v>2.0699999999999998</v>
      </c>
      <c r="DR216" s="146">
        <v>99.6</v>
      </c>
      <c r="EI216" s="147">
        <v>9505.285581250937</v>
      </c>
      <c r="EJ216" s="148">
        <v>5.5702372998574008</v>
      </c>
      <c r="EK216" s="148">
        <v>1.1409349313621073</v>
      </c>
      <c r="EL216" s="148">
        <v>37.138598360260154</v>
      </c>
      <c r="EM216" s="148">
        <v>9.5364915591948556</v>
      </c>
      <c r="EN216" s="148">
        <v>2.6039368628621742</v>
      </c>
      <c r="EO216" s="148">
        <v>34.086900273038758</v>
      </c>
      <c r="EP216" s="148">
        <v>84.861052649374145</v>
      </c>
      <c r="EQ216" s="148">
        <v>129.6319846793333</v>
      </c>
      <c r="ER216" s="148">
        <v>14.597831536457699</v>
      </c>
      <c r="ES216" s="148">
        <v>145.80050647831521</v>
      </c>
      <c r="ET216" s="148">
        <v>5.4376358663257891</v>
      </c>
      <c r="EU216" s="148">
        <v>15.642980453083306</v>
      </c>
      <c r="EV216" s="148">
        <v>7.4504892553242099</v>
      </c>
      <c r="EW216" s="148">
        <v>3.0281329374949517</v>
      </c>
      <c r="EX216" s="148">
        <v>632.97744734096204</v>
      </c>
      <c r="EY216" s="148">
        <v>24.615014282473897</v>
      </c>
      <c r="EZ216" s="148">
        <v>39.467679356732447</v>
      </c>
      <c r="FA216" s="148">
        <v>0</v>
      </c>
      <c r="FB216" s="148">
        <v>13.310599896447039</v>
      </c>
      <c r="GK216" s="198">
        <v>12.753226244074337</v>
      </c>
      <c r="GL216" s="360">
        <v>1.6183917287010245</v>
      </c>
      <c r="GZ216" s="637"/>
      <c r="HI216" s="637"/>
    </row>
  </sheetData>
  <pageMargins left="0.38" right="0.31" top="1" bottom="1" header="0.5" footer="0.5"/>
  <pageSetup paperSize="9" orientation="landscape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H216"/>
  <sheetViews>
    <sheetView topLeftCell="A4" zoomScale="112" zoomScaleNormal="112" workbookViewId="0">
      <pane xSplit="6" ySplit="2" topLeftCell="DS96" activePane="bottomRight" state="frozenSplit"/>
      <selection activeCell="A4" sqref="A4"/>
      <selection pane="topRight" activeCell="AK1" sqref="AK1"/>
      <selection pane="bottomLeft" activeCell="Q9" sqref="Q9"/>
      <selection pane="bottomRight" activeCell="KJ54" sqref="KJ54"/>
    </sheetView>
  </sheetViews>
  <sheetFormatPr defaultRowHeight="12.75" x14ac:dyDescent="0.2"/>
  <cols>
    <col min="1" max="1" width="5.85546875" style="277" bestFit="1" customWidth="1"/>
    <col min="2" max="2" width="7.140625" style="269" bestFit="1" customWidth="1"/>
    <col min="3" max="3" width="6.7109375" style="316" bestFit="1" customWidth="1"/>
    <col min="4" max="4" width="7.85546875" style="316" customWidth="1"/>
    <col min="5" max="5" width="7" style="266" customWidth="1"/>
    <col min="6" max="6" width="45" style="315" customWidth="1"/>
    <col min="7" max="7" width="6.140625" style="261" customWidth="1"/>
    <col min="8" max="8" width="6.5703125" bestFit="1" customWidth="1"/>
    <col min="9" max="9" width="5.28515625" bestFit="1" customWidth="1"/>
    <col min="10" max="10" width="6.42578125" bestFit="1" customWidth="1"/>
    <col min="11" max="11" width="6.85546875" bestFit="1" customWidth="1"/>
    <col min="12" max="12" width="5.85546875" customWidth="1"/>
    <col min="13" max="13" width="6.140625" customWidth="1"/>
    <col min="14" max="14" width="6.5703125" customWidth="1"/>
    <col min="15" max="15" width="6" bestFit="1" customWidth="1"/>
    <col min="16" max="16" width="5.28515625" bestFit="1" customWidth="1"/>
    <col min="17" max="17" width="5.85546875" bestFit="1" customWidth="1"/>
    <col min="18" max="18" width="5.28515625" bestFit="1" customWidth="1"/>
    <col min="19" max="20" width="5.42578125" bestFit="1" customWidth="1"/>
    <col min="21" max="22" width="6.5703125" bestFit="1" customWidth="1"/>
    <col min="23" max="23" width="2.85546875" customWidth="1"/>
    <col min="24" max="24" width="6" bestFit="1" customWidth="1"/>
    <col min="25" max="27" width="6" customWidth="1"/>
    <col min="28" max="28" width="5.42578125" bestFit="1" customWidth="1"/>
    <col min="29" max="31" width="6.5703125" customWidth="1"/>
    <col min="32" max="32" width="5.85546875" style="1" bestFit="1" customWidth="1"/>
    <col min="33" max="34" width="4.85546875" bestFit="1" customWidth="1"/>
    <col min="35" max="35" width="4.85546875" customWidth="1"/>
    <col min="36" max="36" width="6.28515625" customWidth="1"/>
    <col min="37" max="37" width="6" customWidth="1"/>
    <col min="38" max="38" width="4.85546875" customWidth="1"/>
    <col min="39" max="41" width="6.5703125" customWidth="1"/>
    <col min="42" max="49" width="6.42578125" customWidth="1"/>
    <col min="50" max="50" width="8.28515625" customWidth="1"/>
    <col min="51" max="52" width="6.42578125" customWidth="1"/>
    <col min="53" max="53" width="6" customWidth="1"/>
    <col min="56" max="58" width="6.42578125" customWidth="1"/>
    <col min="59" max="59" width="3.140625" customWidth="1"/>
    <col min="60" max="60" width="7.42578125" style="22" bestFit="1" customWidth="1"/>
    <col min="61" max="63" width="4.85546875" bestFit="1" customWidth="1"/>
    <col min="64" max="64" width="3.85546875" bestFit="1" customWidth="1"/>
    <col min="65" max="66" width="3.7109375" bestFit="1" customWidth="1"/>
    <col min="67" max="68" width="4.85546875" bestFit="1" customWidth="1"/>
    <col min="69" max="69" width="4.28515625" bestFit="1" customWidth="1"/>
    <col min="70" max="70" width="4.85546875" bestFit="1" customWidth="1"/>
    <col min="71" max="71" width="3.7109375" bestFit="1" customWidth="1"/>
    <col min="72" max="72" width="6" bestFit="1" customWidth="1"/>
    <col min="73" max="73" width="3.7109375" bestFit="1" customWidth="1"/>
    <col min="74" max="74" width="2.85546875" bestFit="1" customWidth="1"/>
    <col min="75" max="75" width="6" bestFit="1" customWidth="1"/>
    <col min="76" max="76" width="3.85546875" bestFit="1" customWidth="1"/>
    <col min="77" max="77" width="4.28515625" bestFit="1" customWidth="1"/>
    <col min="78" max="79" width="3.85546875" bestFit="1" customWidth="1"/>
    <col min="80" max="80" width="3.85546875" customWidth="1"/>
    <col min="81" max="81" width="12.85546875" customWidth="1"/>
    <col min="82" max="84" width="3.85546875" customWidth="1"/>
    <col min="85" max="86" width="5.7109375" bestFit="1" customWidth="1"/>
    <col min="87" max="87" width="10.85546875" style="1" customWidth="1"/>
    <col min="88" max="88" width="18.140625" style="47" customWidth="1"/>
    <col min="89" max="89" width="5.7109375" bestFit="1" customWidth="1"/>
    <col min="90" max="90" width="10.85546875" style="1" customWidth="1"/>
    <col min="91" max="92" width="9.140625" style="438"/>
    <col min="111" max="111" width="9.140625" style="513"/>
    <col min="112" max="112" width="6.5703125" bestFit="1" customWidth="1"/>
    <col min="113" max="113" width="5.28515625" bestFit="1" customWidth="1"/>
    <col min="114" max="114" width="6.42578125" bestFit="1" customWidth="1"/>
    <col min="115" max="115" width="6.85546875" bestFit="1" customWidth="1"/>
    <col min="116" max="116" width="5.85546875" customWidth="1"/>
    <col min="117" max="117" width="6.140625" customWidth="1"/>
    <col min="118" max="118" width="6.5703125" customWidth="1"/>
    <col min="119" max="119" width="6" bestFit="1" customWidth="1"/>
    <col min="120" max="120" width="5.28515625" bestFit="1" customWidth="1"/>
    <col min="121" max="121" width="5.85546875" bestFit="1" customWidth="1"/>
    <col min="122" max="122" width="5.28515625" bestFit="1" customWidth="1"/>
    <col min="123" max="124" width="5.42578125" bestFit="1" customWidth="1"/>
    <col min="125" max="126" width="6.5703125" bestFit="1" customWidth="1"/>
    <col min="127" max="127" width="7.5703125" customWidth="1"/>
    <col min="128" max="128" width="6.28515625" customWidth="1"/>
    <col min="129" max="129" width="5.140625" bestFit="1" customWidth="1"/>
    <col min="130" max="130" width="6.28515625" bestFit="1" customWidth="1"/>
    <col min="131" max="131" width="6.7109375" bestFit="1" customWidth="1"/>
    <col min="132" max="133" width="5.28515625" bestFit="1" customWidth="1"/>
    <col min="134" max="134" width="4.85546875" bestFit="1" customWidth="1"/>
    <col min="135" max="135" width="5.85546875" bestFit="1" customWidth="1"/>
    <col min="136" max="136" width="4.7109375" bestFit="1" customWidth="1"/>
    <col min="137" max="137" width="6.5703125" customWidth="1"/>
    <col min="138" max="138" width="6.42578125" customWidth="1"/>
    <col min="139" max="139" width="5.85546875" customWidth="1"/>
    <col min="140" max="140" width="5.140625" customWidth="1"/>
    <col min="141" max="142" width="3.7109375" customWidth="1"/>
    <col min="143" max="143" width="7.42578125" style="22" bestFit="1" customWidth="1"/>
    <col min="144" max="146" width="4.85546875" bestFit="1" customWidth="1"/>
    <col min="147" max="147" width="3.85546875" bestFit="1" customWidth="1"/>
    <col min="148" max="149" width="3.7109375" bestFit="1" customWidth="1"/>
    <col min="150" max="151" width="4.85546875" bestFit="1" customWidth="1"/>
    <col min="152" max="152" width="4.28515625" bestFit="1" customWidth="1"/>
    <col min="153" max="153" width="4.85546875" bestFit="1" customWidth="1"/>
    <col min="154" max="154" width="3.7109375" bestFit="1" customWidth="1"/>
    <col min="155" max="155" width="6" bestFit="1" customWidth="1"/>
    <col min="156" max="156" width="3.7109375" bestFit="1" customWidth="1"/>
    <col min="157" max="157" width="2.85546875" bestFit="1" customWidth="1"/>
    <col min="158" max="158" width="6" bestFit="1" customWidth="1"/>
    <col min="159" max="159" width="3.85546875" bestFit="1" customWidth="1"/>
    <col min="160" max="160" width="4.28515625" bestFit="1" customWidth="1"/>
    <col min="161" max="162" width="3.85546875" bestFit="1" customWidth="1"/>
    <col min="163" max="163" width="4" customWidth="1"/>
    <col min="164" max="164" width="3.7109375" customWidth="1"/>
    <col min="165" max="165" width="14.42578125" customWidth="1"/>
    <col min="167" max="167" width="10.5703125" customWidth="1"/>
    <col min="168" max="168" width="3.42578125" customWidth="1"/>
    <col min="197" max="197" width="6.85546875" bestFit="1" customWidth="1"/>
    <col min="198" max="198" width="13.28515625" style="1" customWidth="1"/>
    <col min="202" max="202" width="3.7109375" customWidth="1"/>
    <col min="203" max="203" width="12.5703125" customWidth="1"/>
    <col min="204" max="204" width="3.7109375" customWidth="1"/>
    <col min="205" max="205" width="5.5703125" bestFit="1" customWidth="1"/>
    <col min="206" max="206" width="6.5703125" bestFit="1" customWidth="1"/>
    <col min="207" max="207" width="3.7109375" customWidth="1"/>
    <col min="208" max="208" width="5.85546875" bestFit="1" customWidth="1"/>
    <col min="209" max="209" width="6.5703125" bestFit="1" customWidth="1"/>
    <col min="210" max="210" width="3.7109375" customWidth="1"/>
    <col min="211" max="211" width="3.7109375" style="646" customWidth="1"/>
    <col min="212" max="212" width="6.140625" bestFit="1" customWidth="1"/>
    <col min="213" max="213" width="5.85546875" bestFit="1" customWidth="1"/>
    <col min="214" max="214" width="3.7109375" customWidth="1"/>
    <col min="215" max="215" width="4.7109375" bestFit="1" customWidth="1"/>
    <col min="216" max="216" width="5.85546875" bestFit="1" customWidth="1"/>
    <col min="217" max="217" width="2.7109375" customWidth="1"/>
    <col min="218" max="219" width="5.85546875" customWidth="1"/>
    <col min="220" max="220" width="3.7109375" style="646" customWidth="1"/>
    <col min="221" max="221" width="6.140625" bestFit="1" customWidth="1"/>
    <col min="222" max="222" width="5.85546875" bestFit="1" customWidth="1"/>
    <col min="223" max="223" width="2.7109375" customWidth="1"/>
    <col min="224" max="224" width="4.7109375" bestFit="1" customWidth="1"/>
    <col min="225" max="225" width="5.85546875" bestFit="1" customWidth="1"/>
    <col min="226" max="226" width="3.7109375" customWidth="1"/>
    <col min="227" max="227" width="6.42578125" customWidth="1"/>
    <col min="228" max="228" width="5.85546875" bestFit="1" customWidth="1"/>
    <col min="229" max="229" width="2.7109375" customWidth="1"/>
    <col min="230" max="230" width="4.7109375" bestFit="1" customWidth="1"/>
    <col min="231" max="231" width="5.85546875" bestFit="1" customWidth="1"/>
    <col min="232" max="232" width="2.7109375" customWidth="1"/>
    <col min="233" max="233" width="4.7109375" bestFit="1" customWidth="1"/>
    <col min="234" max="234" width="6.7109375" customWidth="1"/>
    <col min="235" max="235" width="3.7109375" customWidth="1"/>
    <col min="236" max="236" width="7.140625" customWidth="1"/>
    <col min="237" max="237" width="6.5703125" bestFit="1" customWidth="1"/>
    <col min="238" max="238" width="19.85546875" bestFit="1" customWidth="1"/>
    <col min="239" max="239" width="12.42578125" bestFit="1" customWidth="1"/>
    <col min="240" max="240" width="5.5703125" customWidth="1"/>
    <col min="258" max="258" width="5.85546875" style="277" bestFit="1" customWidth="1"/>
    <col min="259" max="259" width="9.5703125" customWidth="1"/>
    <col min="260" max="260" width="5.28515625" bestFit="1" customWidth="1"/>
    <col min="261" max="261" width="6.42578125" bestFit="1" customWidth="1"/>
    <col min="262" max="262" width="6.85546875" bestFit="1" customWidth="1"/>
    <col min="263" max="263" width="5.85546875" customWidth="1"/>
    <col min="264" max="264" width="6.140625" customWidth="1"/>
    <col min="265" max="265" width="6.5703125" customWidth="1"/>
    <col min="266" max="266" width="6" bestFit="1" customWidth="1"/>
    <col min="267" max="267" width="5.28515625" bestFit="1" customWidth="1"/>
    <col min="268" max="268" width="5.85546875" bestFit="1" customWidth="1"/>
    <col min="269" max="269" width="5.28515625" bestFit="1" customWidth="1"/>
    <col min="270" max="270" width="5.42578125" bestFit="1" customWidth="1"/>
    <col min="271" max="271" width="6.5703125" bestFit="1" customWidth="1"/>
    <col min="272" max="272" width="5.42578125" style="255" bestFit="1" customWidth="1"/>
    <col min="273" max="273" width="6.5703125" bestFit="1" customWidth="1"/>
    <col min="274" max="274" width="7.5703125" customWidth="1"/>
    <col min="275" max="275" width="6.28515625" customWidth="1"/>
    <col min="276" max="276" width="5.140625" bestFit="1" customWidth="1"/>
    <col min="277" max="277" width="6.28515625" bestFit="1" customWidth="1"/>
    <col min="278" max="278" width="6.7109375" bestFit="1" customWidth="1"/>
    <col min="279" max="280" width="5.28515625" bestFit="1" customWidth="1"/>
    <col min="281" max="281" width="4.85546875" bestFit="1" customWidth="1"/>
    <col min="282" max="282" width="5.85546875" bestFit="1" customWidth="1"/>
    <col min="283" max="283" width="4.7109375" bestFit="1" customWidth="1"/>
    <col min="284" max="284" width="6.5703125" customWidth="1"/>
    <col min="285" max="285" width="6.42578125" customWidth="1"/>
    <col min="286" max="287" width="5.85546875" customWidth="1"/>
    <col min="288" max="288" width="6" customWidth="1"/>
    <col min="289" max="289" width="3.7109375" customWidth="1"/>
    <col min="290" max="290" width="6.5703125" bestFit="1" customWidth="1"/>
    <col min="291" max="291" width="4.42578125" bestFit="1" customWidth="1"/>
    <col min="292" max="292" width="6.42578125" bestFit="1" customWidth="1"/>
    <col min="293" max="293" width="5.5703125" customWidth="1"/>
    <col min="294" max="294" width="5.85546875" bestFit="1" customWidth="1"/>
    <col min="295" max="300" width="5.7109375" customWidth="1"/>
    <col min="301" max="301" width="3.7109375" customWidth="1"/>
    <col min="302" max="302" width="7.42578125" style="22" bestFit="1" customWidth="1"/>
    <col min="303" max="305" width="4.85546875" bestFit="1" customWidth="1"/>
    <col min="306" max="306" width="3.85546875" bestFit="1" customWidth="1"/>
    <col min="307" max="308" width="3.7109375" bestFit="1" customWidth="1"/>
    <col min="309" max="310" width="4.85546875" bestFit="1" customWidth="1"/>
    <col min="311" max="311" width="4.28515625" bestFit="1" customWidth="1"/>
    <col min="312" max="312" width="4.85546875" bestFit="1" customWidth="1"/>
    <col min="313" max="313" width="3.7109375" bestFit="1" customWidth="1"/>
    <col min="314" max="314" width="6" bestFit="1" customWidth="1"/>
    <col min="315" max="315" width="3.7109375" bestFit="1" customWidth="1"/>
    <col min="316" max="316" width="2.85546875" bestFit="1" customWidth="1"/>
    <col min="317" max="317" width="6" bestFit="1" customWidth="1"/>
    <col min="318" max="318" width="3.85546875" bestFit="1" customWidth="1"/>
    <col min="319" max="319" width="4.28515625" bestFit="1" customWidth="1"/>
    <col min="320" max="321" width="3.85546875" bestFit="1" customWidth="1"/>
    <col min="322" max="322" width="4" customWidth="1"/>
  </cols>
  <sheetData>
    <row r="1" spans="1:346" x14ac:dyDescent="0.2">
      <c r="A1" s="330"/>
      <c r="B1" s="331"/>
      <c r="C1" s="466"/>
      <c r="D1" s="466"/>
      <c r="E1" s="466"/>
      <c r="F1" s="467" t="s">
        <v>281</v>
      </c>
      <c r="H1" s="468"/>
      <c r="I1" s="469"/>
      <c r="J1" s="470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AF1" s="257"/>
      <c r="AG1" s="139"/>
      <c r="AH1" s="139"/>
      <c r="AI1" s="139"/>
      <c r="AJ1" s="139"/>
      <c r="AK1" s="139"/>
      <c r="AL1" s="139"/>
      <c r="AZ1" s="139"/>
      <c r="BA1" s="255"/>
      <c r="BB1" s="139"/>
      <c r="BD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DH1" s="468"/>
      <c r="DI1" s="469"/>
      <c r="DJ1" s="470"/>
      <c r="DK1" s="139"/>
      <c r="DL1" s="139"/>
      <c r="DM1" s="139"/>
      <c r="DN1" s="139"/>
      <c r="DO1" s="139"/>
      <c r="DP1" s="139"/>
      <c r="DQ1" s="139"/>
      <c r="DR1" s="139"/>
      <c r="DS1" s="139"/>
      <c r="DT1" s="139"/>
      <c r="DU1" s="139"/>
      <c r="DV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139"/>
      <c r="FF1" s="139"/>
      <c r="IX1" s="330"/>
      <c r="IY1" s="468"/>
      <c r="IZ1" s="469"/>
      <c r="JA1" s="470"/>
      <c r="JB1" s="139"/>
      <c r="JC1" s="139"/>
      <c r="JD1" s="139"/>
      <c r="JE1" s="139"/>
      <c r="JF1" s="139"/>
      <c r="JG1" s="139"/>
      <c r="JH1" s="139"/>
      <c r="JI1" s="139"/>
      <c r="JJ1" s="139"/>
      <c r="JK1" s="139"/>
      <c r="JM1" s="139"/>
      <c r="KQ1" s="139"/>
      <c r="KR1" s="139"/>
      <c r="KS1" s="139"/>
      <c r="KT1" s="139"/>
      <c r="KU1" s="139"/>
      <c r="KV1" s="139"/>
      <c r="KW1" s="139"/>
      <c r="KX1" s="139"/>
      <c r="KY1" s="139"/>
      <c r="KZ1" s="139"/>
      <c r="LA1" s="139"/>
      <c r="LB1" s="139"/>
      <c r="LC1" s="139"/>
      <c r="LD1" s="139"/>
      <c r="LE1" s="139"/>
      <c r="LF1" s="139"/>
      <c r="LG1" s="139"/>
      <c r="LH1" s="139"/>
      <c r="LI1" s="139"/>
    </row>
    <row r="2" spans="1:346" x14ac:dyDescent="0.2">
      <c r="C2" s="30"/>
      <c r="D2" s="323"/>
      <c r="E2" s="30"/>
      <c r="F2" s="303"/>
      <c r="H2" s="1"/>
      <c r="X2">
        <f>2*39.1+15.99</f>
        <v>94.19</v>
      </c>
      <c r="Y2">
        <f>2*22.99+15.99</f>
        <v>61.97</v>
      </c>
      <c r="Z2">
        <v>35.453000000000003</v>
      </c>
      <c r="AS2" t="s">
        <v>270</v>
      </c>
      <c r="DH2" s="1"/>
      <c r="IY2" s="1"/>
    </row>
    <row r="3" spans="1:346" ht="18" x14ac:dyDescent="0.25">
      <c r="C3" s="30"/>
      <c r="D3" s="339" t="s">
        <v>244</v>
      </c>
      <c r="E3" s="30"/>
      <c r="F3" s="303"/>
      <c r="AN3" s="15" t="s">
        <v>267</v>
      </c>
      <c r="AO3" s="15"/>
      <c r="AQ3" t="s">
        <v>268</v>
      </c>
      <c r="AR3" t="s">
        <v>269</v>
      </c>
      <c r="AS3" t="s">
        <v>271</v>
      </c>
      <c r="AZ3" s="302" t="s">
        <v>282</v>
      </c>
      <c r="BA3" s="302"/>
      <c r="BB3" s="302"/>
      <c r="BC3" s="302"/>
      <c r="BD3" s="302"/>
      <c r="BE3" s="302"/>
      <c r="BF3" s="302"/>
    </row>
    <row r="4" spans="1:346" x14ac:dyDescent="0.2">
      <c r="C4" s="30"/>
      <c r="E4" s="30"/>
      <c r="F4" s="303"/>
      <c r="H4" s="29"/>
      <c r="I4" s="29"/>
      <c r="J4" s="29"/>
      <c r="K4" s="29"/>
      <c r="L4" s="29"/>
      <c r="M4" s="29"/>
      <c r="N4" s="29" t="s">
        <v>43</v>
      </c>
      <c r="O4" s="29"/>
      <c r="P4" s="29"/>
      <c r="Q4" s="29"/>
      <c r="R4" s="29"/>
      <c r="S4" s="29"/>
      <c r="T4" s="29"/>
      <c r="U4" s="29"/>
      <c r="V4" s="29"/>
      <c r="W4" s="478" t="s">
        <v>288</v>
      </c>
      <c r="X4" s="479"/>
      <c r="Y4" s="479"/>
      <c r="Z4" s="391"/>
      <c r="AA4" s="391"/>
      <c r="AB4" s="391"/>
      <c r="AC4" s="477" t="s">
        <v>293</v>
      </c>
      <c r="AD4" s="391"/>
      <c r="AE4" s="391"/>
      <c r="AF4" s="391"/>
      <c r="AG4" s="391"/>
      <c r="AH4" s="391"/>
      <c r="AI4" s="477" t="s">
        <v>354</v>
      </c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478" t="s">
        <v>288</v>
      </c>
      <c r="AY4" s="479"/>
      <c r="AZ4" s="479"/>
      <c r="BA4" s="391"/>
      <c r="BB4" s="438"/>
      <c r="BC4" s="438"/>
      <c r="BD4" s="391"/>
      <c r="BE4" s="391"/>
      <c r="BF4" s="391"/>
      <c r="BG4" s="391"/>
      <c r="BH4" s="36"/>
      <c r="BI4" s="28"/>
      <c r="BJ4" s="28"/>
      <c r="BK4" s="28"/>
      <c r="BL4" s="28"/>
      <c r="BM4" s="28"/>
      <c r="BN4" s="28"/>
      <c r="BO4" s="28"/>
      <c r="BP4" s="28" t="s">
        <v>44</v>
      </c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483"/>
      <c r="CH4" s="483"/>
      <c r="CI4" s="484"/>
      <c r="CJ4" s="485"/>
      <c r="CK4" s="490"/>
      <c r="CL4" s="477" t="s">
        <v>293</v>
      </c>
      <c r="CM4" s="491"/>
      <c r="CN4" s="491"/>
      <c r="CO4" s="391"/>
      <c r="CP4" s="478" t="s">
        <v>290</v>
      </c>
      <c r="CQ4" s="479"/>
      <c r="CR4" s="479"/>
      <c r="CS4" s="478" t="s">
        <v>301</v>
      </c>
      <c r="CT4" s="479"/>
      <c r="CU4" s="479"/>
      <c r="CV4" s="479"/>
      <c r="CW4" s="479"/>
      <c r="CX4" s="479"/>
      <c r="CY4" s="479"/>
      <c r="CZ4" s="510"/>
      <c r="DA4" s="510"/>
      <c r="DB4" s="510"/>
      <c r="DC4" s="510"/>
      <c r="DD4" s="510"/>
      <c r="DE4" s="510"/>
      <c r="DF4" s="510"/>
      <c r="DG4" s="514"/>
      <c r="DH4" s="514"/>
      <c r="DI4" s="514"/>
      <c r="DJ4" s="514"/>
      <c r="DK4" s="514"/>
      <c r="DL4" s="514"/>
      <c r="DM4" s="514"/>
      <c r="DN4" s="525" t="s">
        <v>313</v>
      </c>
      <c r="DO4" s="514"/>
      <c r="DP4" s="514"/>
      <c r="DQ4" s="514"/>
      <c r="DR4" s="514"/>
      <c r="DS4" s="514"/>
      <c r="DT4" s="514"/>
      <c r="DU4" s="514"/>
      <c r="DV4" s="514"/>
      <c r="DW4" s="513"/>
      <c r="DX4" s="536"/>
      <c r="DY4" s="536"/>
      <c r="DZ4" s="536"/>
      <c r="EA4" s="536"/>
      <c r="EB4" s="536" t="s">
        <v>319</v>
      </c>
      <c r="EC4" s="536"/>
      <c r="ED4" s="536"/>
      <c r="EE4" s="536"/>
      <c r="EF4" s="536"/>
      <c r="EG4" s="536"/>
      <c r="EH4" s="536"/>
      <c r="EI4" s="536"/>
      <c r="EJ4" s="536"/>
      <c r="EK4" s="536"/>
      <c r="EL4" s="536"/>
      <c r="EM4" s="524"/>
      <c r="EN4" s="514"/>
      <c r="EO4" s="514"/>
      <c r="EP4" s="514"/>
      <c r="EQ4" s="514"/>
      <c r="ER4" s="514"/>
      <c r="ES4" s="514"/>
      <c r="ET4" s="514"/>
      <c r="EU4" s="525" t="s">
        <v>314</v>
      </c>
      <c r="EV4" s="514"/>
      <c r="EW4" s="514"/>
      <c r="EX4" s="514"/>
      <c r="EY4" s="514"/>
      <c r="EZ4" s="514"/>
      <c r="FA4" s="514"/>
      <c r="FB4" s="514"/>
      <c r="FC4" s="514"/>
      <c r="FD4" s="514"/>
      <c r="FE4" s="514"/>
      <c r="FF4" s="514"/>
      <c r="FG4" s="513"/>
      <c r="FH4" s="513"/>
      <c r="FI4" s="513"/>
      <c r="FJ4" s="513"/>
      <c r="FK4" s="513"/>
      <c r="FL4" s="513"/>
      <c r="FM4" s="534"/>
      <c r="FN4" s="534"/>
      <c r="FO4" s="534" t="s">
        <v>317</v>
      </c>
      <c r="FP4" s="534"/>
      <c r="FQ4" s="534"/>
      <c r="FR4" s="534"/>
      <c r="FS4" s="534"/>
      <c r="FT4" s="513"/>
      <c r="FU4" s="513"/>
      <c r="FV4" s="513"/>
      <c r="FW4" s="513"/>
      <c r="FX4" s="513"/>
      <c r="GO4" s="490"/>
      <c r="GP4" s="477" t="s">
        <v>293</v>
      </c>
      <c r="GS4" s="615"/>
      <c r="GT4" s="615"/>
      <c r="GU4" s="615"/>
      <c r="GV4" s="615"/>
      <c r="GW4" s="615"/>
      <c r="GX4" s="615"/>
      <c r="GY4" s="615"/>
      <c r="GZ4" s="615"/>
      <c r="HA4" s="615"/>
      <c r="HB4" s="615"/>
      <c r="HC4" s="647"/>
      <c r="HD4" s="615"/>
      <c r="HE4" s="615"/>
      <c r="HF4" s="615"/>
      <c r="HG4" s="615"/>
      <c r="HH4" s="615"/>
      <c r="HI4" s="615"/>
      <c r="HJ4" s="615"/>
      <c r="HK4" s="615"/>
      <c r="HL4" s="647"/>
      <c r="HM4" s="615"/>
      <c r="HN4" s="615"/>
      <c r="HO4" s="615"/>
      <c r="HP4" s="615"/>
      <c r="HQ4" s="615"/>
      <c r="HR4" s="615"/>
      <c r="HS4" s="615"/>
      <c r="HT4" s="615"/>
      <c r="HU4" s="615"/>
      <c r="HV4" s="615"/>
      <c r="HW4" s="615"/>
      <c r="HX4" s="615"/>
      <c r="HY4" s="615"/>
      <c r="HZ4" s="615"/>
      <c r="IA4" s="615"/>
      <c r="IB4" s="615"/>
      <c r="IC4" s="615"/>
      <c r="ID4" s="615"/>
      <c r="IE4" s="615"/>
      <c r="IF4" s="615"/>
      <c r="IG4" s="615"/>
      <c r="IH4" s="615"/>
      <c r="II4" s="615"/>
      <c r="IJ4" s="615"/>
      <c r="IK4" s="615"/>
      <c r="IL4" s="615"/>
      <c r="IM4" s="615"/>
      <c r="IN4" s="615"/>
      <c r="IO4" s="615"/>
      <c r="IP4" s="615"/>
      <c r="IQ4" s="615"/>
      <c r="IR4" s="615"/>
      <c r="IS4" s="615"/>
      <c r="IT4" s="615"/>
      <c r="IU4" s="615"/>
      <c r="IV4" s="615"/>
      <c r="IW4" s="615"/>
      <c r="IX4" s="869"/>
      <c r="IY4" s="479"/>
      <c r="IZ4" s="479"/>
      <c r="JA4" s="479"/>
      <c r="JB4" s="479"/>
      <c r="JC4" s="479"/>
      <c r="JD4" s="479"/>
      <c r="JE4" s="478" t="s">
        <v>346</v>
      </c>
      <c r="JF4" s="479"/>
      <c r="JG4" s="479"/>
      <c r="JH4" s="479"/>
      <c r="JI4" s="479"/>
      <c r="JJ4" s="479"/>
      <c r="JK4" s="479"/>
      <c r="JL4" s="479"/>
      <c r="JM4" s="479"/>
      <c r="JN4" s="615"/>
      <c r="JO4" s="738"/>
      <c r="JP4" s="738"/>
      <c r="JQ4" s="738"/>
      <c r="JR4" s="738"/>
      <c r="JS4" s="738" t="s">
        <v>350</v>
      </c>
      <c r="JT4" s="738"/>
      <c r="JU4" s="738"/>
      <c r="JV4" s="738"/>
      <c r="JW4" s="738"/>
      <c r="JX4" s="738"/>
      <c r="JY4" s="738"/>
      <c r="JZ4" s="738"/>
      <c r="KA4" s="738"/>
      <c r="KB4" s="738"/>
      <c r="KC4" s="738"/>
      <c r="KD4" s="738"/>
      <c r="KE4" s="738"/>
      <c r="KF4" s="738"/>
      <c r="KG4" s="738"/>
      <c r="KH4" s="738"/>
      <c r="KI4" s="738"/>
      <c r="KJ4" s="738"/>
      <c r="KK4" s="738" t="s">
        <v>353</v>
      </c>
      <c r="KL4" s="738"/>
      <c r="KM4" s="738"/>
      <c r="KN4" s="738"/>
      <c r="KO4" s="738"/>
      <c r="KP4" s="739"/>
      <c r="KQ4" s="479"/>
      <c r="KR4" s="479"/>
      <c r="KS4" s="479"/>
      <c r="KT4" s="479"/>
      <c r="KU4" s="479"/>
      <c r="KV4" s="479"/>
      <c r="KW4" s="479"/>
      <c r="KX4" s="478" t="s">
        <v>314</v>
      </c>
      <c r="KY4" s="479"/>
      <c r="KZ4" s="479"/>
      <c r="LA4" s="479"/>
      <c r="LB4" s="479"/>
      <c r="LC4" s="479"/>
      <c r="LD4" s="479"/>
      <c r="LE4" s="479"/>
      <c r="LF4" s="479"/>
      <c r="LG4" s="479"/>
      <c r="LH4" s="479"/>
      <c r="LI4" s="479"/>
      <c r="LJ4" s="615"/>
    </row>
    <row r="5" spans="1:346" s="30" customFormat="1" ht="171.75" customHeight="1" x14ac:dyDescent="0.2">
      <c r="A5" s="265" t="s">
        <v>223</v>
      </c>
      <c r="B5" s="270" t="s">
        <v>225</v>
      </c>
      <c r="C5" s="247" t="s">
        <v>222</v>
      </c>
      <c r="D5" s="247" t="s">
        <v>226</v>
      </c>
      <c r="E5" s="5" t="s">
        <v>40</v>
      </c>
      <c r="F5" s="5" t="s">
        <v>41</v>
      </c>
      <c r="G5" s="5"/>
      <c r="H5" s="383" t="s">
        <v>0</v>
      </c>
      <c r="I5" s="2" t="s">
        <v>1</v>
      </c>
      <c r="J5" s="383" t="s">
        <v>2</v>
      </c>
      <c r="K5" s="2" t="s">
        <v>3</v>
      </c>
      <c r="L5" s="2" t="s">
        <v>4</v>
      </c>
      <c r="M5" s="2" t="s">
        <v>5</v>
      </c>
      <c r="N5" s="383" t="s">
        <v>6</v>
      </c>
      <c r="O5" s="2" t="s">
        <v>7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248</v>
      </c>
      <c r="U5" s="383" t="s">
        <v>247</v>
      </c>
      <c r="V5" s="2" t="s">
        <v>36</v>
      </c>
      <c r="W5" s="384"/>
      <c r="X5" s="426" t="s">
        <v>261</v>
      </c>
      <c r="Y5" s="426" t="s">
        <v>262</v>
      </c>
      <c r="Z5" s="427" t="s">
        <v>263</v>
      </c>
      <c r="AA5" s="427" t="s">
        <v>264</v>
      </c>
      <c r="AB5" s="383" t="s">
        <v>248</v>
      </c>
      <c r="AC5" s="2" t="s">
        <v>246</v>
      </c>
      <c r="AD5" s="384"/>
      <c r="AE5" s="442" t="s">
        <v>278</v>
      </c>
      <c r="AF5" s="442" t="s">
        <v>277</v>
      </c>
      <c r="AG5" s="442" t="s">
        <v>279</v>
      </c>
      <c r="AH5" s="442" t="s">
        <v>280</v>
      </c>
      <c r="AI5" s="886" t="s">
        <v>278</v>
      </c>
      <c r="AJ5" s="886" t="s">
        <v>277</v>
      </c>
      <c r="AK5" s="886" t="s">
        <v>279</v>
      </c>
      <c r="AL5" s="886" t="s">
        <v>280</v>
      </c>
      <c r="AM5" s="389" t="s">
        <v>253</v>
      </c>
      <c r="AN5" s="389" t="s">
        <v>266</v>
      </c>
      <c r="AO5" s="389" t="s">
        <v>265</v>
      </c>
      <c r="AP5" s="389" t="s">
        <v>250</v>
      </c>
      <c r="AQ5" s="392" t="s">
        <v>251</v>
      </c>
      <c r="AR5" s="392" t="s">
        <v>252</v>
      </c>
      <c r="AS5" s="392" t="s">
        <v>254</v>
      </c>
      <c r="AT5" s="392" t="s">
        <v>255</v>
      </c>
      <c r="AU5" s="428" t="s">
        <v>272</v>
      </c>
      <c r="AV5" s="428" t="s">
        <v>273</v>
      </c>
      <c r="AW5" s="428" t="s">
        <v>274</v>
      </c>
      <c r="AX5" s="428" t="s">
        <v>36</v>
      </c>
      <c r="AY5" s="480" t="s">
        <v>289</v>
      </c>
      <c r="AZ5" s="435" t="s">
        <v>275</v>
      </c>
      <c r="BA5" s="435"/>
      <c r="BB5" s="435" t="s">
        <v>272</v>
      </c>
      <c r="BC5" s="435"/>
      <c r="BD5" s="435" t="s">
        <v>273</v>
      </c>
      <c r="BE5" s="429"/>
      <c r="BF5" s="476" t="s">
        <v>287</v>
      </c>
      <c r="BG5" s="390"/>
      <c r="BH5" s="37" t="s">
        <v>16</v>
      </c>
      <c r="BI5" s="6" t="s">
        <v>17</v>
      </c>
      <c r="BJ5" s="6" t="s">
        <v>18</v>
      </c>
      <c r="BK5" s="6" t="s">
        <v>19</v>
      </c>
      <c r="BL5" s="6" t="s">
        <v>20</v>
      </c>
      <c r="BM5" s="14" t="s">
        <v>21</v>
      </c>
      <c r="BN5" s="14" t="s">
        <v>22</v>
      </c>
      <c r="BO5" s="7" t="s">
        <v>23</v>
      </c>
      <c r="BP5" s="9" t="s">
        <v>24</v>
      </c>
      <c r="BQ5" s="7" t="s">
        <v>25</v>
      </c>
      <c r="BR5" s="7" t="s">
        <v>26</v>
      </c>
      <c r="BS5" s="7" t="s">
        <v>27</v>
      </c>
      <c r="BT5" s="7" t="s">
        <v>28</v>
      </c>
      <c r="BU5" s="7" t="s">
        <v>29</v>
      </c>
      <c r="BV5" s="7" t="s">
        <v>30</v>
      </c>
      <c r="BW5" s="8" t="s">
        <v>31</v>
      </c>
      <c r="BX5" s="8" t="s">
        <v>32</v>
      </c>
      <c r="BY5" s="2" t="s">
        <v>33</v>
      </c>
      <c r="BZ5" s="2" t="s">
        <v>34</v>
      </c>
      <c r="CA5" s="8" t="s">
        <v>35</v>
      </c>
      <c r="CB5" s="387"/>
      <c r="CC5" s="471" t="s">
        <v>284</v>
      </c>
      <c r="CD5" s="387"/>
      <c r="CE5" s="386" t="s">
        <v>249</v>
      </c>
      <c r="CF5" s="8"/>
      <c r="CG5" s="486" t="s">
        <v>227</v>
      </c>
      <c r="CH5" s="268" t="s">
        <v>228</v>
      </c>
      <c r="CI5" s="486" t="s">
        <v>229</v>
      </c>
      <c r="CJ5" s="489" t="s">
        <v>153</v>
      </c>
      <c r="CK5" s="488" t="s">
        <v>227</v>
      </c>
      <c r="CL5" s="488" t="s">
        <v>229</v>
      </c>
      <c r="CM5" s="492" t="s">
        <v>295</v>
      </c>
      <c r="CN5" s="504" t="s">
        <v>294</v>
      </c>
      <c r="CO5" s="487" t="s">
        <v>291</v>
      </c>
      <c r="CP5" s="487" t="s">
        <v>292</v>
      </c>
      <c r="CQ5" s="505" t="s">
        <v>296</v>
      </c>
      <c r="CR5" s="507" t="s">
        <v>299</v>
      </c>
      <c r="CS5" s="506" t="s">
        <v>297</v>
      </c>
      <c r="CT5" s="506" t="s">
        <v>298</v>
      </c>
      <c r="CU5" s="508" t="s">
        <v>300</v>
      </c>
      <c r="CV5" s="508" t="s">
        <v>302</v>
      </c>
      <c r="CW5" s="511" t="s">
        <v>303</v>
      </c>
      <c r="CX5" s="511" t="s">
        <v>304</v>
      </c>
      <c r="CY5" s="511" t="s">
        <v>305</v>
      </c>
      <c r="CZ5" s="511" t="s">
        <v>306</v>
      </c>
      <c r="DA5" s="511"/>
      <c r="DB5" s="511"/>
      <c r="DC5" s="511"/>
      <c r="DD5" s="511"/>
      <c r="DE5" s="511"/>
      <c r="DF5" s="511"/>
      <c r="DG5" s="515"/>
      <c r="DH5" s="383" t="s">
        <v>0</v>
      </c>
      <c r="DI5" s="2" t="s">
        <v>1</v>
      </c>
      <c r="DJ5" s="383" t="s">
        <v>2</v>
      </c>
      <c r="DK5" s="2" t="s">
        <v>3</v>
      </c>
      <c r="DL5" s="593" t="s">
        <v>4</v>
      </c>
      <c r="DM5" s="593" t="s">
        <v>5</v>
      </c>
      <c r="DN5" s="593" t="s">
        <v>6</v>
      </c>
      <c r="DO5" s="593" t="s">
        <v>7</v>
      </c>
      <c r="DP5" s="2" t="s">
        <v>8</v>
      </c>
      <c r="DQ5" s="593" t="s">
        <v>9</v>
      </c>
      <c r="DR5" s="593" t="s">
        <v>10</v>
      </c>
      <c r="DS5" s="593" t="s">
        <v>11</v>
      </c>
      <c r="DT5" s="593" t="s">
        <v>248</v>
      </c>
      <c r="DU5" s="593" t="s">
        <v>247</v>
      </c>
      <c r="DV5" s="2" t="s">
        <v>36</v>
      </c>
      <c r="DW5" s="537" t="s">
        <v>320</v>
      </c>
      <c r="DX5" s="555" t="s">
        <v>0</v>
      </c>
      <c r="DY5" s="555" t="s">
        <v>1</v>
      </c>
      <c r="DZ5" s="555" t="s">
        <v>2</v>
      </c>
      <c r="EA5" s="555" t="s">
        <v>3</v>
      </c>
      <c r="EB5" s="555" t="s">
        <v>4</v>
      </c>
      <c r="EC5" s="555" t="s">
        <v>5</v>
      </c>
      <c r="ED5" s="555" t="s">
        <v>6</v>
      </c>
      <c r="EE5" s="555" t="s">
        <v>7</v>
      </c>
      <c r="EF5" s="555" t="s">
        <v>8</v>
      </c>
      <c r="EG5" s="555" t="s">
        <v>9</v>
      </c>
      <c r="EH5" s="555" t="s">
        <v>10</v>
      </c>
      <c r="EI5" s="555" t="s">
        <v>11</v>
      </c>
      <c r="EJ5" s="556" t="s">
        <v>321</v>
      </c>
      <c r="EK5" s="535"/>
      <c r="EL5" s="535"/>
      <c r="EM5" s="37" t="s">
        <v>16</v>
      </c>
      <c r="EN5" s="6" t="s">
        <v>17</v>
      </c>
      <c r="EO5" s="6" t="s">
        <v>18</v>
      </c>
      <c r="EP5" s="6" t="s">
        <v>19</v>
      </c>
      <c r="EQ5" s="6" t="s">
        <v>20</v>
      </c>
      <c r="ER5" s="14" t="s">
        <v>21</v>
      </c>
      <c r="ES5" s="14" t="s">
        <v>22</v>
      </c>
      <c r="ET5" s="7" t="s">
        <v>23</v>
      </c>
      <c r="EU5" s="9" t="s">
        <v>24</v>
      </c>
      <c r="EV5" s="7" t="s">
        <v>25</v>
      </c>
      <c r="EW5" s="7" t="s">
        <v>26</v>
      </c>
      <c r="EX5" s="7" t="s">
        <v>27</v>
      </c>
      <c r="EY5" s="7" t="s">
        <v>28</v>
      </c>
      <c r="EZ5" s="7" t="s">
        <v>29</v>
      </c>
      <c r="FA5" s="7" t="s">
        <v>30</v>
      </c>
      <c r="FB5" s="8" t="s">
        <v>31</v>
      </c>
      <c r="FC5" s="8" t="s">
        <v>32</v>
      </c>
      <c r="FD5" s="2" t="s">
        <v>33</v>
      </c>
      <c r="FE5" s="2" t="s">
        <v>34</v>
      </c>
      <c r="FF5" s="8" t="s">
        <v>35</v>
      </c>
      <c r="FG5" s="517"/>
      <c r="FM5" s="527" t="s">
        <v>311</v>
      </c>
      <c r="FN5" s="532"/>
      <c r="FO5" s="527" t="s">
        <v>312</v>
      </c>
      <c r="FP5" s="532"/>
      <c r="FQ5" s="527" t="s">
        <v>315</v>
      </c>
      <c r="FR5" s="531"/>
      <c r="FS5" s="527" t="s">
        <v>318</v>
      </c>
      <c r="FU5" s="557" t="s">
        <v>310</v>
      </c>
      <c r="FV5" s="530"/>
      <c r="FW5" s="557" t="s">
        <v>322</v>
      </c>
      <c r="FX5" s="590"/>
      <c r="FY5" s="527" t="s">
        <v>316</v>
      </c>
      <c r="FZ5" s="530"/>
      <c r="GO5" s="488" t="s">
        <v>227</v>
      </c>
      <c r="GP5" s="488" t="s">
        <v>229</v>
      </c>
      <c r="GS5" s="616"/>
      <c r="GT5" s="616"/>
      <c r="GU5" s="616"/>
      <c r="GV5" s="616"/>
      <c r="GW5" s="616"/>
      <c r="GX5" s="616"/>
      <c r="GY5" s="616"/>
      <c r="GZ5" s="616"/>
      <c r="HA5" s="616"/>
      <c r="HB5" s="616"/>
      <c r="HC5" s="690"/>
      <c r="HD5" s="616"/>
      <c r="HE5" s="616"/>
      <c r="HF5" s="616"/>
      <c r="HG5" s="616"/>
      <c r="HH5" s="616"/>
      <c r="HI5" s="616"/>
      <c r="HJ5" s="616"/>
      <c r="HK5" s="616"/>
      <c r="HL5" s="690"/>
      <c r="HM5" s="616"/>
      <c r="HN5" s="616"/>
      <c r="HO5" s="616"/>
      <c r="HP5" s="616"/>
      <c r="HQ5" s="616"/>
      <c r="HR5" s="616"/>
      <c r="HS5" s="616"/>
      <c r="HT5" s="616"/>
      <c r="HU5" s="616"/>
      <c r="HV5" s="616"/>
      <c r="HW5" s="616"/>
      <c r="HX5" s="616"/>
      <c r="HY5" s="616"/>
      <c r="HZ5" s="616"/>
      <c r="IA5" s="616"/>
      <c r="IB5" s="616"/>
      <c r="IC5" s="616"/>
      <c r="ID5" s="616"/>
      <c r="IE5" s="616"/>
      <c r="IF5" s="616"/>
      <c r="IG5" s="616"/>
      <c r="IH5" s="616"/>
      <c r="II5" s="616"/>
      <c r="IJ5" s="616"/>
      <c r="IK5" s="616"/>
      <c r="IL5" s="616"/>
      <c r="IM5" s="616"/>
      <c r="IN5" s="616"/>
      <c r="IO5" s="616"/>
      <c r="IP5" s="616"/>
      <c r="IQ5" s="616"/>
      <c r="IR5" s="616"/>
      <c r="IS5" s="616"/>
      <c r="IT5" s="616"/>
      <c r="IU5" s="616"/>
      <c r="IV5" s="616"/>
      <c r="IW5" s="616"/>
      <c r="IX5" s="527" t="s">
        <v>223</v>
      </c>
      <c r="IY5" s="6" t="s">
        <v>0</v>
      </c>
      <c r="IZ5" s="6" t="s">
        <v>1</v>
      </c>
      <c r="JA5" s="6" t="s">
        <v>2</v>
      </c>
      <c r="JB5" s="6" t="s">
        <v>3</v>
      </c>
      <c r="JC5" s="6" t="s">
        <v>4</v>
      </c>
      <c r="JD5" s="6" t="s">
        <v>5</v>
      </c>
      <c r="JE5" s="6" t="s">
        <v>6</v>
      </c>
      <c r="JF5" s="6" t="s">
        <v>7</v>
      </c>
      <c r="JG5" s="6" t="s">
        <v>8</v>
      </c>
      <c r="JH5" s="6" t="s">
        <v>9</v>
      </c>
      <c r="JI5" s="6" t="s">
        <v>10</v>
      </c>
      <c r="JJ5" s="6" t="s">
        <v>11</v>
      </c>
      <c r="JK5" s="6" t="s">
        <v>247</v>
      </c>
      <c r="JL5" s="6" t="s">
        <v>248</v>
      </c>
      <c r="JM5" s="6" t="s">
        <v>36</v>
      </c>
      <c r="JN5" s="749" t="s">
        <v>347</v>
      </c>
      <c r="JO5" s="555" t="s">
        <v>0</v>
      </c>
      <c r="JP5" s="555" t="s">
        <v>1</v>
      </c>
      <c r="JQ5" s="555" t="s">
        <v>2</v>
      </c>
      <c r="JR5" s="555" t="s">
        <v>3</v>
      </c>
      <c r="JS5" s="555" t="s">
        <v>4</v>
      </c>
      <c r="JT5" s="555" t="s">
        <v>5</v>
      </c>
      <c r="JU5" s="555" t="s">
        <v>6</v>
      </c>
      <c r="JV5" s="555" t="s">
        <v>7</v>
      </c>
      <c r="JW5" s="555" t="s">
        <v>8</v>
      </c>
      <c r="JX5" s="555" t="s">
        <v>9</v>
      </c>
      <c r="JY5" s="555" t="s">
        <v>10</v>
      </c>
      <c r="JZ5" s="555" t="s">
        <v>11</v>
      </c>
      <c r="KA5" s="556" t="s">
        <v>247</v>
      </c>
      <c r="KB5" s="556" t="s">
        <v>321</v>
      </c>
      <c r="KC5" s="535"/>
      <c r="KD5" s="875" t="s">
        <v>326</v>
      </c>
      <c r="KE5" s="875" t="s">
        <v>327</v>
      </c>
      <c r="KF5" s="876" t="s">
        <v>348</v>
      </c>
      <c r="KG5" s="877" t="s">
        <v>349</v>
      </c>
      <c r="KH5" s="878" t="s">
        <v>321</v>
      </c>
      <c r="KI5" s="749" t="s">
        <v>352</v>
      </c>
      <c r="KJ5" s="737" t="s">
        <v>326</v>
      </c>
      <c r="KK5" s="737" t="s">
        <v>327</v>
      </c>
      <c r="KL5" s="773" t="s">
        <v>348</v>
      </c>
      <c r="KM5" s="772" t="s">
        <v>349</v>
      </c>
      <c r="KN5" s="556" t="s">
        <v>321</v>
      </c>
      <c r="KO5" s="535"/>
      <c r="KP5" s="37" t="s">
        <v>16</v>
      </c>
      <c r="KQ5" s="6" t="s">
        <v>17</v>
      </c>
      <c r="KR5" s="6" t="s">
        <v>18</v>
      </c>
      <c r="KS5" s="6" t="s">
        <v>19</v>
      </c>
      <c r="KT5" s="6" t="s">
        <v>20</v>
      </c>
      <c r="KU5" s="14" t="s">
        <v>21</v>
      </c>
      <c r="KV5" s="14" t="s">
        <v>22</v>
      </c>
      <c r="KW5" s="7" t="s">
        <v>23</v>
      </c>
      <c r="KX5" s="9" t="s">
        <v>24</v>
      </c>
      <c r="KY5" s="7" t="s">
        <v>25</v>
      </c>
      <c r="KZ5" s="7" t="s">
        <v>26</v>
      </c>
      <c r="LA5" s="7" t="s">
        <v>27</v>
      </c>
      <c r="LB5" s="7" t="s">
        <v>28</v>
      </c>
      <c r="LC5" s="7" t="s">
        <v>29</v>
      </c>
      <c r="LD5" s="7" t="s">
        <v>30</v>
      </c>
      <c r="LE5" s="8" t="s">
        <v>31</v>
      </c>
      <c r="LF5" s="8" t="s">
        <v>32</v>
      </c>
      <c r="LG5" s="2" t="s">
        <v>33</v>
      </c>
      <c r="LH5" s="2" t="s">
        <v>34</v>
      </c>
      <c r="LI5" s="8" t="s">
        <v>35</v>
      </c>
      <c r="LJ5" s="616"/>
      <c r="LL5" s="874" t="s">
        <v>351</v>
      </c>
    </row>
    <row r="6" spans="1:346" ht="19.5" customHeight="1" x14ac:dyDescent="0.2">
      <c r="A6" s="1"/>
      <c r="B6" s="271"/>
      <c r="E6" s="316"/>
      <c r="F6" s="304"/>
      <c r="BH6"/>
      <c r="CG6" s="483"/>
      <c r="CH6" s="483"/>
      <c r="CI6" s="484"/>
      <c r="CJ6" s="485"/>
      <c r="CK6" s="483"/>
      <c r="CL6" s="484"/>
      <c r="CM6" s="493"/>
      <c r="CN6" s="493"/>
      <c r="CO6" s="483"/>
      <c r="CP6" s="483"/>
      <c r="CQ6" s="483"/>
      <c r="CR6" s="483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/>
      <c r="FG6" s="513"/>
      <c r="GO6" s="483"/>
      <c r="GP6" s="484"/>
      <c r="GS6" s="615"/>
      <c r="GT6" s="664"/>
      <c r="GU6" s="664"/>
      <c r="GV6" s="664"/>
      <c r="GW6" s="664"/>
      <c r="GX6" s="664"/>
      <c r="GY6" s="664"/>
      <c r="GZ6" s="664"/>
      <c r="HA6" s="664"/>
      <c r="HB6" s="664"/>
      <c r="HC6" s="665"/>
      <c r="HD6" s="664"/>
      <c r="HE6" s="664"/>
      <c r="HF6" s="664"/>
      <c r="HG6" s="664"/>
      <c r="HH6" s="664"/>
      <c r="HI6" s="664"/>
      <c r="HJ6" s="664"/>
      <c r="HK6" s="664"/>
      <c r="HL6" s="665"/>
      <c r="HM6" s="664"/>
      <c r="HN6" s="664"/>
      <c r="HO6" s="664"/>
      <c r="HP6" s="664"/>
      <c r="HQ6" s="664"/>
      <c r="HR6" s="664"/>
      <c r="HS6" s="664"/>
      <c r="HT6" s="664"/>
      <c r="HU6" s="664"/>
      <c r="HV6" s="664"/>
      <c r="HW6" s="664"/>
      <c r="HX6" s="664"/>
      <c r="HY6" s="664"/>
      <c r="HZ6" s="664"/>
      <c r="IA6" s="664"/>
      <c r="IB6" s="664"/>
      <c r="IC6" s="664"/>
      <c r="ID6" s="664"/>
      <c r="IE6" s="664"/>
      <c r="IF6" s="664"/>
      <c r="IG6" s="664"/>
      <c r="IH6" s="664"/>
      <c r="II6" s="664"/>
      <c r="IJ6" s="664"/>
      <c r="IK6" s="664"/>
      <c r="IL6" s="664"/>
      <c r="IM6" s="664"/>
      <c r="IN6" s="664"/>
      <c r="IO6" s="664"/>
      <c r="IP6" s="664"/>
      <c r="IQ6" s="664"/>
      <c r="IR6" s="664"/>
      <c r="IS6" s="664"/>
      <c r="IT6" s="664"/>
      <c r="IU6" s="664"/>
      <c r="IV6" s="664"/>
      <c r="IW6" s="664"/>
      <c r="IX6" s="1"/>
      <c r="JN6" s="255"/>
      <c r="JO6" s="255"/>
      <c r="JP6" s="255"/>
      <c r="JQ6" s="255"/>
      <c r="JR6" s="255"/>
      <c r="JS6" s="255"/>
      <c r="JT6" s="255"/>
      <c r="JU6" s="255"/>
      <c r="JV6" s="255"/>
      <c r="JW6" s="255"/>
      <c r="JX6" s="255"/>
      <c r="JY6" s="255"/>
      <c r="JZ6" s="255"/>
      <c r="KA6" s="255"/>
      <c r="KB6" s="255"/>
      <c r="KC6" s="255"/>
      <c r="KD6" s="255"/>
      <c r="KE6" s="255"/>
      <c r="KF6" s="255"/>
      <c r="KG6" s="255"/>
      <c r="KH6" s="255"/>
      <c r="KI6" s="255"/>
      <c r="KJ6" s="255"/>
      <c r="KK6" s="255"/>
      <c r="KL6" s="255"/>
      <c r="KM6" s="255"/>
      <c r="KN6" s="255"/>
      <c r="KO6" s="255"/>
      <c r="KP6"/>
      <c r="LJ6" s="615"/>
    </row>
    <row r="7" spans="1:346" s="142" customFormat="1" ht="15.75" x14ac:dyDescent="0.2">
      <c r="A7" s="278">
        <v>1</v>
      </c>
      <c r="B7" s="272">
        <v>205</v>
      </c>
      <c r="C7" s="144">
        <v>100</v>
      </c>
      <c r="D7" s="324">
        <v>514.70000000000005</v>
      </c>
      <c r="E7" s="317" t="s">
        <v>233</v>
      </c>
      <c r="F7" s="305" t="s">
        <v>197</v>
      </c>
      <c r="G7" s="262"/>
      <c r="H7" s="145">
        <v>54.724702429395201</v>
      </c>
      <c r="I7" s="145">
        <v>1.0006074238252729</v>
      </c>
      <c r="J7" s="145">
        <v>20.110449700726683</v>
      </c>
      <c r="K7" s="145">
        <v>7.3684827622032527</v>
      </c>
      <c r="L7" s="145">
        <v>9.9670909017448489E-2</v>
      </c>
      <c r="M7" s="145">
        <v>2.5079982222530059</v>
      </c>
      <c r="N7" s="145">
        <v>0.55430090099449947</v>
      </c>
      <c r="O7" s="145">
        <v>1.3875960589427023</v>
      </c>
      <c r="P7" s="145">
        <v>2.9139517237796748</v>
      </c>
      <c r="Q7" s="145">
        <v>0.15034924647769449</v>
      </c>
      <c r="R7" s="145">
        <v>0.12411451461157962</v>
      </c>
      <c r="S7" s="145">
        <v>0.32777610777302563</v>
      </c>
      <c r="T7" s="145">
        <v>0.94</v>
      </c>
      <c r="U7" s="145">
        <v>7.39</v>
      </c>
      <c r="V7" s="146">
        <v>99.6</v>
      </c>
      <c r="W7" s="146"/>
      <c r="X7" s="145">
        <f>2*P7/94.19</f>
        <v>6.1873908563110203E-2</v>
      </c>
      <c r="Y7" s="145">
        <f>2*O7/61.97</f>
        <v>4.4782832304105291E-2</v>
      </c>
      <c r="Z7" s="145">
        <f t="shared" ref="Z7:Z15" si="0">S7/35.453</f>
        <v>9.2453701456301461E-3</v>
      </c>
      <c r="AA7" s="145">
        <f t="shared" ref="AA7:AA15" si="1">X7+Y7</f>
        <v>0.10665674086721549</v>
      </c>
      <c r="AB7" s="145">
        <v>0.94</v>
      </c>
      <c r="AC7" s="146">
        <f t="shared" ref="AC7:AC15" si="2">R7+S7</f>
        <v>0.45189062238460526</v>
      </c>
      <c r="AD7" s="146"/>
      <c r="AE7" s="146">
        <f t="shared" ref="AE7:AE15" si="3">R7*2.5*0.7</f>
        <v>0.2172004005702643</v>
      </c>
      <c r="AF7" s="443">
        <f t="shared" ref="AF7:AF15" si="4">N7-R7*2.5*0.7</f>
        <v>0.33710050042423517</v>
      </c>
      <c r="AG7" s="146">
        <v>0</v>
      </c>
      <c r="AH7" s="146">
        <f t="shared" ref="AH7:AH15" si="5">R7-AG7</f>
        <v>0.12411451461157962</v>
      </c>
      <c r="AI7" s="887">
        <f>R7*2.5*0.7</f>
        <v>0.2172004005702643</v>
      </c>
      <c r="AJ7" s="887">
        <f>N7-AI7</f>
        <v>0.33710050042423517</v>
      </c>
      <c r="AK7" s="146"/>
      <c r="AL7" s="887">
        <f>R7-AK7</f>
        <v>0.12411451461157962</v>
      </c>
      <c r="AM7" s="249">
        <f t="shared" ref="AM7:AM15" si="6">AF7+3*J7</f>
        <v>60.668449602604284</v>
      </c>
      <c r="AN7" s="249">
        <f t="shared" ref="AN7:AN15" si="7">3*J7/AM7</f>
        <v>0.99444356164312198</v>
      </c>
      <c r="AO7" s="249">
        <f>AF7/AM7</f>
        <v>5.5564383568780804E-3</v>
      </c>
      <c r="AP7" s="249">
        <f t="shared" ref="AP7:AP15" si="8">K7+M7</f>
        <v>9.8764809844562578</v>
      </c>
      <c r="AQ7" s="249">
        <f>AP7*AN7</f>
        <v>9.8216029266832479</v>
      </c>
      <c r="AR7" s="249">
        <f>AP7*AO7</f>
        <v>5.4878057773009734E-2</v>
      </c>
      <c r="AS7" s="249">
        <f t="shared" ref="AS7:AS15" si="9">U7*AN7/(2*AO7+AN7)</f>
        <v>7.3083296374205968</v>
      </c>
      <c r="AT7" s="249">
        <f t="shared" ref="AT7:AT15" si="10">U7*2*AR7/(2*AR7+AQ7)</f>
        <v>8.167036257940169E-2</v>
      </c>
      <c r="AU7" s="433">
        <f>AR7+AF7+AT7</f>
        <v>0.47364892077664661</v>
      </c>
      <c r="AV7" s="430">
        <f t="shared" ref="AV7:AV15" si="11">(J7+AQ7+AS7)*2</f>
        <v>74.480764529661059</v>
      </c>
      <c r="AW7" s="430">
        <f t="shared" ref="AW7:AW13" si="12">H7-0.5*AV7</f>
        <v>17.484320164564672</v>
      </c>
      <c r="AX7" s="430">
        <f t="shared" ref="AX7:AX15" si="13">SUM(AU7:AW7)</f>
        <v>92.438733615002377</v>
      </c>
      <c r="AY7" s="430">
        <f>100-AX7</f>
        <v>7.5612663849976229</v>
      </c>
      <c r="AZ7" s="436">
        <f>AW7</f>
        <v>17.484320164564672</v>
      </c>
      <c r="BA7" s="436"/>
      <c r="BB7" s="436">
        <f>AU7</f>
        <v>0.47364892077664661</v>
      </c>
      <c r="BC7" s="436"/>
      <c r="BD7" s="436">
        <f>AV7</f>
        <v>74.480764529661059</v>
      </c>
      <c r="BE7" s="430"/>
      <c r="BF7" s="146">
        <f>AZ7+BD7</f>
        <v>91.965084694225737</v>
      </c>
      <c r="BG7" s="146"/>
      <c r="BH7" s="147">
        <v>76514.77417506378</v>
      </c>
      <c r="BI7" s="148">
        <v>101.00234261984052</v>
      </c>
      <c r="BJ7" s="148">
        <v>30.28630643921073</v>
      </c>
      <c r="BK7" s="148">
        <v>125.14173280945323</v>
      </c>
      <c r="BL7" s="148">
        <v>22.096889231930106</v>
      </c>
      <c r="BM7" s="148">
        <v>12.820777621971331</v>
      </c>
      <c r="BN7" s="148">
        <v>9.9369102564502061</v>
      </c>
      <c r="BO7" s="148">
        <v>140.08765877956725</v>
      </c>
      <c r="BP7" s="148">
        <v>130.55579064542962</v>
      </c>
      <c r="BQ7" s="148">
        <v>33.742488808900248</v>
      </c>
      <c r="BR7" s="148">
        <v>187.52544357936895</v>
      </c>
      <c r="BS7" s="148">
        <v>14.013436018896774</v>
      </c>
      <c r="BT7" s="148">
        <v>32.418507978390011</v>
      </c>
      <c r="BU7" s="148">
        <v>13.628208040284138</v>
      </c>
      <c r="BV7" s="148">
        <v>4.6128218658371392</v>
      </c>
      <c r="BW7" s="148">
        <v>608.16179880134928</v>
      </c>
      <c r="BX7" s="148">
        <v>26.829157544809306</v>
      </c>
      <c r="BY7" s="148">
        <v>62.210230448864714</v>
      </c>
      <c r="BZ7" s="148">
        <v>7.0003194310008494</v>
      </c>
      <c r="CA7" s="148">
        <v>13.937985460980729</v>
      </c>
      <c r="CB7" s="148"/>
      <c r="CC7" s="148">
        <f>BO7*BI7*BK7*BL7*BU7*BV7*BY7/BW7</f>
        <v>251601217.62643033</v>
      </c>
      <c r="CD7" s="148"/>
      <c r="CE7" s="148">
        <f>BX7+BY7+CA7</f>
        <v>102.97737345465474</v>
      </c>
      <c r="CF7" s="148"/>
      <c r="CG7" s="160">
        <v>22.223046489798264</v>
      </c>
      <c r="CH7" s="160">
        <v>15.389294403892947</v>
      </c>
      <c r="CI7" s="367"/>
      <c r="CJ7" s="192" t="s">
        <v>187</v>
      </c>
      <c r="CK7" s="160">
        <v>22.223046489798264</v>
      </c>
      <c r="CL7" s="367"/>
      <c r="CM7" s="501">
        <f>BD7</f>
        <v>74.480764529661059</v>
      </c>
      <c r="CN7" s="501">
        <f>AZ7</f>
        <v>17.484320164564672</v>
      </c>
      <c r="CO7" s="161">
        <f>1/CM7</f>
        <v>1.3426285381398874E-2</v>
      </c>
      <c r="CP7" s="161">
        <f>1/CN7</f>
        <v>5.7194102520879926E-2</v>
      </c>
      <c r="CQ7" s="142">
        <f>CN7/CM7</f>
        <v>0.23474947222919218</v>
      </c>
      <c r="CR7" s="142">
        <f>100*CM7/(CM7+CN7)</f>
        <v>80.988088878841126</v>
      </c>
      <c r="CS7" s="142">
        <f>H7/J7</f>
        <v>2.7212072949028956</v>
      </c>
      <c r="CT7" s="142">
        <f t="shared" ref="CT7:CT15" si="14">100*H7/(H7+J7)</f>
        <v>73.127000977082233</v>
      </c>
      <c r="CU7" s="142">
        <f>100*J7/(H7+J7)</f>
        <v>26.872999022917774</v>
      </c>
      <c r="CV7" s="142">
        <f>100*P7/BO7</f>
        <v>2.0800916720043685</v>
      </c>
      <c r="CW7" s="146">
        <f>H7</f>
        <v>54.724702429395201</v>
      </c>
      <c r="CX7" s="146">
        <f>J7</f>
        <v>20.110449700726683</v>
      </c>
      <c r="CY7" s="146">
        <f>P7</f>
        <v>2.9139517237796748</v>
      </c>
      <c r="CZ7" s="512">
        <f>BO7</f>
        <v>140.08765877956725</v>
      </c>
      <c r="DD7" s="520">
        <f>$D$8</f>
        <v>522</v>
      </c>
      <c r="DG7" s="516"/>
      <c r="DH7" s="145">
        <v>54.724702429395201</v>
      </c>
      <c r="DI7" s="145">
        <v>1.0006074238252729</v>
      </c>
      <c r="DJ7" s="145">
        <v>20.110449700726683</v>
      </c>
      <c r="DK7" s="145">
        <v>7.3684827622032527</v>
      </c>
      <c r="DL7" s="145">
        <v>9.9670909017448489E-2</v>
      </c>
      <c r="DM7" s="145">
        <v>2.5079982222530059</v>
      </c>
      <c r="DN7" s="145">
        <v>0.55430090099449947</v>
      </c>
      <c r="DO7" s="145">
        <v>1.3875960589427023</v>
      </c>
      <c r="DP7" s="145">
        <v>2.9139517237796748</v>
      </c>
      <c r="DQ7" s="145">
        <v>0.15034924647769449</v>
      </c>
      <c r="DR7" s="145">
        <v>0.12411451461157962</v>
      </c>
      <c r="DS7" s="145">
        <v>0.32777610777302563</v>
      </c>
      <c r="DT7" s="145">
        <v>0.94</v>
      </c>
      <c r="DU7" s="538">
        <v>7.39</v>
      </c>
      <c r="DV7" s="540">
        <f>SUM(DH7:DU7)</f>
        <v>99.600000000000037</v>
      </c>
      <c r="DW7" s="554">
        <f>100/(DV7-DT7-DU7-DO7-DR7-DS7-DL7-DN7-DQ7-DM7)</f>
        <v>1.1611948103978282</v>
      </c>
      <c r="DX7" s="256">
        <f>DH7*$DW7</f>
        <v>63.546040461579132</v>
      </c>
      <c r="DY7" s="256">
        <f t="shared" ref="DY7:EI15" si="15">DI7*$DW7</f>
        <v>1.1619001477914472</v>
      </c>
      <c r="DZ7" s="256">
        <f t="shared" si="15"/>
        <v>23.352149827250383</v>
      </c>
      <c r="EA7" s="256">
        <f t="shared" si="15"/>
        <v>8.5562439439762716</v>
      </c>
      <c r="EB7" s="256">
        <f t="shared" si="15"/>
        <v>0.11573734229869528</v>
      </c>
      <c r="EC7" s="256">
        <f t="shared" si="15"/>
        <v>2.9122745201671694</v>
      </c>
      <c r="ED7" s="256">
        <f t="shared" si="15"/>
        <v>0.64365132963365312</v>
      </c>
      <c r="EE7" s="256">
        <f t="shared" si="15"/>
        <v>1.6112693425727449</v>
      </c>
      <c r="EF7" s="256">
        <f t="shared" si="15"/>
        <v>3.3836656194027643</v>
      </c>
      <c r="EG7" s="256">
        <f t="shared" si="15"/>
        <v>0.17458476475712278</v>
      </c>
      <c r="EH7" s="256">
        <f t="shared" si="15"/>
        <v>0.14412113026201168</v>
      </c>
      <c r="EI7" s="256">
        <f t="shared" si="15"/>
        <v>0.38061191531843663</v>
      </c>
      <c r="EJ7" s="256">
        <f>SUM(DX7:EI7)</f>
        <v>105.98225034500985</v>
      </c>
      <c r="EK7" s="256"/>
      <c r="EL7" s="256"/>
      <c r="EM7" s="147">
        <v>76514.77417506378</v>
      </c>
      <c r="EN7" s="148">
        <v>101.00234261984052</v>
      </c>
      <c r="EO7" s="148">
        <v>30.28630643921073</v>
      </c>
      <c r="EP7" s="148">
        <v>125.14173280945323</v>
      </c>
      <c r="EQ7" s="148">
        <v>22.096889231930106</v>
      </c>
      <c r="ER7" s="148">
        <v>12.820777621971331</v>
      </c>
      <c r="ES7" s="148">
        <v>9.9369102564502061</v>
      </c>
      <c r="ET7" s="148">
        <v>140.08765877956725</v>
      </c>
      <c r="EU7" s="148">
        <v>130.55579064542962</v>
      </c>
      <c r="EV7" s="148">
        <v>33.742488808900248</v>
      </c>
      <c r="EW7" s="148">
        <v>187.52544357936895</v>
      </c>
      <c r="EX7" s="148">
        <v>14.013436018896774</v>
      </c>
      <c r="EY7" s="148">
        <v>32.418507978390011</v>
      </c>
      <c r="EZ7" s="148">
        <v>13.628208040284138</v>
      </c>
      <c r="FA7" s="148">
        <v>4.6128218658371392</v>
      </c>
      <c r="FB7" s="148">
        <v>608.16179880134928</v>
      </c>
      <c r="FC7" s="148">
        <v>26.829157544809306</v>
      </c>
      <c r="FD7" s="148">
        <v>62.210230448864714</v>
      </c>
      <c r="FE7" s="148">
        <v>7.0003194310008494</v>
      </c>
      <c r="FF7" s="148">
        <v>13.937985460980729</v>
      </c>
      <c r="FG7" s="516"/>
      <c r="FH7" s="521"/>
      <c r="FI7" s="521"/>
      <c r="FJ7" s="521"/>
      <c r="FK7" s="521"/>
      <c r="FL7" s="521"/>
      <c r="FM7" s="142">
        <f t="shared" ref="FM7:FM15" si="16">100*$DJ7/$FJ$8</f>
        <v>83.793540419694509</v>
      </c>
      <c r="FO7" s="142">
        <f t="shared" ref="FO7:FO15" si="17">$DH7-$FJ$11*FM7/100</f>
        <v>11.152061411154051</v>
      </c>
      <c r="FQ7" s="142">
        <f>100*FM7*$FJ$8/(FM7*($FJ$8+$FJ$11)+100*FO7)</f>
        <v>26.872999022917774</v>
      </c>
      <c r="FS7" s="142">
        <f>100*FM7/(FM7+FO7)</f>
        <v>88.25426223426112</v>
      </c>
      <c r="FU7" s="142">
        <f>100*$DJ7/($DJ7+$DH7)</f>
        <v>26.872999022917774</v>
      </c>
      <c r="FW7" s="142">
        <f>DJ7/DH7</f>
        <v>0.36748394797893719</v>
      </c>
      <c r="FY7" s="142">
        <f>($FM7/100)*$FJ$8</f>
        <v>20.110449700726683</v>
      </c>
      <c r="GO7" s="160">
        <v>22.223046489798264</v>
      </c>
      <c r="GP7" s="367"/>
      <c r="GS7" s="617"/>
      <c r="GT7" s="523"/>
      <c r="GU7" s="635"/>
      <c r="GV7" s="640" t="s">
        <v>338</v>
      </c>
      <c r="GW7" s="620"/>
      <c r="GX7" s="635"/>
      <c r="GY7" s="620"/>
      <c r="GZ7" s="528"/>
      <c r="HA7" s="629"/>
      <c r="HB7" s="655"/>
      <c r="HC7" s="629"/>
      <c r="HD7" s="640" t="s">
        <v>334</v>
      </c>
      <c r="HE7" s="655"/>
      <c r="HF7" s="655"/>
      <c r="HG7" s="655"/>
      <c r="HH7" s="655"/>
      <c r="HI7" s="655"/>
      <c r="HJ7" s="655"/>
      <c r="HK7" s="655"/>
      <c r="HL7" s="629"/>
      <c r="HM7" s="640" t="s">
        <v>340</v>
      </c>
      <c r="HN7" s="655"/>
      <c r="HO7" s="655"/>
      <c r="HP7" s="655"/>
      <c r="HQ7" s="655"/>
      <c r="HR7" s="668" t="s">
        <v>341</v>
      </c>
      <c r="HS7" s="620"/>
      <c r="HT7" s="655"/>
      <c r="HU7" s="655"/>
      <c r="HV7" s="655"/>
      <c r="HW7" s="655"/>
      <c r="HX7" s="655"/>
      <c r="HY7" s="655"/>
      <c r="HZ7" s="655"/>
      <c r="IA7" s="655"/>
      <c r="IB7" s="640" t="s">
        <v>339</v>
      </c>
      <c r="IC7" s="656"/>
      <c r="ID7" s="656"/>
      <c r="IE7" s="656"/>
      <c r="IF7" s="655"/>
      <c r="IG7" s="620"/>
      <c r="IH7" s="620"/>
      <c r="II7" s="620"/>
      <c r="IJ7" s="620"/>
      <c r="IK7" s="620"/>
      <c r="IL7" s="620"/>
      <c r="IM7" s="620"/>
      <c r="IN7" s="620"/>
      <c r="IO7" s="620"/>
      <c r="IP7" s="620"/>
      <c r="IQ7" s="620"/>
      <c r="IR7" s="620"/>
      <c r="IS7" s="620"/>
      <c r="IT7" s="620"/>
      <c r="IU7" s="620"/>
      <c r="IV7" s="620"/>
      <c r="IW7" s="620"/>
      <c r="IX7" s="278">
        <v>1</v>
      </c>
      <c r="IY7" s="145">
        <v>54.724702429395201</v>
      </c>
      <c r="IZ7" s="145">
        <v>1.0006074238252729</v>
      </c>
      <c r="JA7" s="145">
        <v>20.110449700726683</v>
      </c>
      <c r="JB7" s="145">
        <v>7.3684827622032527</v>
      </c>
      <c r="JC7" s="145">
        <v>9.9670909017448489E-2</v>
      </c>
      <c r="JD7" s="145">
        <v>2.5079982222530059</v>
      </c>
      <c r="JE7" s="145">
        <v>0.55430090099449947</v>
      </c>
      <c r="JF7" s="145">
        <v>1.3875960589427023</v>
      </c>
      <c r="JG7" s="145">
        <v>2.9139517237796748</v>
      </c>
      <c r="JH7" s="145">
        <v>0.15034924647769449</v>
      </c>
      <c r="JI7" s="145">
        <v>0.12411451461157962</v>
      </c>
      <c r="JJ7" s="145">
        <v>0.32777610777302563</v>
      </c>
      <c r="JK7" s="538">
        <v>7.39</v>
      </c>
      <c r="JL7" s="248">
        <v>0.94</v>
      </c>
      <c r="JM7" s="540">
        <f>SUM(IY7:JK7)</f>
        <v>98.660000000000039</v>
      </c>
      <c r="JN7" s="748">
        <f>100/JM7</f>
        <v>1.0135819987837011</v>
      </c>
      <c r="JO7" s="753">
        <f>IY7*$JN7</f>
        <v>55.467973271229653</v>
      </c>
      <c r="JP7" s="753">
        <f t="shared" ref="JP7:KA7" si="18">IZ7*$JN7</f>
        <v>1.0141976726386301</v>
      </c>
      <c r="JQ7" s="753">
        <f t="shared" si="18"/>
        <v>20.383589804101636</v>
      </c>
      <c r="JR7" s="753">
        <f t="shared" si="18"/>
        <v>7.4685614861172205</v>
      </c>
      <c r="JS7" s="753">
        <f t="shared" si="18"/>
        <v>0.10102463918249387</v>
      </c>
      <c r="JT7" s="753">
        <f t="shared" si="18"/>
        <v>2.5420618510571709</v>
      </c>
      <c r="JU7" s="753">
        <f t="shared" si="18"/>
        <v>0.5618294151576112</v>
      </c>
      <c r="JV7" s="753">
        <f t="shared" si="18"/>
        <v>1.4064423869275307</v>
      </c>
      <c r="JW7" s="753">
        <f t="shared" si="18"/>
        <v>2.9535290125478144</v>
      </c>
      <c r="JX7" s="753">
        <f t="shared" si="18"/>
        <v>0.15239128976048491</v>
      </c>
      <c r="JY7" s="753">
        <f t="shared" si="18"/>
        <v>0.12580023779807376</v>
      </c>
      <c r="JZ7" s="753">
        <f t="shared" si="18"/>
        <v>0.33222796247012515</v>
      </c>
      <c r="KA7" s="753">
        <f t="shared" si="18"/>
        <v>7.4903709710115507</v>
      </c>
      <c r="KB7" s="753">
        <f>SUM(JO7:KA7)</f>
        <v>100.00000000000003</v>
      </c>
      <c r="KC7" s="256"/>
      <c r="KD7" s="256">
        <f>100*JQ7/24</f>
        <v>84.931624183756824</v>
      </c>
      <c r="KE7" s="256">
        <f>JO7-0.01*54*KD7</f>
        <v>9.6048962120009662</v>
      </c>
      <c r="KF7" s="256">
        <f>JU7+KA7</f>
        <v>8.0522003861691616</v>
      </c>
      <c r="KG7" s="249">
        <f>JV7+JZ7+JY7+JX7</f>
        <v>2.0168618769562148</v>
      </c>
      <c r="KH7" s="256">
        <f>SUM(KD7:KG7)</f>
        <v>104.60558265888316</v>
      </c>
      <c r="KI7" s="256">
        <f>100/KH7</f>
        <v>0.95597192289534028</v>
      </c>
      <c r="KJ7" s="753">
        <f>KD7*$KI7</f>
        <v>81.192248085570398</v>
      </c>
      <c r="KK7" s="753">
        <f t="shared" ref="KK7" si="19">KE7*$KI7</f>
        <v>9.1820111009967338</v>
      </c>
      <c r="KL7" s="753">
        <f t="shared" ref="KL7" si="20">KF7*$KI7</f>
        <v>7.6976774867047348</v>
      </c>
      <c r="KM7" s="753">
        <f t="shared" ref="KM7" si="21">KG7*$KI7</f>
        <v>1.9280633267281377</v>
      </c>
      <c r="KN7" s="753">
        <f>SUM(KJ7:KM7)</f>
        <v>100</v>
      </c>
      <c r="KO7" s="256"/>
      <c r="KP7" s="147">
        <v>76514.77417506378</v>
      </c>
      <c r="KQ7" s="148">
        <v>101.00234261984052</v>
      </c>
      <c r="KR7" s="148">
        <v>30.28630643921073</v>
      </c>
      <c r="KS7" s="148">
        <v>125.14173280945323</v>
      </c>
      <c r="KT7" s="148">
        <v>22.096889231930106</v>
      </c>
      <c r="KU7" s="148">
        <v>12.820777621971331</v>
      </c>
      <c r="KV7" s="148">
        <v>9.9369102564502061</v>
      </c>
      <c r="KW7" s="148">
        <v>140.08765877956725</v>
      </c>
      <c r="KX7" s="148">
        <v>130.55579064542962</v>
      </c>
      <c r="KY7" s="148">
        <v>33.742488808900248</v>
      </c>
      <c r="KZ7" s="148">
        <v>187.52544357936895</v>
      </c>
      <c r="LA7" s="148">
        <v>14.013436018896774</v>
      </c>
      <c r="LB7" s="148">
        <v>32.418507978390011</v>
      </c>
      <c r="LC7" s="148">
        <v>13.628208040284138</v>
      </c>
      <c r="LD7" s="148">
        <v>4.6128218658371392</v>
      </c>
      <c r="LE7" s="148">
        <v>608.16179880134928</v>
      </c>
      <c r="LF7" s="148">
        <v>26.829157544809306</v>
      </c>
      <c r="LG7" s="148">
        <v>62.210230448864714</v>
      </c>
      <c r="LH7" s="148">
        <v>7.0003194310008494</v>
      </c>
      <c r="LI7" s="148">
        <v>13.937985460980729</v>
      </c>
      <c r="LJ7" s="617"/>
      <c r="LL7" s="142">
        <f t="shared" ref="LL7:LL71" si="22">KV7/JZ7</f>
        <v>29.909915416417608</v>
      </c>
    </row>
    <row r="8" spans="1:346" s="142" customFormat="1" ht="15.75" customHeight="1" x14ac:dyDescent="0.2">
      <c r="A8" s="278">
        <v>2</v>
      </c>
      <c r="B8" s="272">
        <v>217</v>
      </c>
      <c r="C8" s="144">
        <v>100</v>
      </c>
      <c r="D8" s="325">
        <v>522</v>
      </c>
      <c r="E8" s="317" t="s">
        <v>234</v>
      </c>
      <c r="F8" s="306" t="s">
        <v>199</v>
      </c>
      <c r="G8" s="274"/>
      <c r="H8" s="145">
        <v>59.357931813125688</v>
      </c>
      <c r="I8" s="145">
        <v>1.1794912680756393</v>
      </c>
      <c r="J8" s="145">
        <v>20.157058231368183</v>
      </c>
      <c r="K8" s="145">
        <v>5.4355867074527247</v>
      </c>
      <c r="L8" s="145">
        <v>4.869983314794215E-2</v>
      </c>
      <c r="M8" s="145">
        <v>2.3452759733036705</v>
      </c>
      <c r="N8" s="145">
        <v>0.30995522803114567</v>
      </c>
      <c r="O8" s="145">
        <v>1.2777216351501666</v>
      </c>
      <c r="P8" s="145">
        <v>2.8582337041156838</v>
      </c>
      <c r="Q8" s="145">
        <v>5.0672747497219131E-2</v>
      </c>
      <c r="R8" s="145">
        <v>8.8365795328142357E-2</v>
      </c>
      <c r="S8" s="145">
        <v>0.24100706340378195</v>
      </c>
      <c r="T8" s="145">
        <v>0.73</v>
      </c>
      <c r="U8" s="145">
        <v>5.52</v>
      </c>
      <c r="V8" s="146">
        <v>99.6</v>
      </c>
      <c r="W8" s="146"/>
      <c r="X8" s="145">
        <v>1.2777216351501666</v>
      </c>
      <c r="Y8" s="145">
        <f t="shared" ref="Y8:Y15" si="23">O8*0.742</f>
        <v>0.94806945328142356</v>
      </c>
      <c r="Z8" s="145">
        <f t="shared" si="0"/>
        <v>6.7979314417336168E-3</v>
      </c>
      <c r="AA8" s="145">
        <f t="shared" si="1"/>
        <v>2.2257910884315901</v>
      </c>
      <c r="AB8" s="145">
        <v>0.73</v>
      </c>
      <c r="AC8" s="146">
        <f t="shared" si="2"/>
        <v>0.32937285873192429</v>
      </c>
      <c r="AD8" s="146"/>
      <c r="AE8" s="146">
        <f t="shared" si="3"/>
        <v>0.15464014182424912</v>
      </c>
      <c r="AF8" s="443">
        <f t="shared" si="4"/>
        <v>0.15531508620689655</v>
      </c>
      <c r="AG8" s="146">
        <v>0</v>
      </c>
      <c r="AH8" s="146">
        <f t="shared" si="5"/>
        <v>8.8365795328142357E-2</v>
      </c>
      <c r="AI8" s="887">
        <f t="shared" ref="AI8:AI71" si="24">R8*2.5*0.7</f>
        <v>0.15464014182424912</v>
      </c>
      <c r="AJ8" s="887">
        <f t="shared" ref="AJ8:AJ71" si="25">N8-AI8</f>
        <v>0.15531508620689655</v>
      </c>
      <c r="AK8" s="146"/>
      <c r="AL8" s="887">
        <f t="shared" ref="AL8:AL15" si="26">R8-AK8</f>
        <v>8.8365795328142357E-2</v>
      </c>
      <c r="AM8" s="249">
        <f t="shared" si="6"/>
        <v>60.626489780311445</v>
      </c>
      <c r="AN8" s="249">
        <f t="shared" si="7"/>
        <v>0.99743816462457746</v>
      </c>
      <c r="AO8" s="249">
        <f t="shared" ref="AO8:AO72" si="27">AF8/AM8</f>
        <v>2.5618353754225665E-3</v>
      </c>
      <c r="AP8" s="249">
        <f t="shared" si="8"/>
        <v>7.7808626807563952</v>
      </c>
      <c r="AQ8" s="249">
        <f t="shared" ref="AQ8:AQ72" si="28">AP8*AN8</f>
        <v>7.7609293914895288</v>
      </c>
      <c r="AR8" s="249">
        <f t="shared" ref="AR8:AR72" si="29">AP8*AO8</f>
        <v>1.9933289266866997E-2</v>
      </c>
      <c r="AS8" s="249">
        <f t="shared" si="9"/>
        <v>5.4917896078359343</v>
      </c>
      <c r="AT8" s="249">
        <f t="shared" si="10"/>
        <v>2.821039216406469E-2</v>
      </c>
      <c r="AU8" s="433">
        <f t="shared" ref="AU8:AU72" si="30">AR8+AF8+AT8</f>
        <v>0.20345876763782822</v>
      </c>
      <c r="AV8" s="430">
        <f t="shared" si="11"/>
        <v>66.819554461387298</v>
      </c>
      <c r="AW8" s="430">
        <f t="shared" si="12"/>
        <v>25.948154582432039</v>
      </c>
      <c r="AX8" s="430">
        <f t="shared" si="13"/>
        <v>92.971167811457164</v>
      </c>
      <c r="AY8" s="430">
        <f>100-AX8</f>
        <v>7.028832188542836</v>
      </c>
      <c r="AZ8" s="463">
        <f t="shared" ref="AZ8:AZ89" si="31">AW8</f>
        <v>25.948154582432039</v>
      </c>
      <c r="BA8" s="463"/>
      <c r="BB8" s="436">
        <f>AU8</f>
        <v>0.20345876763782822</v>
      </c>
      <c r="BC8" s="436"/>
      <c r="BD8" s="436">
        <f t="shared" ref="BD8:BD89" si="32">AV8</f>
        <v>66.819554461387298</v>
      </c>
      <c r="BE8" s="430"/>
      <c r="BF8" s="146">
        <f t="shared" ref="BF8:BF71" si="33">AZ8+BD8</f>
        <v>92.767709043819337</v>
      </c>
      <c r="BG8" s="146"/>
      <c r="BH8" s="147">
        <v>50156.108720839577</v>
      </c>
      <c r="BI8" s="148">
        <v>178.20549441249446</v>
      </c>
      <c r="BJ8" s="148">
        <v>39.406536769843846</v>
      </c>
      <c r="BK8" s="148">
        <v>136.03488858670048</v>
      </c>
      <c r="BL8" s="148">
        <v>21.933283964493622</v>
      </c>
      <c r="BM8" s="148">
        <v>12.837800854167817</v>
      </c>
      <c r="BN8" s="148">
        <v>6.7232085569455728</v>
      </c>
      <c r="BO8" s="148">
        <v>132.03322611863297</v>
      </c>
      <c r="BP8" s="148">
        <v>113.12925366800171</v>
      </c>
      <c r="BQ8" s="148">
        <v>42.912257924020992</v>
      </c>
      <c r="BR8" s="148">
        <v>235.16134187694129</v>
      </c>
      <c r="BS8" s="148">
        <v>15.680165170816116</v>
      </c>
      <c r="BT8" s="148">
        <v>24.297931650920674</v>
      </c>
      <c r="BU8" s="148">
        <v>14.332071329835586</v>
      </c>
      <c r="BV8" s="148">
        <v>6.3998373312274852</v>
      </c>
      <c r="BW8" s="148">
        <v>599.24130377829636</v>
      </c>
      <c r="BX8" s="148">
        <v>38.421262358830774</v>
      </c>
      <c r="BY8" s="148">
        <v>96.573364153090154</v>
      </c>
      <c r="BZ8" s="148">
        <v>14.105998110357099</v>
      </c>
      <c r="CA8" s="148">
        <v>27.034843391363562</v>
      </c>
      <c r="CB8" s="148"/>
      <c r="CC8" s="148">
        <f t="shared" ref="CC8:CC72" si="34">BO8*BI8*BK8*BL8*BU8*BV8*BY8/BW8</f>
        <v>1037747768.4958215</v>
      </c>
      <c r="CD8" s="148"/>
      <c r="CE8" s="148">
        <f t="shared" ref="CE8:CE96" si="35">BX8+BY8+CA8</f>
        <v>162.02946990328448</v>
      </c>
      <c r="CF8" s="148"/>
      <c r="CG8" s="158"/>
      <c r="CH8" s="158"/>
      <c r="CI8" s="367"/>
      <c r="CJ8" s="192"/>
      <c r="CK8" s="158"/>
      <c r="CL8" s="367"/>
      <c r="CM8" s="501">
        <f t="shared" ref="CM8:CM71" si="36">BD8</f>
        <v>66.819554461387298</v>
      </c>
      <c r="CN8" s="501">
        <f t="shared" ref="CN8:CN71" si="37">AZ8</f>
        <v>25.948154582432039</v>
      </c>
      <c r="CO8" s="161">
        <f t="shared" ref="CO8:CP71" si="38">1/CM8</f>
        <v>1.496567895522059E-2</v>
      </c>
      <c r="CP8" s="161">
        <f t="shared" si="38"/>
        <v>3.8538386104614963E-2</v>
      </c>
      <c r="CQ8" s="142">
        <f t="shared" ref="CQ8:CQ71" si="39">CN8/CM8</f>
        <v>0.38833175096111389</v>
      </c>
      <c r="CR8" s="142">
        <f t="shared" ref="CR8:CR71" si="40">100*CM8/(CM8+CN8)</f>
        <v>72.028893620542803</v>
      </c>
      <c r="CS8" s="142">
        <f t="shared" ref="CS8:CS71" si="41">H8/J8</f>
        <v>2.9447715600063882</v>
      </c>
      <c r="CT8" s="142">
        <f t="shared" si="14"/>
        <v>74.649989618197793</v>
      </c>
      <c r="CU8" s="142">
        <f t="shared" ref="CU8:CU71" si="42">100*J8/(H8+J8)</f>
        <v>25.3500103818022</v>
      </c>
      <c r="CV8" s="142">
        <f t="shared" ref="CV8:CV71" si="43">100*P8/BO8</f>
        <v>2.1647836594915408</v>
      </c>
      <c r="CW8" s="146">
        <f t="shared" ref="CW8:CW71" si="44">H8</f>
        <v>59.357931813125688</v>
      </c>
      <c r="CX8" s="146">
        <f t="shared" ref="CX8:CX71" si="45">J8</f>
        <v>20.157058231368183</v>
      </c>
      <c r="CY8" s="146">
        <f t="shared" ref="CY8:CY71" si="46">P8</f>
        <v>2.8582337041156838</v>
      </c>
      <c r="CZ8" s="512">
        <f t="shared" ref="CZ8:CZ71" si="47">BO8</f>
        <v>132.03322611863297</v>
      </c>
      <c r="DD8" s="520">
        <f t="shared" ref="DD8:DD18" si="48">$D$8</f>
        <v>522</v>
      </c>
      <c r="DG8" s="516"/>
      <c r="DH8" s="145">
        <v>59.357931813125688</v>
      </c>
      <c r="DI8" s="145">
        <v>1.1794912680756393</v>
      </c>
      <c r="DJ8" s="145">
        <v>20.157058231368183</v>
      </c>
      <c r="DK8" s="145">
        <v>5.4355867074527247</v>
      </c>
      <c r="DL8" s="145">
        <v>4.869983314794215E-2</v>
      </c>
      <c r="DM8" s="145">
        <v>2.3452759733036705</v>
      </c>
      <c r="DN8" s="145">
        <v>0.30995522803114567</v>
      </c>
      <c r="DO8" s="145">
        <v>1.2777216351501666</v>
      </c>
      <c r="DP8" s="145">
        <v>2.8582337041156838</v>
      </c>
      <c r="DQ8" s="145">
        <v>5.0672747497219131E-2</v>
      </c>
      <c r="DR8" s="145">
        <v>8.8365795328142357E-2</v>
      </c>
      <c r="DS8" s="145">
        <v>0.24100706340378195</v>
      </c>
      <c r="DT8" s="145">
        <v>0.73</v>
      </c>
      <c r="DU8" s="538">
        <v>5.52</v>
      </c>
      <c r="DV8" s="540">
        <f t="shared" ref="DV8:DV71" si="49">SUM(DH8:DU8)</f>
        <v>99.6</v>
      </c>
      <c r="DW8" s="554">
        <f t="shared" ref="DW8:DW71" si="50">100/(DV8-DT8-DU8-DO8-DR8-DS8-DL8-DN8-DQ8-DM8)</f>
        <v>1.1237432118886608</v>
      </c>
      <c r="DX8" s="256">
        <f t="shared" ref="DX8:DX15" si="51">DH8*$DW8</f>
        <v>66.703072946749984</v>
      </c>
      <c r="DY8" s="256">
        <f t="shared" si="15"/>
        <v>1.3254453059819484</v>
      </c>
      <c r="DZ8" s="256">
        <f t="shared" si="15"/>
        <v>22.651357359144448</v>
      </c>
      <c r="EA8" s="256">
        <f t="shared" si="15"/>
        <v>6.1082036651322351</v>
      </c>
      <c r="EB8" s="256">
        <f t="shared" si="15"/>
        <v>5.472610692011038E-2</v>
      </c>
      <c r="EC8" s="256">
        <f t="shared" si="15"/>
        <v>2.6354879550055719</v>
      </c>
      <c r="ED8" s="256">
        <f t="shared" si="15"/>
        <v>0.3483100834894019</v>
      </c>
      <c r="EE8" s="256">
        <f t="shared" si="15"/>
        <v>1.4358310141832797</v>
      </c>
      <c r="EF8" s="256">
        <f t="shared" si="15"/>
        <v>3.2119207229913824</v>
      </c>
      <c r="EG8" s="256">
        <f t="shared" si="15"/>
        <v>5.6943156027748125E-2</v>
      </c>
      <c r="EH8" s="256">
        <f t="shared" si="15"/>
        <v>9.9300462663142713E-2</v>
      </c>
      <c r="EI8" s="256">
        <f t="shared" si="15"/>
        <v>0.27083005151722006</v>
      </c>
      <c r="EJ8" s="256">
        <f t="shared" ref="EJ8:EJ15" si="52">SUM(DX8:EI8)</f>
        <v>104.90142882980648</v>
      </c>
      <c r="EK8" s="256"/>
      <c r="EL8" s="256"/>
      <c r="EM8" s="147">
        <v>50156.108720839577</v>
      </c>
      <c r="EN8" s="148">
        <v>178.20549441249446</v>
      </c>
      <c r="EO8" s="148">
        <v>39.406536769843846</v>
      </c>
      <c r="EP8" s="148">
        <v>136.03488858670048</v>
      </c>
      <c r="EQ8" s="148">
        <v>21.933283964493622</v>
      </c>
      <c r="ER8" s="148">
        <v>12.837800854167817</v>
      </c>
      <c r="ES8" s="148">
        <v>6.7232085569455728</v>
      </c>
      <c r="ET8" s="148">
        <v>132.03322611863297</v>
      </c>
      <c r="EU8" s="148">
        <v>113.12925366800171</v>
      </c>
      <c r="EV8" s="148">
        <v>42.912257924020992</v>
      </c>
      <c r="EW8" s="148">
        <v>235.16134187694129</v>
      </c>
      <c r="EX8" s="148">
        <v>15.680165170816116</v>
      </c>
      <c r="EY8" s="148">
        <v>24.297931650920674</v>
      </c>
      <c r="EZ8" s="148">
        <v>14.332071329835586</v>
      </c>
      <c r="FA8" s="148">
        <v>6.3998373312274852</v>
      </c>
      <c r="FB8" s="148">
        <v>599.24130377829636</v>
      </c>
      <c r="FC8" s="148">
        <v>38.421262358830774</v>
      </c>
      <c r="FD8" s="148">
        <v>96.573364153090154</v>
      </c>
      <c r="FE8" s="148">
        <v>14.105998110357099</v>
      </c>
      <c r="FF8" s="148">
        <v>27.034843391363562</v>
      </c>
      <c r="FG8" s="516"/>
      <c r="FH8" s="521"/>
      <c r="FI8" s="522" t="s">
        <v>307</v>
      </c>
      <c r="FJ8" s="533">
        <v>24</v>
      </c>
      <c r="FK8" s="528" t="s">
        <v>276</v>
      </c>
      <c r="FL8" s="528"/>
      <c r="FM8" s="142">
        <f t="shared" si="16"/>
        <v>83.987742630700765</v>
      </c>
      <c r="FO8" s="142">
        <f t="shared" si="17"/>
        <v>15.684305645161295</v>
      </c>
      <c r="FQ8" s="142">
        <f t="shared" ref="FQ8:FQ71" si="53">100*FM8*$FJ$8/(FM8*($FJ$8+$FJ$11)+100*FO8)</f>
        <v>25.3500103818022</v>
      </c>
      <c r="FS8" s="142">
        <f t="shared" ref="FS8:FS71" si="54">100*FM8/(FM8+FO8)</f>
        <v>84.264088160652733</v>
      </c>
      <c r="FU8" s="142">
        <f t="shared" ref="FU8:FV71" si="55">100*$DJ8/($DJ8+$DH8)</f>
        <v>25.3500103818022</v>
      </c>
      <c r="FW8" s="142">
        <f t="shared" ref="FW8:FW71" si="56">DJ8/DH8</f>
        <v>0.33958491503423466</v>
      </c>
      <c r="FY8" s="142">
        <f t="shared" ref="FY8:FZ71" si="57">($FM8/100)*$FJ$8</f>
        <v>20.157058231368183</v>
      </c>
      <c r="GO8" s="158"/>
      <c r="GP8" s="367"/>
      <c r="GS8" s="617"/>
      <c r="GT8" s="523"/>
      <c r="GU8" s="654" t="s">
        <v>333</v>
      </c>
      <c r="GV8" s="629"/>
      <c r="GW8" s="522" t="s">
        <v>0</v>
      </c>
      <c r="GX8" s="522" t="s">
        <v>2</v>
      </c>
      <c r="GY8" s="528"/>
      <c r="GZ8" s="623" t="s">
        <v>0</v>
      </c>
      <c r="HA8" s="623" t="s">
        <v>2</v>
      </c>
      <c r="HB8" s="655"/>
      <c r="HC8" s="636" t="s">
        <v>330</v>
      </c>
      <c r="HD8" s="768" t="s">
        <v>337</v>
      </c>
      <c r="HE8" s="769"/>
      <c r="HF8" s="658"/>
      <c r="HG8" s="771" t="s">
        <v>336</v>
      </c>
      <c r="HH8" s="766"/>
      <c r="HI8" s="669"/>
      <c r="HJ8" s="671" t="s">
        <v>335</v>
      </c>
      <c r="HK8" s="672"/>
      <c r="HL8" s="636"/>
      <c r="HM8" s="633" t="s">
        <v>344</v>
      </c>
      <c r="HN8" s="657"/>
      <c r="HO8" s="658"/>
      <c r="HP8" s="634" t="s">
        <v>336</v>
      </c>
      <c r="HQ8" s="659"/>
      <c r="HR8" s="655"/>
      <c r="HS8" s="677" t="s">
        <v>343</v>
      </c>
      <c r="HT8" s="660"/>
      <c r="HU8" s="655"/>
      <c r="HV8" s="674" t="s">
        <v>345</v>
      </c>
      <c r="HW8" s="675"/>
      <c r="HX8" s="655"/>
      <c r="HY8" s="638"/>
      <c r="HZ8" s="645" t="s">
        <v>321</v>
      </c>
      <c r="IA8" s="655"/>
      <c r="IB8" s="522" t="s">
        <v>0</v>
      </c>
      <c r="IC8" s="522" t="s">
        <v>2</v>
      </c>
      <c r="ID8" s="522" t="s">
        <v>331</v>
      </c>
      <c r="IE8" s="522" t="s">
        <v>332</v>
      </c>
      <c r="IF8" s="655"/>
      <c r="IG8" s="620"/>
      <c r="IH8" s="620"/>
      <c r="II8" s="620"/>
      <c r="IJ8" s="620"/>
      <c r="IK8" s="620"/>
      <c r="IL8" s="620"/>
      <c r="IM8" s="620"/>
      <c r="IN8" s="620"/>
      <c r="IO8" s="620"/>
      <c r="IP8" s="620"/>
      <c r="IQ8" s="620"/>
      <c r="IR8" s="620"/>
      <c r="IS8" s="620"/>
      <c r="IT8" s="620"/>
      <c r="IU8" s="620"/>
      <c r="IV8" s="620"/>
      <c r="IW8" s="620"/>
      <c r="IX8" s="278">
        <v>2</v>
      </c>
      <c r="IY8" s="145">
        <v>59.357931813125688</v>
      </c>
      <c r="IZ8" s="145">
        <v>1.1794912680756393</v>
      </c>
      <c r="JA8" s="145">
        <v>20.157058231368183</v>
      </c>
      <c r="JB8" s="145">
        <v>5.4355867074527247</v>
      </c>
      <c r="JC8" s="145">
        <v>4.869983314794215E-2</v>
      </c>
      <c r="JD8" s="145">
        <v>2.3452759733036705</v>
      </c>
      <c r="JE8" s="145">
        <v>0.30995522803114567</v>
      </c>
      <c r="JF8" s="145">
        <v>1.2777216351501666</v>
      </c>
      <c r="JG8" s="145">
        <v>2.8582337041156838</v>
      </c>
      <c r="JH8" s="145">
        <v>5.0672747497219131E-2</v>
      </c>
      <c r="JI8" s="145">
        <v>8.8365795328142357E-2</v>
      </c>
      <c r="JJ8" s="145">
        <v>0.24100706340378195</v>
      </c>
      <c r="JK8" s="538">
        <v>5.52</v>
      </c>
      <c r="JL8" s="248">
        <v>0.73</v>
      </c>
      <c r="JM8" s="540">
        <f t="shared" ref="JM8:JM71" si="58">SUM(IY8:JK8)</f>
        <v>98.86999999999999</v>
      </c>
      <c r="JN8" s="748">
        <f t="shared" ref="JN8:JN71" si="59">100/JM8</f>
        <v>1.0114291493880854</v>
      </c>
      <c r="JO8" s="753">
        <f t="shared" ref="JO8:JO71" si="60">IY8*$JN8</f>
        <v>60.036342483185685</v>
      </c>
      <c r="JP8" s="753">
        <f t="shared" ref="JP8:JP71" si="61">IZ8*$JN8</f>
        <v>1.1929718499804181</v>
      </c>
      <c r="JQ8" s="753">
        <f t="shared" ref="JQ8:JQ71" si="62">JA8*$JN8</f>
        <v>20.387436261118825</v>
      </c>
      <c r="JR8" s="753">
        <f t="shared" ref="JR8:JR71" si="63">JB8*$JN8</f>
        <v>5.4977108399440926</v>
      </c>
      <c r="JS8" s="753">
        <f t="shared" ref="JS8:JS71" si="64">JC8*$JN8</f>
        <v>4.9256430816164813E-2</v>
      </c>
      <c r="JT8" s="753">
        <f t="shared" ref="JT8:JT71" si="65">JD8*$JN8</f>
        <v>2.3720804827588453</v>
      </c>
      <c r="JU8" s="753">
        <f t="shared" ref="JU8:JU71" si="66">JE8*$JN8</f>
        <v>0.31349775263593171</v>
      </c>
      <c r="JV8" s="753">
        <f t="shared" ref="JV8:JV71" si="67">JF8*$JN8</f>
        <v>1.2923249065946865</v>
      </c>
      <c r="JW8" s="753">
        <f t="shared" ref="JW8:JW71" si="68">JG8*$JN8</f>
        <v>2.8909008841060824</v>
      </c>
      <c r="JX8" s="753">
        <f t="shared" ref="JX8:JX71" si="69">JH8*$JN8</f>
        <v>5.1251893898269577E-2</v>
      </c>
      <c r="JY8" s="753">
        <f t="shared" ref="JY8:JY71" si="70">JI8*$JN8</f>
        <v>8.9375741203744669E-2</v>
      </c>
      <c r="JZ8" s="753">
        <f t="shared" ref="JZ8:JZ71" si="71">JJ8*$JN8</f>
        <v>0.24376156913500754</v>
      </c>
      <c r="KA8" s="753">
        <f t="shared" ref="KA8:KA71" si="72">JK8*$JN8</f>
        <v>5.5830889046222305</v>
      </c>
      <c r="KB8" s="753">
        <f t="shared" ref="KB8:KB71" si="73">SUM(JO8:KA8)</f>
        <v>99.999999999999972</v>
      </c>
      <c r="KC8" s="256"/>
      <c r="KD8" s="256">
        <f t="shared" ref="KD8:KD71" si="74">100*JQ8/24</f>
        <v>84.947651087995112</v>
      </c>
      <c r="KE8" s="256">
        <f t="shared" ref="KE8:KE71" si="75">JO8-0.01*54*KD8</f>
        <v>14.164610895668318</v>
      </c>
      <c r="KF8" s="256">
        <f t="shared" ref="KF8:KF71" si="76">JU8+KA8</f>
        <v>5.8965866572581618</v>
      </c>
      <c r="KG8" s="249">
        <f t="shared" ref="KG8:KG71" si="77">JV8+JZ8+JY8+JX8</f>
        <v>1.6767141108317081</v>
      </c>
      <c r="KH8" s="256">
        <f t="shared" ref="KH8:KH71" si="78">SUM(KD8:KG8)</f>
        <v>106.68556275175331</v>
      </c>
      <c r="KI8" s="256">
        <f t="shared" ref="KI8:KI71" si="79">100/KH8</f>
        <v>0.93733395054296198</v>
      </c>
      <c r="KJ8" s="753">
        <f t="shared" ref="KJ8:KJ71" si="80">KD8*$KI8</f>
        <v>79.624317383655594</v>
      </c>
      <c r="KK8" s="753">
        <f t="shared" ref="KK8:KK71" si="81">KE8*$KI8</f>
        <v>13.276970688740667</v>
      </c>
      <c r="KL8" s="753">
        <f t="shared" ref="KL8:KL71" si="82">KF8*$KI8</f>
        <v>5.5270708661667109</v>
      </c>
      <c r="KM8" s="753">
        <f t="shared" ref="KM8:KM71" si="83">KG8*$KI8</f>
        <v>1.5716410614370147</v>
      </c>
      <c r="KN8" s="753">
        <f t="shared" ref="KN8:KN71" si="84">SUM(KJ8:KM8)</f>
        <v>99.999999999999986</v>
      </c>
      <c r="KO8" s="256"/>
      <c r="KP8" s="147">
        <v>50156.108720839577</v>
      </c>
      <c r="KQ8" s="148">
        <v>178.20549441249446</v>
      </c>
      <c r="KR8" s="148">
        <v>39.406536769843846</v>
      </c>
      <c r="KS8" s="148">
        <v>136.03488858670048</v>
      </c>
      <c r="KT8" s="148">
        <v>21.933283964493622</v>
      </c>
      <c r="KU8" s="148">
        <v>12.837800854167817</v>
      </c>
      <c r="KV8" s="148">
        <v>6.7232085569455728</v>
      </c>
      <c r="KW8" s="148">
        <v>132.03322611863297</v>
      </c>
      <c r="KX8" s="148">
        <v>113.12925366800171</v>
      </c>
      <c r="KY8" s="148">
        <v>42.912257924020992</v>
      </c>
      <c r="KZ8" s="148">
        <v>235.16134187694129</v>
      </c>
      <c r="LA8" s="148">
        <v>15.680165170816116</v>
      </c>
      <c r="LB8" s="148">
        <v>24.297931650920674</v>
      </c>
      <c r="LC8" s="148">
        <v>14.332071329835586</v>
      </c>
      <c r="LD8" s="148">
        <v>6.3998373312274852</v>
      </c>
      <c r="LE8" s="148">
        <v>599.24130377829636</v>
      </c>
      <c r="LF8" s="148">
        <v>38.421262358830774</v>
      </c>
      <c r="LG8" s="148">
        <v>96.573364153090154</v>
      </c>
      <c r="LH8" s="148">
        <v>14.105998110357099</v>
      </c>
      <c r="LI8" s="148">
        <v>27.034843391363562</v>
      </c>
      <c r="LJ8" s="617"/>
      <c r="LL8" s="142">
        <f t="shared" si="22"/>
        <v>27.581084995485561</v>
      </c>
    </row>
    <row r="9" spans="1:346" s="142" customFormat="1" ht="15.75" x14ac:dyDescent="0.2">
      <c r="A9" s="278">
        <v>3</v>
      </c>
      <c r="B9" s="272">
        <v>230</v>
      </c>
      <c r="C9" s="144">
        <v>100</v>
      </c>
      <c r="D9" s="324">
        <v>525</v>
      </c>
      <c r="E9" s="317" t="s">
        <v>234</v>
      </c>
      <c r="F9" s="305" t="s">
        <v>200</v>
      </c>
      <c r="G9" s="262"/>
      <c r="H9" s="145">
        <v>45.476590232932288</v>
      </c>
      <c r="I9" s="145">
        <v>0.78113472489289004</v>
      </c>
      <c r="J9" s="145">
        <v>16.109961105066681</v>
      </c>
      <c r="K9" s="145">
        <v>13.052069276713269</v>
      </c>
      <c r="L9" s="145">
        <v>0.34942582597068378</v>
      </c>
      <c r="M9" s="145">
        <v>2.3533846013169946</v>
      </c>
      <c r="N9" s="145">
        <v>1.9476248116544332</v>
      </c>
      <c r="O9" s="145">
        <v>1.0781078641977111</v>
      </c>
      <c r="P9" s="145">
        <v>2.0767049961767676</v>
      </c>
      <c r="Q9" s="145">
        <v>0.11555116174593859</v>
      </c>
      <c r="R9" s="145">
        <v>0.29309186227880579</v>
      </c>
      <c r="S9" s="145">
        <v>4.6353537053553093E-2</v>
      </c>
      <c r="T9" s="145">
        <v>0.56999999999999995</v>
      </c>
      <c r="U9" s="145">
        <v>15.35</v>
      </c>
      <c r="V9" s="146">
        <v>99.6</v>
      </c>
      <c r="W9" s="146"/>
      <c r="X9" s="145">
        <v>1.0781078641977111</v>
      </c>
      <c r="Y9" s="145">
        <f t="shared" si="23"/>
        <v>0.7999560352347016</v>
      </c>
      <c r="Z9" s="145">
        <f t="shared" si="0"/>
        <v>1.3074644473966403E-3</v>
      </c>
      <c r="AA9" s="145">
        <f t="shared" si="1"/>
        <v>1.8780638994324126</v>
      </c>
      <c r="AB9" s="145">
        <v>0.56999999999999995</v>
      </c>
      <c r="AC9" s="146">
        <f t="shared" si="2"/>
        <v>0.3394453993323589</v>
      </c>
      <c r="AD9" s="146"/>
      <c r="AE9" s="146">
        <f t="shared" si="3"/>
        <v>0.51291075898791005</v>
      </c>
      <c r="AF9" s="443">
        <f t="shared" si="4"/>
        <v>1.4347140526665232</v>
      </c>
      <c r="AG9" s="146">
        <v>0</v>
      </c>
      <c r="AH9" s="146">
        <f t="shared" si="5"/>
        <v>0.29309186227880579</v>
      </c>
      <c r="AI9" s="887">
        <f t="shared" si="24"/>
        <v>0.51291075898791005</v>
      </c>
      <c r="AJ9" s="887">
        <f t="shared" si="25"/>
        <v>1.4347140526665232</v>
      </c>
      <c r="AK9" s="146"/>
      <c r="AL9" s="887">
        <f t="shared" si="26"/>
        <v>0.29309186227880579</v>
      </c>
      <c r="AM9" s="249">
        <f t="shared" si="6"/>
        <v>49.764597367866564</v>
      </c>
      <c r="AN9" s="249">
        <f t="shared" si="7"/>
        <v>0.97116998572175872</v>
      </c>
      <c r="AO9" s="249">
        <f t="shared" si="27"/>
        <v>2.8830014278241313E-2</v>
      </c>
      <c r="AP9" s="249">
        <f t="shared" si="8"/>
        <v>15.405453878030263</v>
      </c>
      <c r="AQ9" s="249">
        <f t="shared" si="28"/>
        <v>14.961314422763863</v>
      </c>
      <c r="AR9" s="249">
        <f t="shared" si="29"/>
        <v>0.44413945526640047</v>
      </c>
      <c r="AS9" s="249">
        <f t="shared" si="9"/>
        <v>14.489720433833842</v>
      </c>
      <c r="AT9" s="249">
        <f t="shared" si="10"/>
        <v>0.86027956616615864</v>
      </c>
      <c r="AU9" s="433">
        <f t="shared" si="30"/>
        <v>2.7391330740990822</v>
      </c>
      <c r="AV9" s="430">
        <f t="shared" si="11"/>
        <v>91.121991923328778</v>
      </c>
      <c r="AW9" s="430">
        <f t="shared" si="12"/>
        <v>-8.4405728732100727E-2</v>
      </c>
      <c r="AX9" s="430">
        <f t="shared" si="13"/>
        <v>93.776719268695757</v>
      </c>
      <c r="AY9" s="430">
        <f t="shared" ref="AY9:AY72" si="85">100-AX9</f>
        <v>6.2232807313042429</v>
      </c>
      <c r="AZ9" s="502">
        <v>0.1</v>
      </c>
      <c r="BA9" s="503">
        <f>AW9</f>
        <v>-8.4405728732100727E-2</v>
      </c>
      <c r="BB9" s="436">
        <f>AU9</f>
        <v>2.7391330740990822</v>
      </c>
      <c r="BC9" s="436"/>
      <c r="BD9" s="436">
        <f t="shared" si="32"/>
        <v>91.121991923328778</v>
      </c>
      <c r="BE9" s="430"/>
      <c r="BF9" s="146">
        <f>BA9+BD9</f>
        <v>91.037586194596685</v>
      </c>
      <c r="BG9" s="146"/>
      <c r="BH9" s="147">
        <v>163576.08207598925</v>
      </c>
      <c r="BI9" s="148">
        <v>84.108872982084463</v>
      </c>
      <c r="BJ9" s="148">
        <v>6.4183544363430345</v>
      </c>
      <c r="BK9" s="148">
        <v>89.894078889893933</v>
      </c>
      <c r="BL9" s="148">
        <v>16.395249273433333</v>
      </c>
      <c r="BM9" s="148">
        <v>24.317407464716627</v>
      </c>
      <c r="BN9" s="432">
        <v>1</v>
      </c>
      <c r="BO9" s="148">
        <v>87.992200808011191</v>
      </c>
      <c r="BP9" s="148">
        <v>123.57826441780078</v>
      </c>
      <c r="BQ9" s="148">
        <v>33.574436870125929</v>
      </c>
      <c r="BR9" s="148">
        <v>151.73802924511358</v>
      </c>
      <c r="BS9" s="148">
        <v>9.4706293117521927</v>
      </c>
      <c r="BT9" s="148">
        <v>16.947806899570647</v>
      </c>
      <c r="BU9" s="148">
        <v>11.646738401130834</v>
      </c>
      <c r="BV9" s="148">
        <v>6.218256589335982</v>
      </c>
      <c r="BW9" s="148">
        <v>516.06863657980432</v>
      </c>
      <c r="BX9" s="148">
        <v>31.057777006342231</v>
      </c>
      <c r="BY9" s="148">
        <v>59.081112712633512</v>
      </c>
      <c r="BZ9" s="148">
        <v>8.6751706947509373</v>
      </c>
      <c r="CA9" s="148">
        <v>16.778699840148708</v>
      </c>
      <c r="CB9" s="148"/>
      <c r="CC9" s="148">
        <f t="shared" si="34"/>
        <v>90437649.024919137</v>
      </c>
      <c r="CD9" s="148"/>
      <c r="CE9" s="148">
        <f t="shared" si="35"/>
        <v>106.91758955912445</v>
      </c>
      <c r="CF9" s="148"/>
      <c r="CG9" s="158"/>
      <c r="CH9" s="158"/>
      <c r="CI9" s="367"/>
      <c r="CJ9" s="192"/>
      <c r="CK9" s="158"/>
      <c r="CL9" s="367"/>
      <c r="CM9" s="501">
        <f t="shared" si="36"/>
        <v>91.121991923328778</v>
      </c>
      <c r="CN9" s="501">
        <f>AZ9</f>
        <v>0.1</v>
      </c>
      <c r="CO9" s="161">
        <f t="shared" si="38"/>
        <v>1.0974299166346286E-2</v>
      </c>
      <c r="CP9" s="161">
        <f t="shared" si="38"/>
        <v>10</v>
      </c>
      <c r="CQ9" s="142">
        <f t="shared" si="39"/>
        <v>1.0974299166346287E-3</v>
      </c>
      <c r="CR9" s="142">
        <f t="shared" si="40"/>
        <v>99.890377311554388</v>
      </c>
      <c r="CS9" s="142">
        <f t="shared" si="41"/>
        <v>2.8228864077536242</v>
      </c>
      <c r="CT9" s="142">
        <f t="shared" si="14"/>
        <v>73.841754806740056</v>
      </c>
      <c r="CU9" s="142">
        <f t="shared" si="42"/>
        <v>26.15824519325994</v>
      </c>
      <c r="CV9" s="142">
        <f t="shared" si="43"/>
        <v>2.3601012102287315</v>
      </c>
      <c r="CW9" s="146">
        <f t="shared" si="44"/>
        <v>45.476590232932288</v>
      </c>
      <c r="CX9" s="146">
        <f t="shared" si="45"/>
        <v>16.109961105066681</v>
      </c>
      <c r="CY9" s="146">
        <f t="shared" si="46"/>
        <v>2.0767049961767676</v>
      </c>
      <c r="CZ9" s="512">
        <f t="shared" si="47"/>
        <v>87.992200808011191</v>
      </c>
      <c r="DD9" s="520">
        <f t="shared" si="48"/>
        <v>522</v>
      </c>
      <c r="DG9" s="516"/>
      <c r="DH9" s="145">
        <v>45.476590232932288</v>
      </c>
      <c r="DI9" s="145">
        <v>0.78113472489289004</v>
      </c>
      <c r="DJ9" s="145">
        <v>16.109961105066681</v>
      </c>
      <c r="DK9" s="145">
        <v>13.052069276713269</v>
      </c>
      <c r="DL9" s="145">
        <v>0.34942582597068378</v>
      </c>
      <c r="DM9" s="145">
        <v>2.3533846013169946</v>
      </c>
      <c r="DN9" s="145">
        <v>1.9476248116544332</v>
      </c>
      <c r="DO9" s="145">
        <v>1.0781078641977111</v>
      </c>
      <c r="DP9" s="145">
        <v>2.0767049961767676</v>
      </c>
      <c r="DQ9" s="145">
        <v>0.11555116174593859</v>
      </c>
      <c r="DR9" s="145">
        <v>0.29309186227880579</v>
      </c>
      <c r="DS9" s="145">
        <v>4.6353537053553093E-2</v>
      </c>
      <c r="DT9" s="145">
        <v>0.56999999999999995</v>
      </c>
      <c r="DU9" s="538">
        <v>15.35</v>
      </c>
      <c r="DV9" s="540">
        <f t="shared" si="49"/>
        <v>99.6</v>
      </c>
      <c r="DW9" s="554">
        <f t="shared" si="50"/>
        <v>1.2903815163520145</v>
      </c>
      <c r="DX9" s="256">
        <f t="shared" si="51"/>
        <v>58.682151463290374</v>
      </c>
      <c r="DY9" s="256">
        <f t="shared" si="15"/>
        <v>1.007961810782501</v>
      </c>
      <c r="DZ9" s="256">
        <f t="shared" si="15"/>
        <v>20.787996039127918</v>
      </c>
      <c r="EA9" s="256">
        <f t="shared" si="15"/>
        <v>16.84214894481681</v>
      </c>
      <c r="EB9" s="256">
        <f t="shared" si="15"/>
        <v>0.45089262716860606</v>
      </c>
      <c r="EC9" s="256">
        <f t="shared" si="15"/>
        <v>3.0367639904069046</v>
      </c>
      <c r="ED9" s="256">
        <f t="shared" si="15"/>
        <v>2.513179057747454</v>
      </c>
      <c r="EE9" s="256">
        <f t="shared" si="15"/>
        <v>1.3911704605944741</v>
      </c>
      <c r="EF9" s="256">
        <f t="shared" si="15"/>
        <v>2.6797417419823817</v>
      </c>
      <c r="EG9" s="256">
        <f t="shared" si="15"/>
        <v>0.14910508330996111</v>
      </c>
      <c r="EH9" s="256">
        <f t="shared" si="15"/>
        <v>0.37820032167776119</v>
      </c>
      <c r="EI9" s="256">
        <f t="shared" si="15"/>
        <v>5.9813747431443132E-2</v>
      </c>
      <c r="EJ9" s="256">
        <f t="shared" si="52"/>
        <v>107.97912528833662</v>
      </c>
      <c r="EK9" s="256"/>
      <c r="EL9" s="256"/>
      <c r="EM9" s="147">
        <v>163576.08207598925</v>
      </c>
      <c r="EN9" s="148">
        <v>84.108872982084463</v>
      </c>
      <c r="EO9" s="148">
        <v>6.4183544363430345</v>
      </c>
      <c r="EP9" s="148">
        <v>89.894078889893933</v>
      </c>
      <c r="EQ9" s="148">
        <v>16.395249273433333</v>
      </c>
      <c r="ER9" s="148">
        <v>24.317407464716627</v>
      </c>
      <c r="ES9" s="432">
        <v>1</v>
      </c>
      <c r="ET9" s="148">
        <v>87.992200808011191</v>
      </c>
      <c r="EU9" s="148">
        <v>123.57826441780078</v>
      </c>
      <c r="EV9" s="148">
        <v>33.574436870125929</v>
      </c>
      <c r="EW9" s="148">
        <v>151.73802924511358</v>
      </c>
      <c r="EX9" s="148">
        <v>9.4706293117521927</v>
      </c>
      <c r="EY9" s="148">
        <v>16.947806899570647</v>
      </c>
      <c r="EZ9" s="148">
        <v>11.646738401130834</v>
      </c>
      <c r="FA9" s="148">
        <v>6.218256589335982</v>
      </c>
      <c r="FB9" s="148">
        <v>516.06863657980432</v>
      </c>
      <c r="FC9" s="148">
        <v>31.057777006342231</v>
      </c>
      <c r="FD9" s="148">
        <v>59.081112712633512</v>
      </c>
      <c r="FE9" s="148">
        <v>8.6751706947509373</v>
      </c>
      <c r="FF9" s="148">
        <v>16.778699840148708</v>
      </c>
      <c r="FG9" s="516"/>
      <c r="FH9" s="521"/>
      <c r="FI9" s="521"/>
      <c r="FJ9" s="328">
        <f>FJ8/100</f>
        <v>0.24</v>
      </c>
      <c r="FK9" s="528" t="s">
        <v>309</v>
      </c>
      <c r="FL9" s="521"/>
      <c r="FM9" s="142">
        <f t="shared" si="16"/>
        <v>67.124837937777841</v>
      </c>
      <c r="FO9" s="142">
        <f t="shared" si="17"/>
        <v>10.571674505287817</v>
      </c>
      <c r="FQ9" s="142">
        <f t="shared" si="53"/>
        <v>26.158245193259933</v>
      </c>
      <c r="FS9" s="142">
        <f t="shared" si="54"/>
        <v>86.393630585369564</v>
      </c>
      <c r="FU9" s="142">
        <f t="shared" si="55"/>
        <v>26.15824519325994</v>
      </c>
      <c r="FW9" s="142">
        <f t="shared" si="56"/>
        <v>0.35424733962135324</v>
      </c>
      <c r="FY9" s="142">
        <f t="shared" si="57"/>
        <v>16.109961105066681</v>
      </c>
      <c r="GO9" s="158"/>
      <c r="GP9" s="367"/>
      <c r="GS9" s="617"/>
      <c r="GT9" s="523"/>
      <c r="GU9" s="629"/>
      <c r="GV9" s="629"/>
      <c r="GW9" s="678" t="s">
        <v>276</v>
      </c>
      <c r="GX9" s="679"/>
      <c r="GY9" s="680"/>
      <c r="GZ9" s="678" t="s">
        <v>342</v>
      </c>
      <c r="HA9" s="679"/>
      <c r="HB9" s="681"/>
      <c r="HC9" s="682"/>
      <c r="HD9" s="770" t="s">
        <v>276</v>
      </c>
      <c r="HE9" s="770" t="s">
        <v>342</v>
      </c>
      <c r="HF9" s="684"/>
      <c r="HG9" s="767" t="s">
        <v>276</v>
      </c>
      <c r="HH9" s="767" t="s">
        <v>342</v>
      </c>
      <c r="HI9" s="684"/>
      <c r="HJ9" s="678" t="s">
        <v>276</v>
      </c>
      <c r="HK9" s="678" t="s">
        <v>342</v>
      </c>
      <c r="HL9" s="682"/>
      <c r="HM9" s="683" t="s">
        <v>276</v>
      </c>
      <c r="HN9" s="683" t="s">
        <v>342</v>
      </c>
      <c r="HO9" s="684"/>
      <c r="HP9" s="685" t="s">
        <v>276</v>
      </c>
      <c r="HQ9" s="685" t="s">
        <v>342</v>
      </c>
      <c r="HR9" s="681"/>
      <c r="HS9" s="686" t="s">
        <v>276</v>
      </c>
      <c r="HT9" s="686" t="s">
        <v>342</v>
      </c>
      <c r="HU9" s="681"/>
      <c r="HV9" s="687" t="s">
        <v>276</v>
      </c>
      <c r="HW9" s="687" t="s">
        <v>342</v>
      </c>
      <c r="HX9" s="681"/>
      <c r="HY9" s="678" t="s">
        <v>276</v>
      </c>
      <c r="HZ9" s="678" t="s">
        <v>342</v>
      </c>
      <c r="IA9" s="681"/>
      <c r="IB9" s="678" t="s">
        <v>276</v>
      </c>
      <c r="IC9" s="679"/>
      <c r="ID9" s="679"/>
      <c r="IE9" s="679"/>
      <c r="IF9" s="655"/>
      <c r="IG9" s="620"/>
      <c r="IH9" s="620"/>
      <c r="II9" s="620"/>
      <c r="IJ9" s="620"/>
      <c r="IK9" s="620"/>
      <c r="IL9" s="620"/>
      <c r="IM9" s="620"/>
      <c r="IN9" s="620"/>
      <c r="IO9" s="620"/>
      <c r="IP9" s="620"/>
      <c r="IQ9" s="620"/>
      <c r="IR9" s="620"/>
      <c r="IS9" s="620"/>
      <c r="IT9" s="620"/>
      <c r="IU9" s="620"/>
      <c r="IV9" s="620"/>
      <c r="IW9" s="620"/>
      <c r="IX9" s="278">
        <v>3</v>
      </c>
      <c r="IY9" s="145">
        <v>45.476590232932288</v>
      </c>
      <c r="IZ9" s="145">
        <v>0.78113472489289004</v>
      </c>
      <c r="JA9" s="145">
        <v>16.109961105066681</v>
      </c>
      <c r="JB9" s="145">
        <v>13.052069276713269</v>
      </c>
      <c r="JC9" s="145">
        <v>0.34942582597068378</v>
      </c>
      <c r="JD9" s="145">
        <v>2.3533846013169946</v>
      </c>
      <c r="JE9" s="145">
        <v>1.9476248116544332</v>
      </c>
      <c r="JF9" s="145">
        <v>1.0781078641977111</v>
      </c>
      <c r="JG9" s="145">
        <v>2.0767049961767676</v>
      </c>
      <c r="JH9" s="145">
        <v>0.11555116174593859</v>
      </c>
      <c r="JI9" s="145">
        <v>0.29309186227880579</v>
      </c>
      <c r="JJ9" s="145">
        <v>4.6353537053553093E-2</v>
      </c>
      <c r="JK9" s="538">
        <v>15.35</v>
      </c>
      <c r="JL9" s="248">
        <v>0.56999999999999995</v>
      </c>
      <c r="JM9" s="540">
        <f t="shared" si="58"/>
        <v>99.03</v>
      </c>
      <c r="JN9" s="748">
        <f t="shared" si="59"/>
        <v>1.0097950116126426</v>
      </c>
      <c r="JO9" s="753">
        <f t="shared" si="60"/>
        <v>45.922033962367252</v>
      </c>
      <c r="JP9" s="753">
        <f t="shared" si="61"/>
        <v>0.78878594859425433</v>
      </c>
      <c r="JQ9" s="753">
        <f t="shared" si="62"/>
        <v>16.267758361170031</v>
      </c>
      <c r="JR9" s="753">
        <f t="shared" si="63"/>
        <v>13.179914446847691</v>
      </c>
      <c r="JS9" s="753">
        <f t="shared" si="64"/>
        <v>0.35284845599382386</v>
      </c>
      <c r="JT9" s="753">
        <f t="shared" si="65"/>
        <v>2.3764360308159089</v>
      </c>
      <c r="JU9" s="753">
        <f t="shared" si="66"/>
        <v>1.9667018193016592</v>
      </c>
      <c r="JV9" s="753">
        <f t="shared" si="67"/>
        <v>1.0886679432472091</v>
      </c>
      <c r="JW9" s="753">
        <f t="shared" si="68"/>
        <v>2.0970463457303521</v>
      </c>
      <c r="JX9" s="753">
        <f t="shared" si="69"/>
        <v>0.1166829867170944</v>
      </c>
      <c r="JY9" s="753">
        <f t="shared" si="70"/>
        <v>0.29596270047339773</v>
      </c>
      <c r="JZ9" s="753">
        <f t="shared" si="71"/>
        <v>4.6807570487279702E-2</v>
      </c>
      <c r="KA9" s="753">
        <f t="shared" si="72"/>
        <v>15.500353428254064</v>
      </c>
      <c r="KB9" s="753">
        <f t="shared" si="73"/>
        <v>100</v>
      </c>
      <c r="KC9" s="256"/>
      <c r="KD9" s="256">
        <f t="shared" si="74"/>
        <v>67.78232650487513</v>
      </c>
      <c r="KE9" s="256">
        <f t="shared" si="75"/>
        <v>9.3195776497346827</v>
      </c>
      <c r="KF9" s="256">
        <f t="shared" si="76"/>
        <v>17.467055247555724</v>
      </c>
      <c r="KG9" s="249">
        <f t="shared" si="77"/>
        <v>1.548121200924981</v>
      </c>
      <c r="KH9" s="256">
        <f t="shared" si="78"/>
        <v>96.117080603090514</v>
      </c>
      <c r="KI9" s="256">
        <f t="shared" si="79"/>
        <v>1.0403978083036434</v>
      </c>
      <c r="KJ9" s="753">
        <f t="shared" si="80"/>
        <v>70.520583937394036</v>
      </c>
      <c r="KK9" s="753">
        <f t="shared" si="81"/>
        <v>9.6960681610995838</v>
      </c>
      <c r="KL9" s="753">
        <f t="shared" si="82"/>
        <v>18.172685997075629</v>
      </c>
      <c r="KM9" s="753">
        <f t="shared" si="83"/>
        <v>1.6106619044307544</v>
      </c>
      <c r="KN9" s="753">
        <f t="shared" si="84"/>
        <v>100.00000000000001</v>
      </c>
      <c r="KO9" s="256"/>
      <c r="KP9" s="147">
        <v>163576.08207598925</v>
      </c>
      <c r="KQ9" s="148">
        <v>84.108872982084463</v>
      </c>
      <c r="KR9" s="148">
        <v>6.4183544363430345</v>
      </c>
      <c r="KS9" s="148">
        <v>89.894078889893933</v>
      </c>
      <c r="KT9" s="148">
        <v>16.395249273433333</v>
      </c>
      <c r="KU9" s="148">
        <v>24.317407464716627</v>
      </c>
      <c r="KV9" s="432">
        <v>1</v>
      </c>
      <c r="KW9" s="148">
        <v>87.992200808011191</v>
      </c>
      <c r="KX9" s="148">
        <v>123.57826441780078</v>
      </c>
      <c r="KY9" s="148">
        <v>33.574436870125929</v>
      </c>
      <c r="KZ9" s="148">
        <v>151.73802924511358</v>
      </c>
      <c r="LA9" s="148">
        <v>9.4706293117521927</v>
      </c>
      <c r="LB9" s="148">
        <v>16.947806899570647</v>
      </c>
      <c r="LC9" s="148">
        <v>11.646738401130834</v>
      </c>
      <c r="LD9" s="148">
        <v>6.218256589335982</v>
      </c>
      <c r="LE9" s="148">
        <v>516.06863657980432</v>
      </c>
      <c r="LF9" s="148">
        <v>31.057777006342231</v>
      </c>
      <c r="LG9" s="148">
        <v>59.081112712633512</v>
      </c>
      <c r="LH9" s="148">
        <v>8.6751706947509373</v>
      </c>
      <c r="LI9" s="148">
        <v>16.778699840148708</v>
      </c>
      <c r="LJ9" s="617"/>
      <c r="LL9" s="142">
        <f t="shared" si="22"/>
        <v>21.36406546184142</v>
      </c>
    </row>
    <row r="10" spans="1:346" s="142" customFormat="1" ht="15.75" x14ac:dyDescent="0.2">
      <c r="A10" s="278">
        <v>4</v>
      </c>
      <c r="B10" s="272">
        <v>240</v>
      </c>
      <c r="C10" s="144">
        <v>100</v>
      </c>
      <c r="D10" s="324">
        <v>530.79999999999995</v>
      </c>
      <c r="E10" s="317" t="s">
        <v>234</v>
      </c>
      <c r="F10" s="307" t="s">
        <v>158</v>
      </c>
      <c r="G10" s="262"/>
      <c r="H10" s="145">
        <v>71.95031454192997</v>
      </c>
      <c r="I10" s="145">
        <v>0.5422535184630658</v>
      </c>
      <c r="J10" s="145">
        <v>14.358133362752355</v>
      </c>
      <c r="K10" s="145">
        <v>3.6117376873492919</v>
      </c>
      <c r="L10" s="145">
        <v>3.1299490945769171E-2</v>
      </c>
      <c r="M10" s="145">
        <v>1.6757422262848491</v>
      </c>
      <c r="N10" s="145">
        <v>0.24785538446990585</v>
      </c>
      <c r="O10" s="145">
        <v>1.6703562749208045</v>
      </c>
      <c r="P10" s="145">
        <v>2.2310033254007022</v>
      </c>
      <c r="Q10" s="145">
        <v>8.4549274243116701E-2</v>
      </c>
      <c r="R10" s="145">
        <v>8.2516839766118705E-2</v>
      </c>
      <c r="S10" s="145">
        <v>0.23423807347401926</v>
      </c>
      <c r="T10" s="145">
        <v>0.28999999999999998</v>
      </c>
      <c r="U10" s="145">
        <v>2.59</v>
      </c>
      <c r="V10" s="146">
        <v>99.6</v>
      </c>
      <c r="W10" s="146"/>
      <c r="X10" s="145">
        <v>1.6703562749208045</v>
      </c>
      <c r="Y10" s="145">
        <f t="shared" si="23"/>
        <v>1.2394043559912369</v>
      </c>
      <c r="Z10" s="145">
        <f t="shared" si="0"/>
        <v>6.6070028904188427E-3</v>
      </c>
      <c r="AA10" s="145">
        <f t="shared" si="1"/>
        <v>2.9097606309120412</v>
      </c>
      <c r="AB10" s="145">
        <v>0.28999999999999998</v>
      </c>
      <c r="AC10" s="146">
        <f t="shared" si="2"/>
        <v>0.31675491324013794</v>
      </c>
      <c r="AD10" s="146"/>
      <c r="AE10" s="146">
        <f t="shared" si="3"/>
        <v>0.14440446959070771</v>
      </c>
      <c r="AF10" s="443">
        <f t="shared" si="4"/>
        <v>0.10345091487919814</v>
      </c>
      <c r="AG10" s="146">
        <v>0</v>
      </c>
      <c r="AH10" s="146">
        <f t="shared" si="5"/>
        <v>8.2516839766118705E-2</v>
      </c>
      <c r="AI10" s="887">
        <f t="shared" si="24"/>
        <v>0.14440446959070771</v>
      </c>
      <c r="AJ10" s="887">
        <f t="shared" si="25"/>
        <v>0.10345091487919814</v>
      </c>
      <c r="AK10" s="146"/>
      <c r="AL10" s="887">
        <f t="shared" si="26"/>
        <v>8.2516839766118705E-2</v>
      </c>
      <c r="AM10" s="249">
        <f t="shared" si="6"/>
        <v>43.177851003136261</v>
      </c>
      <c r="AN10" s="249">
        <f t="shared" si="7"/>
        <v>0.99760407448551147</v>
      </c>
      <c r="AO10" s="249">
        <f t="shared" si="27"/>
        <v>2.3959255144885253E-3</v>
      </c>
      <c r="AP10" s="249">
        <f t="shared" si="8"/>
        <v>5.287479913634141</v>
      </c>
      <c r="AQ10" s="249">
        <f t="shared" si="28"/>
        <v>5.2748115056017193</v>
      </c>
      <c r="AR10" s="249">
        <f t="shared" si="29"/>
        <v>1.2668408032421622E-2</v>
      </c>
      <c r="AS10" s="249">
        <f t="shared" si="9"/>
        <v>2.577618770338995</v>
      </c>
      <c r="AT10" s="249">
        <f t="shared" si="10"/>
        <v>1.2381229661005015E-2</v>
      </c>
      <c r="AU10" s="433">
        <f t="shared" si="30"/>
        <v>0.12850055257262477</v>
      </c>
      <c r="AV10" s="430">
        <f t="shared" si="11"/>
        <v>44.421127277386134</v>
      </c>
      <c r="AW10" s="430">
        <f t="shared" si="12"/>
        <v>49.739750903236903</v>
      </c>
      <c r="AX10" s="430">
        <f t="shared" si="13"/>
        <v>94.289378733195662</v>
      </c>
      <c r="AY10" s="430">
        <f t="shared" si="85"/>
        <v>5.7106212668043383</v>
      </c>
      <c r="AZ10" s="436">
        <f t="shared" si="31"/>
        <v>49.739750903236903</v>
      </c>
      <c r="BA10" s="436"/>
      <c r="BB10" s="436">
        <f>AU10</f>
        <v>0.12850055257262477</v>
      </c>
      <c r="BC10" s="436"/>
      <c r="BD10" s="436">
        <f t="shared" si="32"/>
        <v>44.421127277386134</v>
      </c>
      <c r="BE10" s="430"/>
      <c r="BF10" s="146">
        <f t="shared" si="33"/>
        <v>94.16087818062303</v>
      </c>
      <c r="BG10" s="146"/>
      <c r="BH10" s="147">
        <v>26639.809710630969</v>
      </c>
      <c r="BI10" s="148">
        <v>18.854636772702701</v>
      </c>
      <c r="BJ10" s="148">
        <v>0</v>
      </c>
      <c r="BK10" s="148">
        <v>48.699586366766674</v>
      </c>
      <c r="BL10" s="148">
        <v>12.069093876628864</v>
      </c>
      <c r="BM10" s="148">
        <v>1.9101189410275212</v>
      </c>
      <c r="BN10" s="148">
        <v>9.9616735154500393</v>
      </c>
      <c r="BO10" s="148">
        <v>83.180497057179252</v>
      </c>
      <c r="BP10" s="148">
        <v>104.85327762205009</v>
      </c>
      <c r="BQ10" s="148">
        <v>15.228689248787113</v>
      </c>
      <c r="BR10" s="148">
        <v>130.18198082485239</v>
      </c>
      <c r="BS10" s="148">
        <v>8.3789968704250253</v>
      </c>
      <c r="BT10" s="148">
        <v>8.2675230293154183</v>
      </c>
      <c r="BU10" s="148">
        <v>6.2227528174853459</v>
      </c>
      <c r="BV10" s="148">
        <v>2.3471721903887084</v>
      </c>
      <c r="BW10" s="148">
        <v>588.34582796038296</v>
      </c>
      <c r="BX10" s="148">
        <v>20.468401134866166</v>
      </c>
      <c r="BY10" s="148">
        <v>49.323593993179863</v>
      </c>
      <c r="BZ10" s="148">
        <v>0.60268945704045374</v>
      </c>
      <c r="CA10" s="148">
        <v>12.475730683969523</v>
      </c>
      <c r="CB10" s="148"/>
      <c r="CC10" s="148">
        <f t="shared" si="34"/>
        <v>1128727.630800734</v>
      </c>
      <c r="CD10" s="148"/>
      <c r="CE10" s="148">
        <f t="shared" si="35"/>
        <v>82.267725812015556</v>
      </c>
      <c r="CF10" s="148"/>
      <c r="CG10" s="160">
        <v>6.7413036808295672</v>
      </c>
      <c r="CH10" s="160">
        <v>7.9024437082913277</v>
      </c>
      <c r="CI10" s="367"/>
      <c r="CJ10" s="192" t="s">
        <v>159</v>
      </c>
      <c r="CK10" s="160">
        <v>6.7413036808295672</v>
      </c>
      <c r="CL10" s="367"/>
      <c r="CM10" s="501">
        <f t="shared" si="36"/>
        <v>44.421127277386134</v>
      </c>
      <c r="CN10" s="501">
        <f t="shared" si="37"/>
        <v>49.739750903236903</v>
      </c>
      <c r="CO10" s="161">
        <f t="shared" si="38"/>
        <v>2.2511810512046124E-2</v>
      </c>
      <c r="CP10" s="161">
        <f t="shared" si="38"/>
        <v>2.0104644310450764E-2</v>
      </c>
      <c r="CQ10" s="142">
        <f t="shared" si="39"/>
        <v>1.1197318472500442</v>
      </c>
      <c r="CR10" s="142">
        <f t="shared" si="40"/>
        <v>47.175778450340928</v>
      </c>
      <c r="CS10" s="142">
        <f t="shared" si="41"/>
        <v>5.0111189751574781</v>
      </c>
      <c r="CT10" s="142">
        <f t="shared" si="14"/>
        <v>83.364162244454619</v>
      </c>
      <c r="CU10" s="142">
        <f t="shared" si="42"/>
        <v>16.635837755545378</v>
      </c>
      <c r="CV10" s="142">
        <f t="shared" si="43"/>
        <v>2.6821230989604259</v>
      </c>
      <c r="CW10" s="146">
        <f t="shared" si="44"/>
        <v>71.95031454192997</v>
      </c>
      <c r="CX10" s="146">
        <f t="shared" si="45"/>
        <v>14.358133362752355</v>
      </c>
      <c r="CY10" s="146">
        <f t="shared" si="46"/>
        <v>2.2310033254007022</v>
      </c>
      <c r="CZ10" s="512">
        <f t="shared" si="47"/>
        <v>83.180497057179252</v>
      </c>
      <c r="DD10" s="520">
        <f t="shared" si="48"/>
        <v>522</v>
      </c>
      <c r="DG10" s="516"/>
      <c r="DH10" s="145">
        <v>71.95031454192997</v>
      </c>
      <c r="DI10" s="145">
        <v>0.5422535184630658</v>
      </c>
      <c r="DJ10" s="145">
        <v>14.358133362752355</v>
      </c>
      <c r="DK10" s="145">
        <v>3.6117376873492919</v>
      </c>
      <c r="DL10" s="145">
        <v>3.1299490945769171E-2</v>
      </c>
      <c r="DM10" s="145">
        <v>1.6757422262848491</v>
      </c>
      <c r="DN10" s="145">
        <v>0.24785538446990585</v>
      </c>
      <c r="DO10" s="145">
        <v>1.6703562749208045</v>
      </c>
      <c r="DP10" s="145">
        <v>2.2310033254007022</v>
      </c>
      <c r="DQ10" s="145">
        <v>8.4549274243116701E-2</v>
      </c>
      <c r="DR10" s="145">
        <v>8.2516839766118705E-2</v>
      </c>
      <c r="DS10" s="145">
        <v>0.23423807347401926</v>
      </c>
      <c r="DT10" s="145">
        <v>0.28999999999999998</v>
      </c>
      <c r="DU10" s="538">
        <v>2.59</v>
      </c>
      <c r="DV10" s="540">
        <f t="shared" si="49"/>
        <v>99.59999999999998</v>
      </c>
      <c r="DW10" s="554">
        <f t="shared" si="50"/>
        <v>1.0788249672479004</v>
      </c>
      <c r="DX10" s="256">
        <f t="shared" si="51"/>
        <v>77.621795729173741</v>
      </c>
      <c r="DY10" s="256">
        <f t="shared" si="15"/>
        <v>0.5849966342959757</v>
      </c>
      <c r="DZ10" s="256">
        <f t="shared" si="15"/>
        <v>15.489912754812297</v>
      </c>
      <c r="EA10" s="256">
        <f t="shared" si="15"/>
        <v>3.8964327922626074</v>
      </c>
      <c r="EB10" s="256">
        <f t="shared" si="15"/>
        <v>3.3766672294445382E-2</v>
      </c>
      <c r="EC10" s="256">
        <f t="shared" si="15"/>
        <v>1.8078325523876762</v>
      </c>
      <c r="ED10" s="256">
        <f t="shared" si="15"/>
        <v>0.26739257703296193</v>
      </c>
      <c r="EE10" s="256">
        <f t="shared" si="15"/>
        <v>1.8020220535837619</v>
      </c>
      <c r="EF10" s="256">
        <f t="shared" si="15"/>
        <v>2.4068620894553696</v>
      </c>
      <c r="EG10" s="256">
        <f t="shared" si="15"/>
        <v>9.1213868016164129E-2</v>
      </c>
      <c r="EH10" s="256">
        <f t="shared" si="15"/>
        <v>8.902122695808326E-2</v>
      </c>
      <c r="EI10" s="256">
        <f t="shared" si="15"/>
        <v>0.25270188194382015</v>
      </c>
      <c r="EJ10" s="256">
        <f t="shared" si="52"/>
        <v>104.3439508322169</v>
      </c>
      <c r="EK10" s="256"/>
      <c r="EL10" s="256"/>
      <c r="EM10" s="147">
        <v>26639.809710630969</v>
      </c>
      <c r="EN10" s="148">
        <v>18.854636772702701</v>
      </c>
      <c r="EO10" s="148">
        <v>0</v>
      </c>
      <c r="EP10" s="148">
        <v>48.699586366766674</v>
      </c>
      <c r="EQ10" s="148">
        <v>12.069093876628864</v>
      </c>
      <c r="ER10" s="148">
        <v>1.9101189410275212</v>
      </c>
      <c r="ES10" s="148">
        <v>9.9616735154500393</v>
      </c>
      <c r="ET10" s="148">
        <v>83.180497057179252</v>
      </c>
      <c r="EU10" s="148">
        <v>104.85327762205009</v>
      </c>
      <c r="EV10" s="148">
        <v>15.228689248787113</v>
      </c>
      <c r="EW10" s="148">
        <v>130.18198082485239</v>
      </c>
      <c r="EX10" s="148">
        <v>8.3789968704250253</v>
      </c>
      <c r="EY10" s="148">
        <v>8.2675230293154183</v>
      </c>
      <c r="EZ10" s="148">
        <v>6.2227528174853459</v>
      </c>
      <c r="FA10" s="148">
        <v>2.3471721903887084</v>
      </c>
      <c r="FB10" s="148">
        <v>588.34582796038296</v>
      </c>
      <c r="FC10" s="148">
        <v>20.468401134866166</v>
      </c>
      <c r="FD10" s="148">
        <v>49.323593993179863</v>
      </c>
      <c r="FE10" s="148">
        <v>0.60268945704045374</v>
      </c>
      <c r="FF10" s="148">
        <v>12.475730683969523</v>
      </c>
      <c r="FG10" s="516"/>
      <c r="FH10" s="521"/>
      <c r="FI10" s="523"/>
      <c r="FJ10" s="523"/>
      <c r="FK10" s="528"/>
      <c r="FL10" s="521"/>
      <c r="FM10" s="142">
        <f t="shared" si="16"/>
        <v>59.825555678134812</v>
      </c>
      <c r="FO10" s="142">
        <f t="shared" si="17"/>
        <v>40.841025589299861</v>
      </c>
      <c r="FQ10" s="142">
        <f t="shared" si="53"/>
        <v>16.635837755545378</v>
      </c>
      <c r="FS10" s="142">
        <f t="shared" si="54"/>
        <v>59.429410361319377</v>
      </c>
      <c r="FU10" s="142">
        <f t="shared" si="55"/>
        <v>16.635837755545378</v>
      </c>
      <c r="FW10" s="142">
        <f t="shared" si="56"/>
        <v>0.19955622785199872</v>
      </c>
      <c r="FY10" s="142">
        <f t="shared" si="57"/>
        <v>14.358133362752355</v>
      </c>
      <c r="GO10" s="160">
        <v>6.7413036808295672</v>
      </c>
      <c r="GP10" s="367"/>
      <c r="GS10" s="617"/>
      <c r="GT10" s="523"/>
      <c r="GU10" s="627" t="s">
        <v>326</v>
      </c>
      <c r="GV10" s="629"/>
      <c r="GW10" s="522">
        <v>52</v>
      </c>
      <c r="GX10" s="624">
        <v>24</v>
      </c>
      <c r="GY10" s="523"/>
      <c r="GZ10" s="622">
        <f>GW10/100</f>
        <v>0.52</v>
      </c>
      <c r="HA10" s="533">
        <f>GX10/100</f>
        <v>0.24</v>
      </c>
      <c r="HB10" s="655"/>
      <c r="HC10" s="635">
        <v>1</v>
      </c>
      <c r="HD10" s="641">
        <v>0</v>
      </c>
      <c r="HE10" s="642">
        <f>HD10/100</f>
        <v>0</v>
      </c>
      <c r="HF10" s="629"/>
      <c r="HG10" s="644">
        <v>100</v>
      </c>
      <c r="HH10" s="642">
        <f>HG10/100</f>
        <v>1</v>
      </c>
      <c r="HI10" s="670"/>
      <c r="HJ10" s="673">
        <f>HD10+HG10</f>
        <v>100</v>
      </c>
      <c r="HK10" s="673">
        <f>HE10+HH10</f>
        <v>1</v>
      </c>
      <c r="HL10" s="635"/>
      <c r="HM10" s="643">
        <f>HD10*(1-HT10)</f>
        <v>0</v>
      </c>
      <c r="HN10" s="642"/>
      <c r="HO10" s="629"/>
      <c r="HP10" s="644">
        <f>HG10*(1-HT10)</f>
        <v>100</v>
      </c>
      <c r="HQ10" s="642">
        <f>HP10/100</f>
        <v>1</v>
      </c>
      <c r="HR10" s="655"/>
      <c r="HS10" s="676">
        <v>0</v>
      </c>
      <c r="HT10" s="642">
        <f>HS10/100</f>
        <v>0</v>
      </c>
      <c r="HU10" s="655"/>
      <c r="HV10" s="666">
        <v>0</v>
      </c>
      <c r="HW10" s="667">
        <f>HV10/100</f>
        <v>0</v>
      </c>
      <c r="HX10" s="655"/>
      <c r="HY10" s="636">
        <f t="shared" ref="HY10:HY30" si="86">HM10+HP10+HS10+HV10</f>
        <v>100</v>
      </c>
      <c r="HZ10" s="636">
        <f t="shared" ref="HZ10:HZ30" si="87">HN10+HQ10+HT10+HW10</f>
        <v>1</v>
      </c>
      <c r="IA10" s="655"/>
      <c r="IB10" s="661">
        <f t="shared" ref="IB10:IB30" si="88">$GW$10*HN10+$GW$12*HQ10+$GW$14*HT10+$GW$16*HW10</f>
        <v>100</v>
      </c>
      <c r="IC10" s="661">
        <f t="shared" ref="IC10:IC30" si="89">$GX$10*HN10+$GX$12*HQ10+$GX$14*HT10+$GX$16*HW10</f>
        <v>0</v>
      </c>
      <c r="ID10" s="661">
        <f>IC10/(IC10+IB10)</f>
        <v>0</v>
      </c>
      <c r="IE10" s="661">
        <f>IC10/IB10</f>
        <v>0</v>
      </c>
      <c r="IF10" s="655"/>
      <c r="IG10" s="620"/>
      <c r="IH10" s="620"/>
      <c r="II10" s="620"/>
      <c r="IJ10" s="620"/>
      <c r="IK10" s="620"/>
      <c r="IL10" s="620"/>
      <c r="IM10" s="620"/>
      <c r="IN10" s="620"/>
      <c r="IO10" s="620"/>
      <c r="IP10" s="620"/>
      <c r="IQ10" s="620"/>
      <c r="IR10" s="620"/>
      <c r="IS10" s="620"/>
      <c r="IT10" s="620"/>
      <c r="IU10" s="620"/>
      <c r="IV10" s="620"/>
      <c r="IW10" s="620"/>
      <c r="IX10" s="278">
        <v>4</v>
      </c>
      <c r="IY10" s="145">
        <v>71.95031454192997</v>
      </c>
      <c r="IZ10" s="145">
        <v>0.5422535184630658</v>
      </c>
      <c r="JA10" s="145">
        <v>14.358133362752355</v>
      </c>
      <c r="JB10" s="145">
        <v>3.6117376873492919</v>
      </c>
      <c r="JC10" s="145">
        <v>3.1299490945769171E-2</v>
      </c>
      <c r="JD10" s="145">
        <v>1.6757422262848491</v>
      </c>
      <c r="JE10" s="145">
        <v>0.24785538446990585</v>
      </c>
      <c r="JF10" s="145">
        <v>1.6703562749208045</v>
      </c>
      <c r="JG10" s="145">
        <v>2.2310033254007022</v>
      </c>
      <c r="JH10" s="145">
        <v>8.4549274243116701E-2</v>
      </c>
      <c r="JI10" s="145">
        <v>8.2516839766118705E-2</v>
      </c>
      <c r="JJ10" s="145">
        <v>0.23423807347401926</v>
      </c>
      <c r="JK10" s="538">
        <v>2.59</v>
      </c>
      <c r="JL10" s="248">
        <v>0.28999999999999998</v>
      </c>
      <c r="JM10" s="540">
        <f t="shared" si="58"/>
        <v>99.309999999999974</v>
      </c>
      <c r="JN10" s="748">
        <f t="shared" si="59"/>
        <v>1.0069479407914614</v>
      </c>
      <c r="JO10" s="753">
        <f t="shared" si="60"/>
        <v>72.450221067294322</v>
      </c>
      <c r="JP10" s="753">
        <f t="shared" si="61"/>
        <v>0.54602106380330884</v>
      </c>
      <c r="JQ10" s="753">
        <f t="shared" si="62"/>
        <v>14.457892823232665</v>
      </c>
      <c r="JR10" s="753">
        <f t="shared" si="63"/>
        <v>3.6368318269552846</v>
      </c>
      <c r="JS10" s="753">
        <f t="shared" si="64"/>
        <v>3.1516957955663255E-2</v>
      </c>
      <c r="JT10" s="753">
        <f t="shared" si="65"/>
        <v>1.687385184054828</v>
      </c>
      <c r="JU10" s="753">
        <f t="shared" si="66"/>
        <v>0.24957746900604766</v>
      </c>
      <c r="JV10" s="753">
        <f t="shared" si="67"/>
        <v>1.6819618114196004</v>
      </c>
      <c r="JW10" s="753">
        <f t="shared" si="68"/>
        <v>2.2465042044111398</v>
      </c>
      <c r="JX10" s="753">
        <f t="shared" si="69"/>
        <v>8.5136717594518907E-2</v>
      </c>
      <c r="JY10" s="753">
        <f t="shared" si="70"/>
        <v>8.3090161883112204E-2</v>
      </c>
      <c r="JZ10" s="753">
        <f t="shared" si="71"/>
        <v>0.23586554573962273</v>
      </c>
      <c r="KA10" s="753">
        <f t="shared" si="72"/>
        <v>2.6079951666498848</v>
      </c>
      <c r="KB10" s="753">
        <f t="shared" si="73"/>
        <v>100</v>
      </c>
      <c r="KC10" s="256"/>
      <c r="KD10" s="256">
        <f t="shared" si="74"/>
        <v>60.24122009680277</v>
      </c>
      <c r="KE10" s="256">
        <f t="shared" si="75"/>
        <v>39.919962215020824</v>
      </c>
      <c r="KF10" s="256">
        <f t="shared" si="76"/>
        <v>2.8575726356559326</v>
      </c>
      <c r="KG10" s="249">
        <f t="shared" si="77"/>
        <v>2.0860542366368544</v>
      </c>
      <c r="KH10" s="256">
        <f t="shared" si="78"/>
        <v>105.10480918411638</v>
      </c>
      <c r="KI10" s="256">
        <f t="shared" si="79"/>
        <v>0.95143125016121699</v>
      </c>
      <c r="KJ10" s="753">
        <f t="shared" si="80"/>
        <v>57.315379347938091</v>
      </c>
      <c r="KK10" s="753">
        <f t="shared" si="81"/>
        <v>37.981099556625807</v>
      </c>
      <c r="KL10" s="753">
        <f t="shared" si="82"/>
        <v>2.7187839051686078</v>
      </c>
      <c r="KM10" s="753">
        <f t="shared" si="83"/>
        <v>1.9847371902675055</v>
      </c>
      <c r="KN10" s="753">
        <f t="shared" si="84"/>
        <v>100.00000000000001</v>
      </c>
      <c r="KO10" s="256"/>
      <c r="KP10" s="147">
        <v>26639.809710630969</v>
      </c>
      <c r="KQ10" s="148">
        <v>18.854636772702701</v>
      </c>
      <c r="KR10" s="148">
        <v>0</v>
      </c>
      <c r="KS10" s="148">
        <v>48.699586366766674</v>
      </c>
      <c r="KT10" s="148">
        <v>12.069093876628864</v>
      </c>
      <c r="KU10" s="148">
        <v>1.9101189410275212</v>
      </c>
      <c r="KV10" s="148">
        <v>9.9616735154500393</v>
      </c>
      <c r="KW10" s="148">
        <v>83.180497057179252</v>
      </c>
      <c r="KX10" s="148">
        <v>104.85327762205009</v>
      </c>
      <c r="KY10" s="148">
        <v>15.228689248787113</v>
      </c>
      <c r="KZ10" s="148">
        <v>130.18198082485239</v>
      </c>
      <c r="LA10" s="148">
        <v>8.3789968704250253</v>
      </c>
      <c r="LB10" s="148">
        <v>8.2675230293154183</v>
      </c>
      <c r="LC10" s="148">
        <v>6.2227528174853459</v>
      </c>
      <c r="LD10" s="148">
        <v>2.3471721903887084</v>
      </c>
      <c r="LE10" s="148">
        <v>588.34582796038296</v>
      </c>
      <c r="LF10" s="148">
        <v>20.468401134866166</v>
      </c>
      <c r="LG10" s="148">
        <v>49.323593993179863</v>
      </c>
      <c r="LH10" s="148">
        <v>0.60268945704045374</v>
      </c>
      <c r="LI10" s="148">
        <v>12.475730683969523</v>
      </c>
      <c r="LJ10" s="617"/>
      <c r="LL10" s="142">
        <f t="shared" si="22"/>
        <v>42.234542922377287</v>
      </c>
    </row>
    <row r="11" spans="1:346" s="142" customFormat="1" ht="15.75" x14ac:dyDescent="0.2">
      <c r="A11" s="278">
        <v>5</v>
      </c>
      <c r="B11" s="272">
        <v>256</v>
      </c>
      <c r="C11" s="144">
        <v>100</v>
      </c>
      <c r="D11" s="324">
        <v>537.6</v>
      </c>
      <c r="E11" s="317" t="s">
        <v>234</v>
      </c>
      <c r="F11" s="307" t="s">
        <v>163</v>
      </c>
      <c r="G11" s="262"/>
      <c r="H11" s="145">
        <v>88.256128353442534</v>
      </c>
      <c r="I11" s="145">
        <v>0.28178671206657713</v>
      </c>
      <c r="J11" s="145">
        <v>1.001647773536223</v>
      </c>
      <c r="K11" s="145">
        <v>4.8678552560618398</v>
      </c>
      <c r="L11" s="145">
        <v>0.12335814819122949</v>
      </c>
      <c r="M11" s="145">
        <v>0.95240646314253385</v>
      </c>
      <c r="N11" s="145">
        <v>0.22357389998625313</v>
      </c>
      <c r="O11" s="145">
        <v>0.16821565662440385</v>
      </c>
      <c r="P11" s="145">
        <v>0.22877329300918925</v>
      </c>
      <c r="Q11" s="145">
        <v>3.965811541023824E-2</v>
      </c>
      <c r="R11" s="145">
        <v>0.11805680628549071</v>
      </c>
      <c r="S11" s="145">
        <v>0.14853952224348874</v>
      </c>
      <c r="T11" s="145">
        <v>0.17</v>
      </c>
      <c r="U11" s="145">
        <v>3.02</v>
      </c>
      <c r="V11" s="146">
        <v>99.6</v>
      </c>
      <c r="W11" s="146"/>
      <c r="X11" s="145">
        <v>0.16821565662440385</v>
      </c>
      <c r="Y11" s="145">
        <f t="shared" si="23"/>
        <v>0.12481601721530766</v>
      </c>
      <c r="Z11" s="145">
        <f t="shared" si="0"/>
        <v>4.1897588989221989E-3</v>
      </c>
      <c r="AA11" s="145">
        <f t="shared" si="1"/>
        <v>0.29303167383971152</v>
      </c>
      <c r="AB11" s="145">
        <v>0.17</v>
      </c>
      <c r="AC11" s="146">
        <f t="shared" si="2"/>
        <v>0.26659632852897946</v>
      </c>
      <c r="AD11" s="146"/>
      <c r="AE11" s="146">
        <f t="shared" si="3"/>
        <v>0.20659941099960874</v>
      </c>
      <c r="AF11" s="443">
        <f t="shared" si="4"/>
        <v>1.6974488986644387E-2</v>
      </c>
      <c r="AG11" s="146">
        <v>0</v>
      </c>
      <c r="AH11" s="146">
        <f t="shared" si="5"/>
        <v>0.11805680628549071</v>
      </c>
      <c r="AI11" s="887">
        <f t="shared" si="24"/>
        <v>0.20659941099960874</v>
      </c>
      <c r="AJ11" s="887">
        <f t="shared" si="25"/>
        <v>1.6974488986644387E-2</v>
      </c>
      <c r="AK11" s="146"/>
      <c r="AL11" s="887">
        <f t="shared" si="26"/>
        <v>0.11805680628549071</v>
      </c>
      <c r="AM11" s="249">
        <f t="shared" si="6"/>
        <v>3.0219178095953136</v>
      </c>
      <c r="AN11" s="249">
        <f t="shared" si="7"/>
        <v>0.99438287536055869</v>
      </c>
      <c r="AO11" s="249">
        <f t="shared" si="27"/>
        <v>5.6171246394413222E-3</v>
      </c>
      <c r="AP11" s="249">
        <f t="shared" si="8"/>
        <v>5.8202617192043737</v>
      </c>
      <c r="AQ11" s="249">
        <f t="shared" si="28"/>
        <v>5.7875685836934334</v>
      </c>
      <c r="AR11" s="249">
        <f t="shared" si="29"/>
        <v>3.2693135510939997E-2</v>
      </c>
      <c r="AS11" s="249">
        <f t="shared" si="9"/>
        <v>2.9862620772946857</v>
      </c>
      <c r="AT11" s="249">
        <f t="shared" si="10"/>
        <v>3.3737922705314005E-2</v>
      </c>
      <c r="AU11" s="433">
        <f t="shared" si="30"/>
        <v>8.3405547202898389E-2</v>
      </c>
      <c r="AV11" s="430">
        <f t="shared" si="11"/>
        <v>19.550956869048683</v>
      </c>
      <c r="AW11" s="430">
        <f t="shared" si="12"/>
        <v>78.480649918918189</v>
      </c>
      <c r="AX11" s="430">
        <f t="shared" si="13"/>
        <v>98.115012335169766</v>
      </c>
      <c r="AY11" s="430">
        <f t="shared" si="85"/>
        <v>1.8849876648302342</v>
      </c>
      <c r="AZ11" s="436">
        <f t="shared" si="31"/>
        <v>78.480649918918189</v>
      </c>
      <c r="BA11" s="436"/>
      <c r="BB11" s="464">
        <v>0.1</v>
      </c>
      <c r="BC11" s="465">
        <f>AU11</f>
        <v>8.3405547202898389E-2</v>
      </c>
      <c r="BD11" s="436">
        <f t="shared" si="32"/>
        <v>19.550956869048683</v>
      </c>
      <c r="BE11" s="430"/>
      <c r="BF11" s="146">
        <f t="shared" si="33"/>
        <v>98.031606787966865</v>
      </c>
      <c r="BG11" s="146"/>
      <c r="BH11" s="147">
        <v>27780.834423810622</v>
      </c>
      <c r="BI11" s="472">
        <v>1</v>
      </c>
      <c r="BJ11" s="148">
        <v>0</v>
      </c>
      <c r="BK11" s="148">
        <v>21.13824220744721</v>
      </c>
      <c r="BL11" s="148">
        <v>2.3070780245266569</v>
      </c>
      <c r="BM11" s="148">
        <v>0</v>
      </c>
      <c r="BN11" s="148">
        <v>1.5482407482758227</v>
      </c>
      <c r="BO11" s="148">
        <v>3.5039492029525543</v>
      </c>
      <c r="BP11" s="148">
        <v>18.794312867656242</v>
      </c>
      <c r="BQ11" s="148">
        <v>9.6324357160638563</v>
      </c>
      <c r="BR11" s="148">
        <v>267.42039182506704</v>
      </c>
      <c r="BS11" s="148">
        <v>3.0243676809541</v>
      </c>
      <c r="BT11" s="148">
        <v>6.5789716285693745</v>
      </c>
      <c r="BU11" s="148">
        <v>2.3624459103948778</v>
      </c>
      <c r="BV11" s="472">
        <v>1</v>
      </c>
      <c r="BW11" s="148">
        <v>299.66193749366909</v>
      </c>
      <c r="BX11" s="148">
        <v>9.7828524821791571</v>
      </c>
      <c r="BY11" s="148">
        <v>18.157428073078435</v>
      </c>
      <c r="BZ11" s="148">
        <v>3.8342717414077985</v>
      </c>
      <c r="CA11" s="148">
        <v>2.9726779699999852</v>
      </c>
      <c r="CB11" s="148"/>
      <c r="CC11" s="148">
        <f t="shared" si="34"/>
        <v>24.460964481009835</v>
      </c>
      <c r="CD11" s="148"/>
      <c r="CE11" s="148">
        <f t="shared" si="35"/>
        <v>30.912958525257579</v>
      </c>
      <c r="CF11" s="148"/>
      <c r="CG11" s="160">
        <v>17.709805972704078</v>
      </c>
      <c r="CH11" s="160">
        <v>17.613033326257675</v>
      </c>
      <c r="CI11" s="367"/>
      <c r="CJ11" s="192" t="s">
        <v>159</v>
      </c>
      <c r="CK11" s="341">
        <v>17.709805972704078</v>
      </c>
      <c r="CL11" s="367"/>
      <c r="CM11" s="501">
        <f t="shared" si="36"/>
        <v>19.550956869048683</v>
      </c>
      <c r="CN11" s="501">
        <f t="shared" si="37"/>
        <v>78.480649918918189</v>
      </c>
      <c r="CO11" s="161">
        <f t="shared" si="38"/>
        <v>5.1148391697549603E-2</v>
      </c>
      <c r="CP11" s="161">
        <f t="shared" si="38"/>
        <v>1.2741994377380208E-2</v>
      </c>
      <c r="CQ11" s="142">
        <f t="shared" si="39"/>
        <v>4.0141590227310919</v>
      </c>
      <c r="CR11" s="142">
        <f t="shared" si="40"/>
        <v>19.943523838526446</v>
      </c>
      <c r="CS11" s="142">
        <f t="shared" si="41"/>
        <v>88.110941475826976</v>
      </c>
      <c r="CT11" s="142">
        <f t="shared" si="14"/>
        <v>98.877803350028259</v>
      </c>
      <c r="CU11" s="142">
        <f t="shared" si="42"/>
        <v>1.1221966499717309</v>
      </c>
      <c r="CV11" s="142">
        <f t="shared" si="43"/>
        <v>6.5290128297641008</v>
      </c>
      <c r="CW11" s="146">
        <f t="shared" si="44"/>
        <v>88.256128353442534</v>
      </c>
      <c r="CX11" s="146">
        <f t="shared" si="45"/>
        <v>1.001647773536223</v>
      </c>
      <c r="CY11" s="146">
        <f t="shared" si="46"/>
        <v>0.22877329300918925</v>
      </c>
      <c r="CZ11" s="512">
        <f t="shared" si="47"/>
        <v>3.5039492029525543</v>
      </c>
      <c r="DD11" s="520">
        <f t="shared" si="48"/>
        <v>522</v>
      </c>
      <c r="DG11" s="516"/>
      <c r="DH11" s="145">
        <v>88.256128353442534</v>
      </c>
      <c r="DI11" s="145">
        <v>0.28178671206657713</v>
      </c>
      <c r="DJ11" s="145">
        <v>1.001647773536223</v>
      </c>
      <c r="DK11" s="145">
        <v>4.8678552560618398</v>
      </c>
      <c r="DL11" s="145">
        <v>0.12335814819122949</v>
      </c>
      <c r="DM11" s="145">
        <v>0.95240646314253385</v>
      </c>
      <c r="DN11" s="145">
        <v>0.22357389998625313</v>
      </c>
      <c r="DO11" s="145">
        <v>0.16821565662440385</v>
      </c>
      <c r="DP11" s="145">
        <v>0.22877329300918925</v>
      </c>
      <c r="DQ11" s="145">
        <v>3.965811541023824E-2</v>
      </c>
      <c r="DR11" s="145">
        <v>0.11805680628549071</v>
      </c>
      <c r="DS11" s="145">
        <v>0.14853952224348874</v>
      </c>
      <c r="DT11" s="145">
        <v>0.17</v>
      </c>
      <c r="DU11" s="538">
        <v>3.02</v>
      </c>
      <c r="DV11" s="540">
        <f t="shared" si="49"/>
        <v>99.59999999999998</v>
      </c>
      <c r="DW11" s="554">
        <f t="shared" si="50"/>
        <v>1.0566781960813059</v>
      </c>
      <c r="DX11" s="256">
        <f t="shared" si="51"/>
        <v>93.25832650163585</v>
      </c>
      <c r="DY11" s="256">
        <f t="shared" si="15"/>
        <v>0.29775787458619307</v>
      </c>
      <c r="DZ11" s="256">
        <f t="shared" si="15"/>
        <v>1.0584193624491125</v>
      </c>
      <c r="EA11" s="256">
        <f t="shared" si="15"/>
        <v>5.143756510760328</v>
      </c>
      <c r="EB11" s="256">
        <f t="shared" si="15"/>
        <v>0.13034986550263877</v>
      </c>
      <c r="EC11" s="256">
        <f t="shared" si="15"/>
        <v>1.0063871434096294</v>
      </c>
      <c r="ED11" s="256">
        <f t="shared" si="15"/>
        <v>0.23624566532833624</v>
      </c>
      <c r="EE11" s="256">
        <f t="shared" si="15"/>
        <v>0.17774981659450742</v>
      </c>
      <c r="EF11" s="256">
        <f t="shared" si="15"/>
        <v>0.24173975056853012</v>
      </c>
      <c r="EG11" s="256">
        <f t="shared" si="15"/>
        <v>4.190586585167478E-2</v>
      </c>
      <c r="EH11" s="256">
        <f t="shared" si="15"/>
        <v>0.1247480531008725</v>
      </c>
      <c r="EI11" s="256">
        <f t="shared" si="15"/>
        <v>0.1569584744110287</v>
      </c>
      <c r="EJ11" s="256">
        <f t="shared" si="52"/>
        <v>101.87434488419871</v>
      </c>
      <c r="EK11" s="256"/>
      <c r="EL11" s="256"/>
      <c r="EM11" s="147">
        <v>27780.834423810622</v>
      </c>
      <c r="EN11" s="472">
        <v>1</v>
      </c>
      <c r="EO11" s="148">
        <v>0</v>
      </c>
      <c r="EP11" s="148">
        <v>21.13824220744721</v>
      </c>
      <c r="EQ11" s="148">
        <v>2.3070780245266569</v>
      </c>
      <c r="ER11" s="148">
        <v>0</v>
      </c>
      <c r="ES11" s="148">
        <v>1.5482407482758227</v>
      </c>
      <c r="ET11" s="148">
        <v>3.5039492029525543</v>
      </c>
      <c r="EU11" s="148">
        <v>18.794312867656242</v>
      </c>
      <c r="EV11" s="148">
        <v>9.6324357160638563</v>
      </c>
      <c r="EW11" s="148">
        <v>267.42039182506704</v>
      </c>
      <c r="EX11" s="148">
        <v>3.0243676809541</v>
      </c>
      <c r="EY11" s="148">
        <v>6.5789716285693745</v>
      </c>
      <c r="EZ11" s="148">
        <v>2.3624459103948778</v>
      </c>
      <c r="FA11" s="472">
        <v>1</v>
      </c>
      <c r="FB11" s="148">
        <v>299.66193749366909</v>
      </c>
      <c r="FC11" s="148">
        <v>9.7828524821791571</v>
      </c>
      <c r="FD11" s="148">
        <v>18.157428073078435</v>
      </c>
      <c r="FE11" s="148">
        <v>3.8342717414077985</v>
      </c>
      <c r="FF11" s="148">
        <v>2.9726779699999852</v>
      </c>
      <c r="FG11" s="516"/>
      <c r="FH11" s="521"/>
      <c r="FI11" s="522" t="s">
        <v>308</v>
      </c>
      <c r="FJ11" s="533">
        <v>52</v>
      </c>
      <c r="FK11" s="528" t="s">
        <v>276</v>
      </c>
      <c r="FL11" s="528"/>
      <c r="FM11" s="142">
        <f t="shared" si="16"/>
        <v>4.1735323897342624</v>
      </c>
      <c r="FO11" s="142">
        <f t="shared" si="17"/>
        <v>86.085891510780712</v>
      </c>
      <c r="FQ11" s="142">
        <f t="shared" si="53"/>
        <v>1.1221966499717311</v>
      </c>
      <c r="FS11" s="142">
        <f t="shared" si="54"/>
        <v>4.6239297896853184</v>
      </c>
      <c r="FU11" s="142">
        <f t="shared" si="55"/>
        <v>1.1221966499717309</v>
      </c>
      <c r="FW11" s="142">
        <f t="shared" si="56"/>
        <v>1.1349328281486444E-2</v>
      </c>
      <c r="FY11" s="142">
        <f t="shared" si="57"/>
        <v>1.0016477735362228</v>
      </c>
      <c r="GO11" s="341">
        <v>17.709805972704078</v>
      </c>
      <c r="GP11" s="367"/>
      <c r="GS11" s="617"/>
      <c r="GT11" s="523"/>
      <c r="GU11" s="626"/>
      <c r="GV11" s="629"/>
      <c r="GW11" s="625"/>
      <c r="GX11" s="625"/>
      <c r="GY11" s="528"/>
      <c r="GZ11" s="523"/>
      <c r="HA11" s="528"/>
      <c r="HB11" s="655"/>
      <c r="HC11" s="635">
        <v>2</v>
      </c>
      <c r="HD11" s="641">
        <v>10</v>
      </c>
      <c r="HE11" s="642">
        <f t="shared" ref="HE11:HE30" si="90">HD11/100</f>
        <v>0.1</v>
      </c>
      <c r="HF11" s="629"/>
      <c r="HG11" s="644">
        <f>100-HD11</f>
        <v>90</v>
      </c>
      <c r="HH11" s="642">
        <f t="shared" ref="HH11:HH30" si="91">HG11/100</f>
        <v>0.9</v>
      </c>
      <c r="HI11" s="670"/>
      <c r="HJ11" s="673">
        <f t="shared" ref="HJ11:HK30" si="92">HD11+HG11</f>
        <v>100</v>
      </c>
      <c r="HK11" s="673">
        <f t="shared" si="92"/>
        <v>1</v>
      </c>
      <c r="HL11" s="635"/>
      <c r="HM11" s="643">
        <f t="shared" ref="HM11:HM19" si="93">HD11*(1-HT11)</f>
        <v>10</v>
      </c>
      <c r="HN11" s="642">
        <f t="shared" ref="HN11:HN30" si="94">HM11/100</f>
        <v>0.1</v>
      </c>
      <c r="HO11" s="629"/>
      <c r="HP11" s="644">
        <f t="shared" ref="HP11:HP30" si="95">HG11*(1-HT11)</f>
        <v>90</v>
      </c>
      <c r="HQ11" s="642">
        <f t="shared" ref="HQ11:HQ30" si="96">HP11/100</f>
        <v>0.9</v>
      </c>
      <c r="HR11" s="655"/>
      <c r="HS11" s="676">
        <v>0</v>
      </c>
      <c r="HT11" s="642">
        <f t="shared" ref="HT11:HT30" si="97">HS11/100</f>
        <v>0</v>
      </c>
      <c r="HU11" s="655"/>
      <c r="HV11" s="666">
        <v>0</v>
      </c>
      <c r="HW11" s="667">
        <f t="shared" ref="HW11:HW30" si="98">HV11/100</f>
        <v>0</v>
      </c>
      <c r="HX11" s="655"/>
      <c r="HY11" s="636">
        <f t="shared" si="86"/>
        <v>100</v>
      </c>
      <c r="HZ11" s="636">
        <f t="shared" si="87"/>
        <v>1</v>
      </c>
      <c r="IA11" s="655"/>
      <c r="IB11" s="661">
        <f t="shared" si="88"/>
        <v>95.2</v>
      </c>
      <c r="IC11" s="661">
        <f t="shared" si="89"/>
        <v>2.4000000000000004</v>
      </c>
      <c r="ID11" s="661">
        <f t="shared" ref="ID11:ID30" si="99">IC11/(IC11+IB11)</f>
        <v>2.4590163934426233E-2</v>
      </c>
      <c r="IE11" s="661">
        <f t="shared" ref="IE11:IE30" si="100">IC11/IB11</f>
        <v>2.5210084033613449E-2</v>
      </c>
      <c r="IF11" s="655"/>
      <c r="IG11" s="620"/>
      <c r="IH11" s="620"/>
      <c r="II11" s="620"/>
      <c r="IJ11" s="620"/>
      <c r="IK11" s="620"/>
      <c r="IL11" s="620"/>
      <c r="IM11" s="620"/>
      <c r="IN11" s="620"/>
      <c r="IO11" s="620"/>
      <c r="IP11" s="620"/>
      <c r="IQ11" s="620"/>
      <c r="IR11" s="620"/>
      <c r="IS11" s="620"/>
      <c r="IT11" s="620"/>
      <c r="IU11" s="620"/>
      <c r="IV11" s="620"/>
      <c r="IW11" s="620"/>
      <c r="IX11" s="278">
        <v>5</v>
      </c>
      <c r="IY11" s="145">
        <v>88.256128353442534</v>
      </c>
      <c r="IZ11" s="145">
        <v>0.28178671206657713</v>
      </c>
      <c r="JA11" s="145">
        <v>1.001647773536223</v>
      </c>
      <c r="JB11" s="145">
        <v>4.8678552560618398</v>
      </c>
      <c r="JC11" s="145">
        <v>0.12335814819122949</v>
      </c>
      <c r="JD11" s="145">
        <v>0.95240646314253385</v>
      </c>
      <c r="JE11" s="145">
        <v>0.22357389998625313</v>
      </c>
      <c r="JF11" s="145">
        <v>0.16821565662440385</v>
      </c>
      <c r="JG11" s="145">
        <v>0.22877329300918925</v>
      </c>
      <c r="JH11" s="145">
        <v>3.965811541023824E-2</v>
      </c>
      <c r="JI11" s="145">
        <v>0.11805680628549071</v>
      </c>
      <c r="JJ11" s="145">
        <v>0.14853952224348874</v>
      </c>
      <c r="JK11" s="538">
        <v>3.02</v>
      </c>
      <c r="JL11" s="248">
        <v>0.17</v>
      </c>
      <c r="JM11" s="540">
        <f t="shared" si="58"/>
        <v>99.429999999999978</v>
      </c>
      <c r="JN11" s="748">
        <f t="shared" si="59"/>
        <v>1.0057326762546517</v>
      </c>
      <c r="JO11" s="753">
        <f t="shared" si="60"/>
        <v>88.762072164781799</v>
      </c>
      <c r="JP11" s="753">
        <f t="shared" si="61"/>
        <v>0.28340210405971755</v>
      </c>
      <c r="JQ11" s="753">
        <f t="shared" si="62"/>
        <v>1.0073898959430989</v>
      </c>
      <c r="JR11" s="753">
        <f t="shared" si="63"/>
        <v>4.8957610942993472</v>
      </c>
      <c r="JS11" s="753">
        <f t="shared" si="64"/>
        <v>0.12406532051818316</v>
      </c>
      <c r="JT11" s="753">
        <f t="shared" si="65"/>
        <v>0.95786630105856785</v>
      </c>
      <c r="JU11" s="753">
        <f t="shared" si="66"/>
        <v>0.2248555767738642</v>
      </c>
      <c r="JV11" s="753">
        <f t="shared" si="67"/>
        <v>0.16917998252479521</v>
      </c>
      <c r="JW11" s="753">
        <f t="shared" si="68"/>
        <v>0.23008477623372151</v>
      </c>
      <c r="JX11" s="753">
        <f t="shared" si="69"/>
        <v>3.9885462546754749E-2</v>
      </c>
      <c r="JY11" s="753">
        <f t="shared" si="70"/>
        <v>0.11873358773558355</v>
      </c>
      <c r="JZ11" s="753">
        <f t="shared" si="71"/>
        <v>0.14939105123553129</v>
      </c>
      <c r="KA11" s="753">
        <f t="shared" si="72"/>
        <v>3.0373126822890479</v>
      </c>
      <c r="KB11" s="753">
        <f t="shared" si="73"/>
        <v>100</v>
      </c>
      <c r="KC11" s="256"/>
      <c r="KD11" s="256">
        <f t="shared" si="74"/>
        <v>4.1974578997629122</v>
      </c>
      <c r="KE11" s="256">
        <f t="shared" si="75"/>
        <v>86.495444898909824</v>
      </c>
      <c r="KF11" s="256">
        <f t="shared" si="76"/>
        <v>3.262168259062912</v>
      </c>
      <c r="KG11" s="249">
        <f t="shared" si="77"/>
        <v>0.47719008404266477</v>
      </c>
      <c r="KH11" s="256">
        <f t="shared" si="78"/>
        <v>94.432261141778312</v>
      </c>
      <c r="KI11" s="256">
        <f t="shared" si="79"/>
        <v>1.0589601349253135</v>
      </c>
      <c r="KJ11" s="753">
        <f t="shared" si="80"/>
        <v>4.4449405838762566</v>
      </c>
      <c r="KK11" s="753">
        <f t="shared" si="81"/>
        <v>91.595228000574565</v>
      </c>
      <c r="KL11" s="753">
        <f t="shared" si="82"/>
        <v>3.4545061397663361</v>
      </c>
      <c r="KM11" s="753">
        <f t="shared" si="83"/>
        <v>0.50532527578284192</v>
      </c>
      <c r="KN11" s="753">
        <f t="shared" si="84"/>
        <v>100</v>
      </c>
      <c r="KO11" s="256"/>
      <c r="KP11" s="147">
        <v>27780.834423810622</v>
      </c>
      <c r="KQ11" s="472">
        <v>1</v>
      </c>
      <c r="KR11" s="148">
        <v>0</v>
      </c>
      <c r="KS11" s="148">
        <v>21.13824220744721</v>
      </c>
      <c r="KT11" s="148">
        <v>2.3070780245266569</v>
      </c>
      <c r="KU11" s="148">
        <v>0</v>
      </c>
      <c r="KV11" s="148">
        <v>1.5482407482758227</v>
      </c>
      <c r="KW11" s="148">
        <v>3.5039492029525543</v>
      </c>
      <c r="KX11" s="148">
        <v>18.794312867656242</v>
      </c>
      <c r="KY11" s="148">
        <v>9.6324357160638563</v>
      </c>
      <c r="KZ11" s="148">
        <v>267.42039182506704</v>
      </c>
      <c r="LA11" s="148">
        <v>3.0243676809541</v>
      </c>
      <c r="LB11" s="148">
        <v>6.5789716285693745</v>
      </c>
      <c r="LC11" s="148">
        <v>2.3624459103948778</v>
      </c>
      <c r="LD11" s="472">
        <v>1</v>
      </c>
      <c r="LE11" s="148">
        <v>299.66193749366909</v>
      </c>
      <c r="LF11" s="148">
        <v>9.7828524821791571</v>
      </c>
      <c r="LG11" s="148">
        <v>18.157428073078435</v>
      </c>
      <c r="LH11" s="148">
        <v>3.8342717414077985</v>
      </c>
      <c r="LI11" s="148">
        <v>2.9726779699999852</v>
      </c>
      <c r="LJ11" s="617"/>
      <c r="LL11" s="142">
        <f t="shared" si="22"/>
        <v>10.363677981185448</v>
      </c>
    </row>
    <row r="12" spans="1:346" s="142" customFormat="1" ht="15.75" x14ac:dyDescent="0.2">
      <c r="A12" s="278">
        <v>6</v>
      </c>
      <c r="B12" s="272">
        <v>266</v>
      </c>
      <c r="C12" s="144">
        <v>100</v>
      </c>
      <c r="D12" s="324">
        <v>747.5</v>
      </c>
      <c r="E12" s="317" t="s">
        <v>235</v>
      </c>
      <c r="F12" s="305" t="s">
        <v>202</v>
      </c>
      <c r="G12" s="262"/>
      <c r="H12" s="145">
        <v>52.550747206009667</v>
      </c>
      <c r="I12" s="145">
        <v>0.82493328128068921</v>
      </c>
      <c r="J12" s="145">
        <v>17.381830757778193</v>
      </c>
      <c r="K12" s="145">
        <v>6.6263756083248682</v>
      </c>
      <c r="L12" s="145">
        <v>6.1891523582515179E-2</v>
      </c>
      <c r="M12" s="145">
        <v>2.6128986695053147</v>
      </c>
      <c r="N12" s="145">
        <v>2.9066412222995477</v>
      </c>
      <c r="O12" s="145">
        <v>2.1312211598848703</v>
      </c>
      <c r="P12" s="145">
        <v>2.6337803313748935</v>
      </c>
      <c r="Q12" s="145">
        <v>0.11915463757538139</v>
      </c>
      <c r="R12" s="145">
        <v>0.16619219549809292</v>
      </c>
      <c r="S12" s="145">
        <v>0.76433340688598295</v>
      </c>
      <c r="T12" s="145">
        <v>2.0699999999999998</v>
      </c>
      <c r="U12" s="145">
        <v>8.75</v>
      </c>
      <c r="V12" s="146">
        <v>99.6</v>
      </c>
      <c r="W12" s="146"/>
      <c r="X12" s="145">
        <v>2.1312211598848703</v>
      </c>
      <c r="Y12" s="145">
        <f t="shared" si="23"/>
        <v>1.5813661006345736</v>
      </c>
      <c r="Z12" s="145">
        <f t="shared" si="0"/>
        <v>2.1559061486643806E-2</v>
      </c>
      <c r="AA12" s="145">
        <f t="shared" si="1"/>
        <v>3.7125872605194439</v>
      </c>
      <c r="AB12" s="145">
        <v>2.0699999999999998</v>
      </c>
      <c r="AC12" s="146">
        <f t="shared" si="2"/>
        <v>0.93052560238407589</v>
      </c>
      <c r="AD12" s="146"/>
      <c r="AE12" s="146">
        <f t="shared" si="3"/>
        <v>0.29083634212166259</v>
      </c>
      <c r="AF12" s="443">
        <f t="shared" si="4"/>
        <v>2.615804880177885</v>
      </c>
      <c r="AG12" s="146">
        <v>0</v>
      </c>
      <c r="AH12" s="146">
        <f t="shared" si="5"/>
        <v>0.16619219549809292</v>
      </c>
      <c r="AI12" s="887">
        <f t="shared" si="24"/>
        <v>0.29083634212166259</v>
      </c>
      <c r="AJ12" s="887">
        <f t="shared" si="25"/>
        <v>2.615804880177885</v>
      </c>
      <c r="AK12" s="146"/>
      <c r="AL12" s="887">
        <f t="shared" si="26"/>
        <v>0.16619219549809292</v>
      </c>
      <c r="AM12" s="249">
        <f t="shared" si="6"/>
        <v>54.761297153512466</v>
      </c>
      <c r="AN12" s="249">
        <f t="shared" si="7"/>
        <v>0.95223259827383211</v>
      </c>
      <c r="AO12" s="249">
        <f t="shared" si="27"/>
        <v>4.7767401726167905E-2</v>
      </c>
      <c r="AP12" s="249">
        <f t="shared" si="8"/>
        <v>9.2392742778301837</v>
      </c>
      <c r="AQ12" s="249">
        <f t="shared" si="28"/>
        <v>8.7979381517428195</v>
      </c>
      <c r="AR12" s="249">
        <f t="shared" si="29"/>
        <v>0.44133612608736422</v>
      </c>
      <c r="AS12" s="249">
        <f t="shared" si="9"/>
        <v>7.9521802464642741</v>
      </c>
      <c r="AT12" s="249">
        <f t="shared" si="10"/>
        <v>0.7978197535357251</v>
      </c>
      <c r="AU12" s="433">
        <f t="shared" si="30"/>
        <v>3.8549607598009743</v>
      </c>
      <c r="AV12" s="430">
        <f t="shared" si="11"/>
        <v>68.263898311970578</v>
      </c>
      <c r="AW12" s="430">
        <f t="shared" si="12"/>
        <v>18.418798050024378</v>
      </c>
      <c r="AX12" s="430">
        <f t="shared" si="13"/>
        <v>90.537657121795931</v>
      </c>
      <c r="AY12" s="430">
        <f t="shared" si="85"/>
        <v>9.4623428782040691</v>
      </c>
      <c r="AZ12" s="436">
        <f t="shared" si="31"/>
        <v>18.418798050024378</v>
      </c>
      <c r="BA12" s="436"/>
      <c r="BB12" s="436">
        <f>AU12</f>
        <v>3.8549607598009743</v>
      </c>
      <c r="BC12" s="436"/>
      <c r="BD12" s="436">
        <f t="shared" si="32"/>
        <v>68.263898311970578</v>
      </c>
      <c r="BE12" s="430"/>
      <c r="BF12" s="146">
        <f t="shared" si="33"/>
        <v>86.682696361994957</v>
      </c>
      <c r="BG12" s="146"/>
      <c r="BH12" s="147">
        <v>55129.554378034118</v>
      </c>
      <c r="BI12" s="148">
        <v>99.33639820044624</v>
      </c>
      <c r="BJ12" s="148">
        <v>9.1885611128986771</v>
      </c>
      <c r="BK12" s="148">
        <v>87.093459743954824</v>
      </c>
      <c r="BL12" s="148">
        <v>15.883554739735979</v>
      </c>
      <c r="BM12" s="148">
        <v>9.1760270387985816</v>
      </c>
      <c r="BN12" s="148">
        <v>5.2873569219625418</v>
      </c>
      <c r="BO12" s="148">
        <v>102.79176395024994</v>
      </c>
      <c r="BP12" s="148">
        <v>171.54138589398556</v>
      </c>
      <c r="BQ12" s="148">
        <v>25.981940464556317</v>
      </c>
      <c r="BR12" s="148">
        <v>153.07748967281995</v>
      </c>
      <c r="BS12" s="148">
        <v>10.575247952143647</v>
      </c>
      <c r="BT12" s="148">
        <v>22.649562850610334</v>
      </c>
      <c r="BU12" s="148">
        <v>9.6555500044463063</v>
      </c>
      <c r="BV12" s="148">
        <v>3.4167197155220705</v>
      </c>
      <c r="BW12" s="148">
        <v>2724.4377086284517</v>
      </c>
      <c r="BX12" s="148">
        <v>19.844316542879781</v>
      </c>
      <c r="BY12" s="148">
        <v>42.954806675848097</v>
      </c>
      <c r="BZ12" s="148">
        <v>0</v>
      </c>
      <c r="CA12" s="148">
        <v>27.380319439432327</v>
      </c>
      <c r="CB12" s="148"/>
      <c r="CC12" s="148">
        <f t="shared" si="34"/>
        <v>7347189.3420809684</v>
      </c>
      <c r="CD12" s="148"/>
      <c r="CE12" s="148">
        <f>BX12+BY12+CA12</f>
        <v>90.179442658160212</v>
      </c>
      <c r="CF12" s="148"/>
      <c r="CG12" s="158"/>
      <c r="CH12" s="158"/>
      <c r="CI12" s="367"/>
      <c r="CJ12" s="192"/>
      <c r="CK12" s="342"/>
      <c r="CL12" s="367"/>
      <c r="CM12" s="501">
        <f t="shared" si="36"/>
        <v>68.263898311970578</v>
      </c>
      <c r="CN12" s="501">
        <f t="shared" si="37"/>
        <v>18.418798050024378</v>
      </c>
      <c r="CO12" s="161">
        <f t="shared" si="38"/>
        <v>1.464903154856368E-2</v>
      </c>
      <c r="CP12" s="161">
        <f t="shared" si="38"/>
        <v>5.4292359212803058E-2</v>
      </c>
      <c r="CQ12" s="142">
        <f t="shared" si="39"/>
        <v>0.26981755372143035</v>
      </c>
      <c r="CR12" s="142">
        <f t="shared" si="40"/>
        <v>78.751470797463696</v>
      </c>
      <c r="CS12" s="142">
        <f t="shared" si="41"/>
        <v>3.0233148589652297</v>
      </c>
      <c r="CT12" s="142">
        <f t="shared" si="14"/>
        <v>75.144873442562385</v>
      </c>
      <c r="CU12" s="142">
        <f t="shared" si="42"/>
        <v>24.8551265574376</v>
      </c>
      <c r="CV12" s="142">
        <f t="shared" si="43"/>
        <v>2.5622484041130118</v>
      </c>
      <c r="CW12" s="146">
        <f t="shared" si="44"/>
        <v>52.550747206009667</v>
      </c>
      <c r="CX12" s="146">
        <f t="shared" si="45"/>
        <v>17.381830757778193</v>
      </c>
      <c r="CY12" s="146">
        <f t="shared" si="46"/>
        <v>2.6337803313748935</v>
      </c>
      <c r="CZ12" s="512">
        <f t="shared" si="47"/>
        <v>102.79176395024994</v>
      </c>
      <c r="DD12" s="520">
        <f t="shared" si="48"/>
        <v>522</v>
      </c>
      <c r="DG12" s="516"/>
      <c r="DH12" s="145">
        <v>52.550747206009667</v>
      </c>
      <c r="DI12" s="145">
        <v>0.82493328128068921</v>
      </c>
      <c r="DJ12" s="145">
        <v>17.381830757778193</v>
      </c>
      <c r="DK12" s="145">
        <v>6.6263756083248682</v>
      </c>
      <c r="DL12" s="145">
        <v>6.1891523582515179E-2</v>
      </c>
      <c r="DM12" s="145">
        <v>2.6128986695053147</v>
      </c>
      <c r="DN12" s="145">
        <v>2.9066412222995477</v>
      </c>
      <c r="DO12" s="145">
        <v>2.1312211598848703</v>
      </c>
      <c r="DP12" s="145">
        <v>2.6337803313748935</v>
      </c>
      <c r="DQ12" s="145">
        <v>0.11915463757538139</v>
      </c>
      <c r="DR12" s="145">
        <v>0.16619219549809292</v>
      </c>
      <c r="DS12" s="145">
        <v>0.76433340688598295</v>
      </c>
      <c r="DT12" s="145">
        <v>2.0699999999999998</v>
      </c>
      <c r="DU12" s="538">
        <v>8.75</v>
      </c>
      <c r="DV12" s="540">
        <f t="shared" si="49"/>
        <v>99.600000000000009</v>
      </c>
      <c r="DW12" s="554">
        <f t="shared" si="50"/>
        <v>1.249724011187312</v>
      </c>
      <c r="DX12" s="256">
        <f t="shared" si="51"/>
        <v>65.673930589184835</v>
      </c>
      <c r="DY12" s="256">
        <f t="shared" si="15"/>
        <v>1.0309389292440141</v>
      </c>
      <c r="DZ12" s="256">
        <f t="shared" si="15"/>
        <v>21.72249125638956</v>
      </c>
      <c r="EA12" s="256">
        <f t="shared" si="15"/>
        <v>8.2811407048695198</v>
      </c>
      <c r="EB12" s="256">
        <f t="shared" si="15"/>
        <v>7.7347323110034991E-2</v>
      </c>
      <c r="EC12" s="256">
        <f t="shared" si="15"/>
        <v>3.2654022060801724</v>
      </c>
      <c r="ED12" s="256">
        <f t="shared" si="15"/>
        <v>3.6324993274145823</v>
      </c>
      <c r="EE12" s="256">
        <f t="shared" si="15"/>
        <v>2.6634382566585959</v>
      </c>
      <c r="EF12" s="256">
        <f t="shared" si="15"/>
        <v>3.2914985203120799</v>
      </c>
      <c r="EG12" s="256">
        <f t="shared" si="15"/>
        <v>0.14891041162227603</v>
      </c>
      <c r="EH12" s="256">
        <f t="shared" si="15"/>
        <v>0.20769437718590261</v>
      </c>
      <c r="EI12" s="256">
        <f t="shared" si="15"/>
        <v>0.9552058111380145</v>
      </c>
      <c r="EJ12" s="256">
        <f t="shared" si="52"/>
        <v>110.95049771320957</v>
      </c>
      <c r="EK12" s="256"/>
      <c r="EL12" s="256"/>
      <c r="EM12" s="147">
        <v>55129.554378034118</v>
      </c>
      <c r="EN12" s="148">
        <v>99.33639820044624</v>
      </c>
      <c r="EO12" s="148">
        <v>9.1885611128986771</v>
      </c>
      <c r="EP12" s="148">
        <v>87.093459743954824</v>
      </c>
      <c r="EQ12" s="148">
        <v>15.883554739735979</v>
      </c>
      <c r="ER12" s="148">
        <v>9.1760270387985816</v>
      </c>
      <c r="ES12" s="148">
        <v>5.2873569219625418</v>
      </c>
      <c r="ET12" s="148">
        <v>102.79176395024994</v>
      </c>
      <c r="EU12" s="148">
        <v>171.54138589398556</v>
      </c>
      <c r="EV12" s="148">
        <v>25.981940464556317</v>
      </c>
      <c r="EW12" s="148">
        <v>153.07748967281995</v>
      </c>
      <c r="EX12" s="148">
        <v>10.575247952143647</v>
      </c>
      <c r="EY12" s="148">
        <v>22.649562850610334</v>
      </c>
      <c r="EZ12" s="148">
        <v>9.6555500044463063</v>
      </c>
      <c r="FA12" s="148">
        <v>3.4167197155220705</v>
      </c>
      <c r="FB12" s="148">
        <v>2724.4377086284517</v>
      </c>
      <c r="FC12" s="148">
        <v>19.844316542879781</v>
      </c>
      <c r="FD12" s="148">
        <v>42.954806675848097</v>
      </c>
      <c r="FE12" s="148">
        <v>0</v>
      </c>
      <c r="FF12" s="148">
        <v>27.380319439432327</v>
      </c>
      <c r="FG12" s="516"/>
      <c r="FH12" s="521"/>
      <c r="FI12" s="521"/>
      <c r="FJ12" s="328">
        <f>FJ11/100</f>
        <v>0.52</v>
      </c>
      <c r="FK12" s="528" t="s">
        <v>309</v>
      </c>
      <c r="FL12" s="521"/>
      <c r="FM12" s="142">
        <f t="shared" si="16"/>
        <v>72.424294824075801</v>
      </c>
      <c r="FO12" s="142">
        <f t="shared" si="17"/>
        <v>14.890113897490252</v>
      </c>
      <c r="FQ12" s="142">
        <f t="shared" si="53"/>
        <v>24.8551265574376</v>
      </c>
      <c r="FS12" s="142">
        <f t="shared" si="54"/>
        <v>82.946555882920961</v>
      </c>
      <c r="FU12" s="142">
        <f t="shared" si="55"/>
        <v>24.8551265574376</v>
      </c>
      <c r="FW12" s="142">
        <f t="shared" si="56"/>
        <v>0.33076277088197936</v>
      </c>
      <c r="FY12" s="142">
        <f t="shared" si="57"/>
        <v>17.381830757778189</v>
      </c>
      <c r="GO12" s="342"/>
      <c r="GP12" s="367"/>
      <c r="GS12" s="617"/>
      <c r="GT12" s="523"/>
      <c r="GU12" s="630" t="s">
        <v>327</v>
      </c>
      <c r="GV12" s="629"/>
      <c r="GW12" s="624">
        <v>100</v>
      </c>
      <c r="GX12" s="522">
        <v>0</v>
      </c>
      <c r="GY12" s="523"/>
      <c r="GZ12" s="622">
        <f>GW12/100</f>
        <v>1</v>
      </c>
      <c r="HA12" s="533">
        <f>GX12/100</f>
        <v>0</v>
      </c>
      <c r="HB12" s="655"/>
      <c r="HC12" s="635">
        <v>3</v>
      </c>
      <c r="HD12" s="641">
        <v>20</v>
      </c>
      <c r="HE12" s="642">
        <f t="shared" si="90"/>
        <v>0.2</v>
      </c>
      <c r="HF12" s="629"/>
      <c r="HG12" s="644">
        <f t="shared" ref="HG12:HG30" si="101">100-HD12</f>
        <v>80</v>
      </c>
      <c r="HH12" s="642">
        <f t="shared" si="91"/>
        <v>0.8</v>
      </c>
      <c r="HI12" s="670"/>
      <c r="HJ12" s="673">
        <f t="shared" si="92"/>
        <v>100</v>
      </c>
      <c r="HK12" s="673">
        <f t="shared" si="92"/>
        <v>1</v>
      </c>
      <c r="HL12" s="635"/>
      <c r="HM12" s="643">
        <f t="shared" si="93"/>
        <v>20</v>
      </c>
      <c r="HN12" s="642">
        <f t="shared" si="94"/>
        <v>0.2</v>
      </c>
      <c r="HO12" s="629"/>
      <c r="HP12" s="644">
        <f t="shared" si="95"/>
        <v>80</v>
      </c>
      <c r="HQ12" s="642">
        <f t="shared" si="96"/>
        <v>0.8</v>
      </c>
      <c r="HR12" s="655"/>
      <c r="HS12" s="676">
        <v>0</v>
      </c>
      <c r="HT12" s="642">
        <f t="shared" si="97"/>
        <v>0</v>
      </c>
      <c r="HU12" s="655"/>
      <c r="HV12" s="666">
        <v>0</v>
      </c>
      <c r="HW12" s="667">
        <f t="shared" si="98"/>
        <v>0</v>
      </c>
      <c r="HX12" s="655"/>
      <c r="HY12" s="636">
        <f t="shared" si="86"/>
        <v>100</v>
      </c>
      <c r="HZ12" s="636">
        <f t="shared" si="87"/>
        <v>1</v>
      </c>
      <c r="IA12" s="655"/>
      <c r="IB12" s="661">
        <f t="shared" si="88"/>
        <v>90.4</v>
      </c>
      <c r="IC12" s="661">
        <f t="shared" si="89"/>
        <v>4.8000000000000007</v>
      </c>
      <c r="ID12" s="661">
        <f t="shared" si="99"/>
        <v>5.0420168067226899E-2</v>
      </c>
      <c r="IE12" s="661">
        <f t="shared" si="100"/>
        <v>5.3097345132743369E-2</v>
      </c>
      <c r="IF12" s="655"/>
      <c r="IG12" s="620"/>
      <c r="IH12" s="620"/>
      <c r="II12" s="620"/>
      <c r="IJ12" s="620"/>
      <c r="IK12" s="620"/>
      <c r="IL12" s="620"/>
      <c r="IM12" s="620"/>
      <c r="IN12" s="620"/>
      <c r="IO12" s="620"/>
      <c r="IP12" s="620"/>
      <c r="IQ12" s="620"/>
      <c r="IR12" s="620"/>
      <c r="IS12" s="620"/>
      <c r="IT12" s="620"/>
      <c r="IU12" s="620"/>
      <c r="IV12" s="620"/>
      <c r="IW12" s="620"/>
      <c r="IX12" s="278">
        <v>6</v>
      </c>
      <c r="IY12" s="145">
        <v>52.550747206009667</v>
      </c>
      <c r="IZ12" s="145">
        <v>0.82493328128068921</v>
      </c>
      <c r="JA12" s="145">
        <v>17.381830757778193</v>
      </c>
      <c r="JB12" s="145">
        <v>6.6263756083248682</v>
      </c>
      <c r="JC12" s="145">
        <v>6.1891523582515179E-2</v>
      </c>
      <c r="JD12" s="145">
        <v>2.6128986695053147</v>
      </c>
      <c r="JE12" s="145">
        <v>2.9066412222995477</v>
      </c>
      <c r="JF12" s="145">
        <v>2.1312211598848703</v>
      </c>
      <c r="JG12" s="145">
        <v>2.6337803313748935</v>
      </c>
      <c r="JH12" s="145">
        <v>0.11915463757538139</v>
      </c>
      <c r="JI12" s="145">
        <v>0.16619219549809292</v>
      </c>
      <c r="JJ12" s="145">
        <v>0.76433340688598295</v>
      </c>
      <c r="JK12" s="538">
        <v>8.75</v>
      </c>
      <c r="JL12" s="248">
        <v>2.0699999999999998</v>
      </c>
      <c r="JM12" s="540">
        <f t="shared" si="58"/>
        <v>97.530000000000015</v>
      </c>
      <c r="JN12" s="748">
        <f t="shared" si="59"/>
        <v>1.0253255408592226</v>
      </c>
      <c r="JO12" s="753">
        <f t="shared" si="60"/>
        <v>53.881623301558143</v>
      </c>
      <c r="JP12" s="753">
        <f t="shared" si="61"/>
        <v>0.84582516280189579</v>
      </c>
      <c r="JQ12" s="753">
        <f t="shared" si="62"/>
        <v>17.822035022842396</v>
      </c>
      <c r="JR12" s="753">
        <f t="shared" si="63"/>
        <v>6.7941921545420554</v>
      </c>
      <c r="JS12" s="753">
        <f t="shared" si="64"/>
        <v>6.3458959891843705E-2</v>
      </c>
      <c r="JT12" s="753">
        <f t="shared" si="65"/>
        <v>2.6790717415208798</v>
      </c>
      <c r="JU12" s="753">
        <f t="shared" si="66"/>
        <v>2.9802534833379957</v>
      </c>
      <c r="JV12" s="753">
        <f t="shared" si="67"/>
        <v>2.1851954884495743</v>
      </c>
      <c r="JW12" s="753">
        <f t="shared" si="68"/>
        <v>2.7004822427713453</v>
      </c>
      <c r="JX12" s="753">
        <f t="shared" si="69"/>
        <v>0.12217229321786256</v>
      </c>
      <c r="JY12" s="753">
        <f t="shared" si="70"/>
        <v>0.17040110273566378</v>
      </c>
      <c r="JZ12" s="753">
        <f t="shared" si="71"/>
        <v>0.78369056381214264</v>
      </c>
      <c r="KA12" s="753">
        <f t="shared" si="72"/>
        <v>8.971598482518198</v>
      </c>
      <c r="KB12" s="753">
        <f t="shared" si="73"/>
        <v>100.00000000000001</v>
      </c>
      <c r="KC12" s="256"/>
      <c r="KD12" s="256">
        <f t="shared" si="74"/>
        <v>74.25847926184332</v>
      </c>
      <c r="KE12" s="256">
        <f t="shared" si="75"/>
        <v>13.782044500162748</v>
      </c>
      <c r="KF12" s="256">
        <f t="shared" si="76"/>
        <v>11.951851965856193</v>
      </c>
      <c r="KG12" s="249">
        <f t="shared" si="77"/>
        <v>3.261459448215243</v>
      </c>
      <c r="KH12" s="256">
        <f t="shared" si="78"/>
        <v>103.25383517607752</v>
      </c>
      <c r="KI12" s="256">
        <f t="shared" si="79"/>
        <v>0.96848702839435663</v>
      </c>
      <c r="KJ12" s="753">
        <f t="shared" si="80"/>
        <v>71.918373913386588</v>
      </c>
      <c r="KK12" s="753">
        <f t="shared" si="81"/>
        <v>13.347731323161405</v>
      </c>
      <c r="KL12" s="753">
        <f t="shared" si="82"/>
        <v>11.575213594221314</v>
      </c>
      <c r="KM12" s="753">
        <f t="shared" si="83"/>
        <v>3.1586811692306789</v>
      </c>
      <c r="KN12" s="753">
        <f t="shared" si="84"/>
        <v>99.999999999999972</v>
      </c>
      <c r="KO12" s="256"/>
      <c r="KP12" s="147">
        <v>55129.554378034118</v>
      </c>
      <c r="KQ12" s="148">
        <v>99.33639820044624</v>
      </c>
      <c r="KR12" s="148">
        <v>9.1885611128986771</v>
      </c>
      <c r="KS12" s="148">
        <v>87.093459743954824</v>
      </c>
      <c r="KT12" s="148">
        <v>15.883554739735979</v>
      </c>
      <c r="KU12" s="148">
        <v>9.1760270387985816</v>
      </c>
      <c r="KV12" s="148">
        <v>5.2873569219625418</v>
      </c>
      <c r="KW12" s="148">
        <v>102.79176395024994</v>
      </c>
      <c r="KX12" s="148">
        <v>171.54138589398556</v>
      </c>
      <c r="KY12" s="148">
        <v>25.981940464556317</v>
      </c>
      <c r="KZ12" s="148">
        <v>153.07748967281995</v>
      </c>
      <c r="LA12" s="148">
        <v>10.575247952143647</v>
      </c>
      <c r="LB12" s="148">
        <v>22.649562850610334</v>
      </c>
      <c r="LC12" s="148">
        <v>9.6555500044463063</v>
      </c>
      <c r="LD12" s="148">
        <v>3.4167197155220705</v>
      </c>
      <c r="LE12" s="148">
        <v>2724.4377086284517</v>
      </c>
      <c r="LF12" s="148">
        <v>19.844316542879781</v>
      </c>
      <c r="LG12" s="148">
        <v>42.954806675848097</v>
      </c>
      <c r="LH12" s="148">
        <v>0</v>
      </c>
      <c r="LI12" s="148">
        <v>27.380319439432327</v>
      </c>
      <c r="LJ12" s="617"/>
      <c r="LL12" s="142">
        <f t="shared" si="22"/>
        <v>6.7467405709761321</v>
      </c>
    </row>
    <row r="13" spans="1:346" s="142" customFormat="1" ht="15.75" x14ac:dyDescent="0.2">
      <c r="A13" s="278">
        <v>7</v>
      </c>
      <c r="B13" s="272">
        <v>274</v>
      </c>
      <c r="C13" s="144">
        <v>100</v>
      </c>
      <c r="D13" s="324">
        <v>895</v>
      </c>
      <c r="E13" s="317" t="s">
        <v>235</v>
      </c>
      <c r="F13" s="413" t="s">
        <v>203</v>
      </c>
      <c r="G13" s="262"/>
      <c r="H13" s="145">
        <v>45.986377753267618</v>
      </c>
      <c r="I13" s="145">
        <v>0.52556557977954066</v>
      </c>
      <c r="J13" s="145">
        <v>12.578832198453224</v>
      </c>
      <c r="K13" s="145">
        <v>7.4762397448005791</v>
      </c>
      <c r="L13" s="145">
        <v>1.3282879183150504</v>
      </c>
      <c r="M13" s="145">
        <v>2.5958610801064661</v>
      </c>
      <c r="N13" s="145">
        <v>10.006613244744441</v>
      </c>
      <c r="O13" s="145">
        <v>1.0032919272708065</v>
      </c>
      <c r="P13" s="145">
        <v>2.1637540469318619</v>
      </c>
      <c r="Q13" s="145">
        <v>8.9684686053193005E-2</v>
      </c>
      <c r="R13" s="145">
        <v>0.21966088329117445</v>
      </c>
      <c r="S13" s="145">
        <v>5.5830936986084261E-2</v>
      </c>
      <c r="T13" s="145">
        <v>0.63</v>
      </c>
      <c r="U13" s="145">
        <v>14.94</v>
      </c>
      <c r="V13" s="146">
        <v>99.6</v>
      </c>
      <c r="W13" s="146"/>
      <c r="X13" s="145">
        <v>1.0032919272708065</v>
      </c>
      <c r="Y13" s="145">
        <f t="shared" si="23"/>
        <v>0.74444261003493839</v>
      </c>
      <c r="Z13" s="145">
        <f t="shared" si="0"/>
        <v>1.5747873800830467E-3</v>
      </c>
      <c r="AA13" s="145">
        <f t="shared" si="1"/>
        <v>1.7477345373057449</v>
      </c>
      <c r="AB13" s="145">
        <v>0.63</v>
      </c>
      <c r="AC13" s="146">
        <f t="shared" si="2"/>
        <v>0.27549182027725871</v>
      </c>
      <c r="AD13" s="146"/>
      <c r="AE13" s="146">
        <f t="shared" si="3"/>
        <v>0.38440654575955524</v>
      </c>
      <c r="AF13" s="443">
        <f t="shared" si="4"/>
        <v>9.6222066989848862</v>
      </c>
      <c r="AG13" s="146">
        <v>0</v>
      </c>
      <c r="AH13" s="146">
        <f t="shared" si="5"/>
        <v>0.21966088329117445</v>
      </c>
      <c r="AI13" s="887">
        <f t="shared" si="24"/>
        <v>0.38440654575955524</v>
      </c>
      <c r="AJ13" s="887">
        <f t="shared" si="25"/>
        <v>9.6222066989848862</v>
      </c>
      <c r="AK13" s="146"/>
      <c r="AL13" s="887">
        <f t="shared" si="26"/>
        <v>0.21966088329117445</v>
      </c>
      <c r="AM13" s="249">
        <f t="shared" si="6"/>
        <v>47.358703294344551</v>
      </c>
      <c r="AN13" s="249">
        <f t="shared" si="7"/>
        <v>0.79682284290638627</v>
      </c>
      <c r="AO13" s="249">
        <f t="shared" si="27"/>
        <v>0.20317715709361375</v>
      </c>
      <c r="AP13" s="249">
        <f t="shared" si="8"/>
        <v>10.072100824907045</v>
      </c>
      <c r="AQ13" s="249">
        <f t="shared" si="28"/>
        <v>8.0256800133421891</v>
      </c>
      <c r="AR13" s="249">
        <f t="shared" si="29"/>
        <v>2.0464208115648552</v>
      </c>
      <c r="AS13" s="249">
        <f t="shared" si="9"/>
        <v>9.8942480771309818</v>
      </c>
      <c r="AT13" s="249">
        <f t="shared" si="10"/>
        <v>5.045751922869016</v>
      </c>
      <c r="AU13" s="433">
        <f t="shared" si="30"/>
        <v>16.714379433418756</v>
      </c>
      <c r="AV13" s="430">
        <f t="shared" si="11"/>
        <v>60.997520577852789</v>
      </c>
      <c r="AW13" s="430">
        <f t="shared" si="12"/>
        <v>15.487617464341223</v>
      </c>
      <c r="AX13" s="430">
        <f t="shared" si="13"/>
        <v>93.19951747561278</v>
      </c>
      <c r="AY13" s="430">
        <f t="shared" si="85"/>
        <v>6.8004825243872205</v>
      </c>
      <c r="AZ13" s="436">
        <f t="shared" si="31"/>
        <v>15.487617464341223</v>
      </c>
      <c r="BA13" s="436"/>
      <c r="BB13" s="436">
        <f>AU13</f>
        <v>16.714379433418756</v>
      </c>
      <c r="BC13" s="436"/>
      <c r="BD13" s="436">
        <f t="shared" si="32"/>
        <v>60.997520577852789</v>
      </c>
      <c r="BE13" s="430"/>
      <c r="BF13" s="146">
        <f t="shared" si="33"/>
        <v>76.485138042194009</v>
      </c>
      <c r="BG13" s="146"/>
      <c r="BH13" s="147">
        <v>62352.220370953488</v>
      </c>
      <c r="BI13" s="148">
        <v>287.63135369621091</v>
      </c>
      <c r="BJ13" s="148">
        <v>64.178705724475307</v>
      </c>
      <c r="BK13" s="148">
        <v>132.55989968764979</v>
      </c>
      <c r="BL13" s="148">
        <v>14.417180269829499</v>
      </c>
      <c r="BM13" s="148">
        <v>20.474853267205809</v>
      </c>
      <c r="BN13" s="432">
        <v>1</v>
      </c>
      <c r="BO13" s="148">
        <v>85.17626975712777</v>
      </c>
      <c r="BP13" s="148">
        <v>304.31143953585098</v>
      </c>
      <c r="BQ13" s="148">
        <v>27.722840955409122</v>
      </c>
      <c r="BR13" s="148">
        <v>88.442950875924865</v>
      </c>
      <c r="BS13" s="148">
        <v>8.2220747044197964</v>
      </c>
      <c r="BT13" s="148">
        <v>31.09859251841705</v>
      </c>
      <c r="BU13" s="148">
        <v>7.8498112785976204</v>
      </c>
      <c r="BV13" s="148">
        <v>3.5822340031269988</v>
      </c>
      <c r="BW13" s="148">
        <v>424.92959072389834</v>
      </c>
      <c r="BX13" s="148">
        <v>35.384382562501173</v>
      </c>
      <c r="BY13" s="148">
        <v>57.372014368163924</v>
      </c>
      <c r="BZ13" s="148">
        <v>10.778759285388929</v>
      </c>
      <c r="CA13" s="148">
        <v>16.773700085349464</v>
      </c>
      <c r="CB13" s="148"/>
      <c r="CC13" s="148">
        <f t="shared" si="34"/>
        <v>177763924.05455372</v>
      </c>
      <c r="CD13" s="148"/>
      <c r="CE13" s="148">
        <f>BX13+BY13+CA13</f>
        <v>109.53009701601455</v>
      </c>
      <c r="CF13" s="148"/>
      <c r="CG13" s="158"/>
      <c r="CH13" s="158"/>
      <c r="CI13" s="367"/>
      <c r="CJ13" s="192"/>
      <c r="CK13" s="342"/>
      <c r="CL13" s="367"/>
      <c r="CM13" s="501">
        <f t="shared" si="36"/>
        <v>60.997520577852789</v>
      </c>
      <c r="CN13" s="501">
        <f t="shared" si="37"/>
        <v>15.487617464341223</v>
      </c>
      <c r="CO13" s="161">
        <f t="shared" si="38"/>
        <v>1.6394108982244169E-2</v>
      </c>
      <c r="CP13" s="161">
        <f t="shared" si="38"/>
        <v>6.4567710450132543E-2</v>
      </c>
      <c r="CQ13" s="142">
        <f t="shared" si="39"/>
        <v>0.2539056885857181</v>
      </c>
      <c r="CR13" s="142">
        <f t="shared" si="40"/>
        <v>79.750814523211986</v>
      </c>
      <c r="CS13" s="142">
        <f t="shared" si="41"/>
        <v>3.6558542977401673</v>
      </c>
      <c r="CT13" s="142">
        <f t="shared" si="14"/>
        <v>78.52166463874579</v>
      </c>
      <c r="CU13" s="142">
        <f t="shared" si="42"/>
        <v>21.478335361254203</v>
      </c>
      <c r="CV13" s="142">
        <f t="shared" si="43"/>
        <v>2.5403249673901027</v>
      </c>
      <c r="CW13" s="146">
        <f t="shared" si="44"/>
        <v>45.986377753267618</v>
      </c>
      <c r="CX13" s="146">
        <f t="shared" si="45"/>
        <v>12.578832198453224</v>
      </c>
      <c r="CY13" s="146">
        <f t="shared" si="46"/>
        <v>2.1637540469318619</v>
      </c>
      <c r="CZ13" s="512">
        <f t="shared" si="47"/>
        <v>85.17626975712777</v>
      </c>
      <c r="DD13" s="520">
        <f t="shared" si="48"/>
        <v>522</v>
      </c>
      <c r="DG13" s="516"/>
      <c r="DH13" s="145">
        <v>45.986377753267618</v>
      </c>
      <c r="DI13" s="145">
        <v>0.52556557977954066</v>
      </c>
      <c r="DJ13" s="145">
        <v>12.578832198453224</v>
      </c>
      <c r="DK13" s="145">
        <v>7.4762397448005791</v>
      </c>
      <c r="DL13" s="145">
        <v>1.3282879183150504</v>
      </c>
      <c r="DM13" s="145">
        <v>2.5958610801064661</v>
      </c>
      <c r="DN13" s="145">
        <v>10.006613244744441</v>
      </c>
      <c r="DO13" s="145">
        <v>1.0032919272708065</v>
      </c>
      <c r="DP13" s="145">
        <v>2.1637540469318619</v>
      </c>
      <c r="DQ13" s="145">
        <v>8.9684686053193005E-2</v>
      </c>
      <c r="DR13" s="145">
        <v>0.21966088329117445</v>
      </c>
      <c r="DS13" s="145">
        <v>5.5830936986084261E-2</v>
      </c>
      <c r="DT13" s="145">
        <v>0.63</v>
      </c>
      <c r="DU13" s="538">
        <v>14.94</v>
      </c>
      <c r="DV13" s="540">
        <f t="shared" si="49"/>
        <v>99.600000000000023</v>
      </c>
      <c r="DW13" s="554">
        <f t="shared" si="50"/>
        <v>1.4549524322899925</v>
      </c>
      <c r="DX13" s="256">
        <f t="shared" si="51"/>
        <v>66.907992164323119</v>
      </c>
      <c r="DY13" s="256">
        <f t="shared" si="15"/>
        <v>0.76467291862814279</v>
      </c>
      <c r="DZ13" s="256">
        <f t="shared" si="15"/>
        <v>18.30160250250719</v>
      </c>
      <c r="EA13" s="256">
        <f t="shared" si="15"/>
        <v>10.877573201080715</v>
      </c>
      <c r="EB13" s="256">
        <f t="shared" si="15"/>
        <v>1.9325957375338936</v>
      </c>
      <c r="EC13" s="256">
        <f t="shared" si="15"/>
        <v>3.7768543923878299</v>
      </c>
      <c r="ED13" s="256">
        <f t="shared" si="15"/>
        <v>14.559146279426178</v>
      </c>
      <c r="EE13" s="256">
        <f t="shared" si="15"/>
        <v>1.4597420298795742</v>
      </c>
      <c r="EF13" s="256">
        <f t="shared" si="15"/>
        <v>3.1481592134608269</v>
      </c>
      <c r="EG13" s="256">
        <f t="shared" si="15"/>
        <v>0.13048695211225753</v>
      </c>
      <c r="EH13" s="256">
        <f t="shared" si="15"/>
        <v>0.31959613642346241</v>
      </c>
      <c r="EI13" s="256">
        <f t="shared" si="15"/>
        <v>8.1231357564932591E-2</v>
      </c>
      <c r="EJ13" s="256">
        <f t="shared" si="52"/>
        <v>122.25965288532811</v>
      </c>
      <c r="EK13" s="256"/>
      <c r="EL13" s="256"/>
      <c r="EM13" s="147">
        <v>62352.220370953488</v>
      </c>
      <c r="EN13" s="148">
        <v>287.63135369621091</v>
      </c>
      <c r="EO13" s="148">
        <v>64.178705724475307</v>
      </c>
      <c r="EP13" s="148">
        <v>132.55989968764979</v>
      </c>
      <c r="EQ13" s="148">
        <v>14.417180269829499</v>
      </c>
      <c r="ER13" s="148">
        <v>20.474853267205809</v>
      </c>
      <c r="ES13" s="432">
        <v>1</v>
      </c>
      <c r="ET13" s="148">
        <v>85.17626975712777</v>
      </c>
      <c r="EU13" s="148">
        <v>304.31143953585098</v>
      </c>
      <c r="EV13" s="148">
        <v>27.722840955409122</v>
      </c>
      <c r="EW13" s="148">
        <v>88.442950875924865</v>
      </c>
      <c r="EX13" s="148">
        <v>8.2220747044197964</v>
      </c>
      <c r="EY13" s="148">
        <v>31.09859251841705</v>
      </c>
      <c r="EZ13" s="148">
        <v>7.8498112785976204</v>
      </c>
      <c r="FA13" s="148">
        <v>3.5822340031269988</v>
      </c>
      <c r="FB13" s="148">
        <v>424.92959072389834</v>
      </c>
      <c r="FC13" s="148">
        <v>35.384382562501173</v>
      </c>
      <c r="FD13" s="148">
        <v>57.372014368163924</v>
      </c>
      <c r="FE13" s="148">
        <v>10.778759285388929</v>
      </c>
      <c r="FF13" s="148">
        <v>16.773700085349464</v>
      </c>
      <c r="FG13" s="516"/>
      <c r="FH13" s="529"/>
      <c r="FI13" s="529"/>
      <c r="FJ13" s="529"/>
      <c r="FK13" s="529"/>
      <c r="FL13" s="529"/>
      <c r="FM13" s="142">
        <f t="shared" si="16"/>
        <v>52.411800826888431</v>
      </c>
      <c r="FO13" s="142">
        <f t="shared" si="17"/>
        <v>18.732241323285631</v>
      </c>
      <c r="FQ13" s="142">
        <f t="shared" si="53"/>
        <v>21.478335361254207</v>
      </c>
      <c r="FS13" s="142">
        <f t="shared" si="54"/>
        <v>73.669978880670328</v>
      </c>
      <c r="FU13" s="142">
        <f t="shared" si="55"/>
        <v>21.478335361254203</v>
      </c>
      <c r="FW13" s="142">
        <f t="shared" si="56"/>
        <v>0.27353387705252385</v>
      </c>
      <c r="FY13" s="142">
        <f t="shared" si="57"/>
        <v>12.578832198453224</v>
      </c>
      <c r="GO13" s="342"/>
      <c r="GP13" s="367"/>
      <c r="GS13" s="617"/>
      <c r="GT13" s="523"/>
      <c r="GU13" s="626"/>
      <c r="GV13" s="629"/>
      <c r="GW13" s="625"/>
      <c r="GX13" s="625"/>
      <c r="GY13" s="528"/>
      <c r="GZ13" s="523"/>
      <c r="HA13" s="528"/>
      <c r="HB13" s="655"/>
      <c r="HC13" s="635">
        <v>4</v>
      </c>
      <c r="HD13" s="641">
        <v>30</v>
      </c>
      <c r="HE13" s="642">
        <f t="shared" si="90"/>
        <v>0.3</v>
      </c>
      <c r="HF13" s="629"/>
      <c r="HG13" s="644">
        <f t="shared" si="101"/>
        <v>70</v>
      </c>
      <c r="HH13" s="642">
        <f t="shared" si="91"/>
        <v>0.7</v>
      </c>
      <c r="HI13" s="670"/>
      <c r="HJ13" s="673">
        <f t="shared" si="92"/>
        <v>100</v>
      </c>
      <c r="HK13" s="673">
        <f t="shared" si="92"/>
        <v>1</v>
      </c>
      <c r="HL13" s="635"/>
      <c r="HM13" s="643">
        <f t="shared" si="93"/>
        <v>30</v>
      </c>
      <c r="HN13" s="642">
        <f t="shared" si="94"/>
        <v>0.3</v>
      </c>
      <c r="HO13" s="629"/>
      <c r="HP13" s="644">
        <f t="shared" si="95"/>
        <v>70</v>
      </c>
      <c r="HQ13" s="642">
        <f t="shared" si="96"/>
        <v>0.7</v>
      </c>
      <c r="HR13" s="655"/>
      <c r="HS13" s="676">
        <v>0</v>
      </c>
      <c r="HT13" s="642">
        <f t="shared" si="97"/>
        <v>0</v>
      </c>
      <c r="HU13" s="655"/>
      <c r="HV13" s="666">
        <v>0</v>
      </c>
      <c r="HW13" s="667">
        <f t="shared" si="98"/>
        <v>0</v>
      </c>
      <c r="HX13" s="655"/>
      <c r="HY13" s="636">
        <f t="shared" si="86"/>
        <v>100</v>
      </c>
      <c r="HZ13" s="636">
        <f t="shared" si="87"/>
        <v>1</v>
      </c>
      <c r="IA13" s="655"/>
      <c r="IB13" s="661">
        <f t="shared" si="88"/>
        <v>85.6</v>
      </c>
      <c r="IC13" s="661">
        <f t="shared" si="89"/>
        <v>7.1999999999999993</v>
      </c>
      <c r="ID13" s="661">
        <f t="shared" si="99"/>
        <v>7.7586206896551713E-2</v>
      </c>
      <c r="IE13" s="661">
        <f t="shared" si="100"/>
        <v>8.4112149532710276E-2</v>
      </c>
      <c r="IF13" s="655"/>
      <c r="IG13" s="620"/>
      <c r="IH13" s="620"/>
      <c r="II13" s="620"/>
      <c r="IJ13" s="620"/>
      <c r="IK13" s="620"/>
      <c r="IL13" s="620"/>
      <c r="IM13" s="620"/>
      <c r="IN13" s="620"/>
      <c r="IO13" s="620"/>
      <c r="IP13" s="620"/>
      <c r="IQ13" s="620"/>
      <c r="IR13" s="620"/>
      <c r="IS13" s="620"/>
      <c r="IT13" s="620"/>
      <c r="IU13" s="620"/>
      <c r="IV13" s="620"/>
      <c r="IW13" s="620"/>
      <c r="IX13" s="278">
        <v>7</v>
      </c>
      <c r="IY13" s="145">
        <v>45.986377753267618</v>
      </c>
      <c r="IZ13" s="145">
        <v>0.52556557977954066</v>
      </c>
      <c r="JA13" s="145">
        <v>12.578832198453224</v>
      </c>
      <c r="JB13" s="145">
        <v>7.4762397448005791</v>
      </c>
      <c r="JC13" s="145">
        <v>1.3282879183150504</v>
      </c>
      <c r="JD13" s="145">
        <v>2.5958610801064661</v>
      </c>
      <c r="JE13" s="145">
        <v>10.006613244744441</v>
      </c>
      <c r="JF13" s="145">
        <v>1.0032919272708065</v>
      </c>
      <c r="JG13" s="145">
        <v>2.1637540469318619</v>
      </c>
      <c r="JH13" s="145">
        <v>8.9684686053193005E-2</v>
      </c>
      <c r="JI13" s="145">
        <v>0.21966088329117445</v>
      </c>
      <c r="JJ13" s="145">
        <v>5.5830936986084261E-2</v>
      </c>
      <c r="JK13" s="538">
        <v>14.94</v>
      </c>
      <c r="JL13" s="248">
        <v>0.63</v>
      </c>
      <c r="JM13" s="540">
        <f t="shared" si="58"/>
        <v>98.970000000000027</v>
      </c>
      <c r="JN13" s="748">
        <f t="shared" si="59"/>
        <v>1.0104071940992216</v>
      </c>
      <c r="JO13" s="753">
        <f t="shared" si="60"/>
        <v>46.464966912466004</v>
      </c>
      <c r="JP13" s="753">
        <f t="shared" si="61"/>
        <v>0.53103524278017633</v>
      </c>
      <c r="JQ13" s="753">
        <f t="shared" si="62"/>
        <v>12.709742546684065</v>
      </c>
      <c r="JR13" s="753">
        <f t="shared" si="63"/>
        <v>7.5540464229570343</v>
      </c>
      <c r="JS13" s="753">
        <f t="shared" si="64"/>
        <v>1.3421116685006063</v>
      </c>
      <c r="JT13" s="753">
        <f t="shared" si="65"/>
        <v>2.6228767102217492</v>
      </c>
      <c r="JU13" s="753">
        <f t="shared" si="66"/>
        <v>10.110754011058338</v>
      </c>
      <c r="JV13" s="753">
        <f t="shared" si="67"/>
        <v>1.013733381096096</v>
      </c>
      <c r="JW13" s="753">
        <f t="shared" si="68"/>
        <v>2.1862726552812579</v>
      </c>
      <c r="JX13" s="753">
        <f t="shared" si="69"/>
        <v>9.061805198867634E-2</v>
      </c>
      <c r="JY13" s="753">
        <f t="shared" si="70"/>
        <v>0.22194693673959218</v>
      </c>
      <c r="JZ13" s="753">
        <f t="shared" si="71"/>
        <v>5.6411980384039849E-2</v>
      </c>
      <c r="KA13" s="753">
        <f t="shared" si="72"/>
        <v>15.09548347984237</v>
      </c>
      <c r="KB13" s="753">
        <f t="shared" si="73"/>
        <v>100</v>
      </c>
      <c r="KC13" s="256"/>
      <c r="KD13" s="256">
        <f t="shared" si="74"/>
        <v>52.957260611183607</v>
      </c>
      <c r="KE13" s="256">
        <f t="shared" si="75"/>
        <v>17.868046182426855</v>
      </c>
      <c r="KF13" s="256">
        <f t="shared" si="76"/>
        <v>25.206237490900708</v>
      </c>
      <c r="KG13" s="249">
        <f t="shared" si="77"/>
        <v>1.3827103502084044</v>
      </c>
      <c r="KH13" s="256">
        <f t="shared" si="78"/>
        <v>97.414254634719569</v>
      </c>
      <c r="KI13" s="256">
        <f t="shared" si="79"/>
        <v>1.0265438089628296</v>
      </c>
      <c r="KJ13" s="753">
        <f t="shared" si="80"/>
        <v>54.362948020041642</v>
      </c>
      <c r="KK13" s="753">
        <f t="shared" si="81"/>
        <v>18.342332186832209</v>
      </c>
      <c r="KL13" s="753">
        <f t="shared" si="82"/>
        <v>25.875307043530889</v>
      </c>
      <c r="KM13" s="753">
        <f t="shared" si="83"/>
        <v>1.4194127495952635</v>
      </c>
      <c r="KN13" s="753">
        <f t="shared" si="84"/>
        <v>100</v>
      </c>
      <c r="KO13" s="256"/>
      <c r="KP13" s="147">
        <v>62352.220370953488</v>
      </c>
      <c r="KQ13" s="148">
        <v>287.63135369621091</v>
      </c>
      <c r="KR13" s="148">
        <v>64.178705724475307</v>
      </c>
      <c r="KS13" s="148">
        <v>132.55989968764979</v>
      </c>
      <c r="KT13" s="148">
        <v>14.417180269829499</v>
      </c>
      <c r="KU13" s="148">
        <v>20.474853267205809</v>
      </c>
      <c r="KV13" s="432">
        <v>1</v>
      </c>
      <c r="KW13" s="148">
        <v>85.17626975712777</v>
      </c>
      <c r="KX13" s="148">
        <v>304.31143953585098</v>
      </c>
      <c r="KY13" s="148">
        <v>27.722840955409122</v>
      </c>
      <c r="KZ13" s="148">
        <v>88.442950875924865</v>
      </c>
      <c r="LA13" s="148">
        <v>8.2220747044197964</v>
      </c>
      <c r="LB13" s="148">
        <v>31.09859251841705</v>
      </c>
      <c r="LC13" s="148">
        <v>7.8498112785976204</v>
      </c>
      <c r="LD13" s="148">
        <v>3.5822340031269988</v>
      </c>
      <c r="LE13" s="148">
        <v>424.92959072389834</v>
      </c>
      <c r="LF13" s="148">
        <v>35.384382562501173</v>
      </c>
      <c r="LG13" s="148">
        <v>57.372014368163924</v>
      </c>
      <c r="LH13" s="148">
        <v>10.778759285388929</v>
      </c>
      <c r="LI13" s="148">
        <v>16.773700085349464</v>
      </c>
      <c r="LJ13" s="617"/>
      <c r="LL13" s="142">
        <f t="shared" si="22"/>
        <v>17.726730974382196</v>
      </c>
    </row>
    <row r="14" spans="1:346" s="605" customFormat="1" ht="16.5" x14ac:dyDescent="0.3">
      <c r="A14" s="814">
        <v>8</v>
      </c>
      <c r="B14" s="803">
        <v>282</v>
      </c>
      <c r="C14" s="804">
        <v>100</v>
      </c>
      <c r="D14" s="863">
        <v>912.4</v>
      </c>
      <c r="E14" s="864" t="s">
        <v>325</v>
      </c>
      <c r="F14" s="865" t="s">
        <v>204</v>
      </c>
      <c r="G14" s="866"/>
      <c r="H14" s="609">
        <v>9.83</v>
      </c>
      <c r="I14" s="609">
        <v>0.09</v>
      </c>
      <c r="J14" s="609">
        <v>2.71</v>
      </c>
      <c r="K14" s="609">
        <v>4.88</v>
      </c>
      <c r="L14" s="609">
        <v>39.979999999999997</v>
      </c>
      <c r="M14" s="609">
        <v>2.3199999999999998</v>
      </c>
      <c r="N14" s="609">
        <v>9.6199999999999992</v>
      </c>
      <c r="O14" s="609">
        <v>0.25</v>
      </c>
      <c r="P14" s="609">
        <v>0.53</v>
      </c>
      <c r="Q14" s="609">
        <v>0.78</v>
      </c>
      <c r="R14" s="609">
        <v>0.04</v>
      </c>
      <c r="S14" s="609">
        <v>0.01</v>
      </c>
      <c r="T14" s="609">
        <v>0.26</v>
      </c>
      <c r="U14" s="609">
        <v>28.3</v>
      </c>
      <c r="V14" s="604">
        <v>99.6</v>
      </c>
      <c r="W14" s="604"/>
      <c r="X14" s="609">
        <v>0.25</v>
      </c>
      <c r="Y14" s="609">
        <f t="shared" si="23"/>
        <v>0.1855</v>
      </c>
      <c r="Z14" s="609">
        <f t="shared" si="0"/>
        <v>2.8206357713028517E-4</v>
      </c>
      <c r="AA14" s="609">
        <f t="shared" si="1"/>
        <v>0.4355</v>
      </c>
      <c r="AB14" s="609">
        <v>0.26</v>
      </c>
      <c r="AC14" s="566">
        <f t="shared" si="2"/>
        <v>0.05</v>
      </c>
      <c r="AD14" s="566"/>
      <c r="AE14" s="566">
        <f t="shared" si="3"/>
        <v>6.9999999999999993E-2</v>
      </c>
      <c r="AF14" s="567">
        <f t="shared" si="4"/>
        <v>9.5499999999999989</v>
      </c>
      <c r="AG14" s="566">
        <v>0</v>
      </c>
      <c r="AH14" s="566">
        <f t="shared" si="5"/>
        <v>0.04</v>
      </c>
      <c r="AI14" s="887">
        <f t="shared" si="24"/>
        <v>6.9999999999999993E-2</v>
      </c>
      <c r="AJ14" s="887">
        <f t="shared" si="25"/>
        <v>9.5499999999999989</v>
      </c>
      <c r="AK14" s="146"/>
      <c r="AL14" s="887">
        <f t="shared" si="26"/>
        <v>0.04</v>
      </c>
      <c r="AM14" s="568">
        <f t="shared" si="6"/>
        <v>17.68</v>
      </c>
      <c r="AN14" s="568">
        <f t="shared" si="7"/>
        <v>0.45984162895927599</v>
      </c>
      <c r="AO14" s="568">
        <f t="shared" si="27"/>
        <v>0.54015837104072395</v>
      </c>
      <c r="AP14" s="568">
        <f t="shared" si="8"/>
        <v>7.1999999999999993</v>
      </c>
      <c r="AQ14" s="568">
        <f t="shared" si="28"/>
        <v>3.3108597285067867</v>
      </c>
      <c r="AR14" s="568">
        <f t="shared" si="29"/>
        <v>3.8891402714932122</v>
      </c>
      <c r="AS14" s="568">
        <f t="shared" si="9"/>
        <v>8.4494674990818961</v>
      </c>
      <c r="AT14" s="568">
        <f t="shared" si="10"/>
        <v>19.850532500918106</v>
      </c>
      <c r="AU14" s="568">
        <f t="shared" si="30"/>
        <v>33.289672772411322</v>
      </c>
      <c r="AV14" s="566">
        <f t="shared" si="11"/>
        <v>28.940654455177366</v>
      </c>
      <c r="AW14" s="569">
        <v>0.3</v>
      </c>
      <c r="AX14" s="566">
        <f t="shared" si="13"/>
        <v>62.530327227588685</v>
      </c>
      <c r="AY14" s="566">
        <f t="shared" si="85"/>
        <v>37.469672772411315</v>
      </c>
      <c r="AZ14" s="570">
        <f>AW14</f>
        <v>0.3</v>
      </c>
      <c r="BB14" s="566">
        <f>AU14</f>
        <v>33.289672772411322</v>
      </c>
      <c r="BC14" s="566"/>
      <c r="BD14" s="566">
        <f t="shared" si="32"/>
        <v>28.940654455177366</v>
      </c>
      <c r="BE14" s="566"/>
      <c r="BF14" s="566">
        <f t="shared" si="33"/>
        <v>29.240654455177367</v>
      </c>
      <c r="BG14" s="566"/>
      <c r="BH14" s="575">
        <v>55655.121594510245</v>
      </c>
      <c r="BI14" s="575">
        <v>582.08339710291932</v>
      </c>
      <c r="BJ14" s="575">
        <v>28.100698953629486</v>
      </c>
      <c r="BK14" s="575">
        <v>175.81177045251232</v>
      </c>
      <c r="BL14" s="575">
        <v>5.254335092569157</v>
      </c>
      <c r="BM14" s="575">
        <v>94.963273805604857</v>
      </c>
      <c r="BN14" s="575">
        <v>1.622577135067333</v>
      </c>
      <c r="BO14" s="575">
        <v>23.234392688105917</v>
      </c>
      <c r="BP14" s="575">
        <v>275.85822366446706</v>
      </c>
      <c r="BQ14" s="575">
        <v>100.96890861330047</v>
      </c>
      <c r="BR14" s="575">
        <v>27.755274761338455</v>
      </c>
      <c r="BS14" s="575">
        <v>0</v>
      </c>
      <c r="BT14" s="575">
        <v>25.191903735323351</v>
      </c>
      <c r="BU14" s="575">
        <v>1.5466019883954403</v>
      </c>
      <c r="BV14" s="575">
        <v>1</v>
      </c>
      <c r="BW14" s="575">
        <v>165.00171585529651</v>
      </c>
      <c r="BX14" s="575">
        <v>41.633465946233713</v>
      </c>
      <c r="BY14" s="575">
        <v>101.63957378293885</v>
      </c>
      <c r="BZ14" s="575">
        <v>13.337438032661801</v>
      </c>
      <c r="CA14" s="575">
        <v>45.533905605933455</v>
      </c>
      <c r="CB14" s="575"/>
      <c r="CC14" s="575">
        <f t="shared" si="34"/>
        <v>11902417.768012587</v>
      </c>
      <c r="CD14" s="575"/>
      <c r="CE14" s="575">
        <f>BX14+BY14+CA14</f>
        <v>188.80694533510604</v>
      </c>
      <c r="CF14" s="575"/>
      <c r="CG14" s="606"/>
      <c r="CH14" s="606"/>
      <c r="CI14" s="558"/>
      <c r="CJ14" s="606"/>
      <c r="CK14" s="607"/>
      <c r="CL14" s="558"/>
      <c r="CM14" s="580">
        <f t="shared" si="36"/>
        <v>28.940654455177366</v>
      </c>
      <c r="CN14" s="580">
        <f t="shared" si="37"/>
        <v>0.3</v>
      </c>
      <c r="CO14" s="581">
        <f t="shared" si="38"/>
        <v>3.4553468773443861E-2</v>
      </c>
      <c r="CP14" s="581">
        <f t="shared" si="38"/>
        <v>3.3333333333333335</v>
      </c>
      <c r="CQ14" s="571">
        <f t="shared" si="39"/>
        <v>1.0366040632033157E-2</v>
      </c>
      <c r="CR14" s="571">
        <f t="shared" si="40"/>
        <v>98.974031171361545</v>
      </c>
      <c r="CS14" s="571">
        <f t="shared" si="41"/>
        <v>3.6273062730627306</v>
      </c>
      <c r="CT14" s="571">
        <f t="shared" si="14"/>
        <v>78.38915470494419</v>
      </c>
      <c r="CU14" s="571">
        <f t="shared" si="42"/>
        <v>21.610845295055825</v>
      </c>
      <c r="CV14" s="571">
        <f t="shared" si="43"/>
        <v>2.2811011551479718</v>
      </c>
      <c r="CW14" s="566">
        <f t="shared" si="44"/>
        <v>9.83</v>
      </c>
      <c r="CX14" s="566">
        <f t="shared" si="45"/>
        <v>2.71</v>
      </c>
      <c r="CY14" s="566">
        <f t="shared" si="46"/>
        <v>0.53</v>
      </c>
      <c r="CZ14" s="584">
        <f t="shared" si="47"/>
        <v>23.234392688105917</v>
      </c>
      <c r="DA14" s="571"/>
      <c r="DB14" s="571"/>
      <c r="DC14" s="571"/>
      <c r="DD14" s="608">
        <f t="shared" si="48"/>
        <v>522</v>
      </c>
      <c r="DE14" s="571"/>
      <c r="DF14" s="571"/>
      <c r="DG14" s="585"/>
      <c r="DH14" s="609">
        <v>9.83</v>
      </c>
      <c r="DI14" s="609">
        <v>0.09</v>
      </c>
      <c r="DJ14" s="609">
        <v>2.71</v>
      </c>
      <c r="DK14" s="609">
        <v>4.88</v>
      </c>
      <c r="DL14" s="609">
        <v>39.979999999999997</v>
      </c>
      <c r="DM14" s="609">
        <v>2.3199999999999998</v>
      </c>
      <c r="DN14" s="609">
        <v>9.6199999999999992</v>
      </c>
      <c r="DO14" s="609">
        <v>0.25</v>
      </c>
      <c r="DP14" s="609">
        <v>0.53</v>
      </c>
      <c r="DQ14" s="609">
        <v>0.78</v>
      </c>
      <c r="DR14" s="609">
        <v>0.04</v>
      </c>
      <c r="DS14" s="609">
        <v>0.01</v>
      </c>
      <c r="DT14" s="609">
        <v>0.26</v>
      </c>
      <c r="DU14" s="610">
        <v>28.3</v>
      </c>
      <c r="DV14" s="611">
        <f t="shared" si="49"/>
        <v>99.600000000000009</v>
      </c>
      <c r="DW14" s="554">
        <f t="shared" si="50"/>
        <v>5.5432372505543244</v>
      </c>
      <c r="DX14" s="588">
        <f t="shared" si="51"/>
        <v>54.490022172949011</v>
      </c>
      <c r="DY14" s="588">
        <f t="shared" si="15"/>
        <v>0.4988913525498892</v>
      </c>
      <c r="DZ14" s="588">
        <f t="shared" si="15"/>
        <v>15.022172949002218</v>
      </c>
      <c r="EA14" s="588">
        <f t="shared" si="15"/>
        <v>27.050997782705103</v>
      </c>
      <c r="EB14" s="588">
        <f t="shared" si="15"/>
        <v>221.61862527716187</v>
      </c>
      <c r="EC14" s="588">
        <f t="shared" si="15"/>
        <v>12.860310421286032</v>
      </c>
      <c r="ED14" s="588">
        <f t="shared" si="15"/>
        <v>53.325942350332596</v>
      </c>
      <c r="EE14" s="588">
        <f t="shared" si="15"/>
        <v>1.3858093126385811</v>
      </c>
      <c r="EF14" s="588">
        <f t="shared" si="15"/>
        <v>2.9379157427937921</v>
      </c>
      <c r="EG14" s="588">
        <f t="shared" si="15"/>
        <v>4.323725055432373</v>
      </c>
      <c r="EH14" s="588">
        <f t="shared" si="15"/>
        <v>0.22172949002217299</v>
      </c>
      <c r="EI14" s="588">
        <f t="shared" si="15"/>
        <v>5.5432372505543247E-2</v>
      </c>
      <c r="EJ14" s="588">
        <f t="shared" si="52"/>
        <v>393.79157427937923</v>
      </c>
      <c r="EK14" s="612"/>
      <c r="EL14" s="612"/>
      <c r="EM14" s="575">
        <v>55655.121594510245</v>
      </c>
      <c r="EN14" s="575">
        <v>582.08339710291932</v>
      </c>
      <c r="EO14" s="575">
        <v>28.100698953629486</v>
      </c>
      <c r="EP14" s="575">
        <v>175.81177045251232</v>
      </c>
      <c r="EQ14" s="575">
        <v>5.254335092569157</v>
      </c>
      <c r="ER14" s="575">
        <v>94.963273805604857</v>
      </c>
      <c r="ES14" s="575">
        <v>1.622577135067333</v>
      </c>
      <c r="ET14" s="575">
        <v>23.234392688105917</v>
      </c>
      <c r="EU14" s="575">
        <v>275.85822366446706</v>
      </c>
      <c r="EV14" s="575">
        <v>100.96890861330047</v>
      </c>
      <c r="EW14" s="575">
        <v>27.755274761338455</v>
      </c>
      <c r="EX14" s="575">
        <v>0</v>
      </c>
      <c r="EY14" s="575">
        <v>25.191903735323351</v>
      </c>
      <c r="EZ14" s="575">
        <v>1.5466019883954403</v>
      </c>
      <c r="FA14" s="575">
        <v>1</v>
      </c>
      <c r="FB14" s="575">
        <v>165.00171585529651</v>
      </c>
      <c r="FC14" s="575">
        <v>41.633465946233713</v>
      </c>
      <c r="FD14" s="575">
        <v>101.63957378293885</v>
      </c>
      <c r="FE14" s="575">
        <v>13.337438032661801</v>
      </c>
      <c r="FF14" s="575">
        <v>45.533905605933455</v>
      </c>
      <c r="FG14" s="613"/>
      <c r="FM14" s="571">
        <f t="shared" si="16"/>
        <v>11.291666666666666</v>
      </c>
      <c r="FO14" s="571">
        <f t="shared" si="17"/>
        <v>3.9583333333333339</v>
      </c>
      <c r="FQ14" s="571">
        <f t="shared" si="53"/>
        <v>21.610845295055817</v>
      </c>
      <c r="FR14" s="571"/>
      <c r="FS14" s="571">
        <f>100*FM14/(FM14+FO14)</f>
        <v>74.04371584699453</v>
      </c>
      <c r="FV14" s="571">
        <f t="shared" si="55"/>
        <v>21.610845295055825</v>
      </c>
      <c r="FW14" s="589">
        <f>DJ14/DH14</f>
        <v>0.27568667344862663</v>
      </c>
      <c r="FX14" s="589"/>
      <c r="FY14" s="614"/>
      <c r="FZ14" s="592">
        <f t="shared" si="57"/>
        <v>2.71</v>
      </c>
      <c r="GO14" s="607"/>
      <c r="GP14" s="558"/>
      <c r="GS14" s="618"/>
      <c r="GT14" s="523"/>
      <c r="GU14" s="631" t="s">
        <v>328</v>
      </c>
      <c r="GV14" s="628"/>
      <c r="GW14" s="624">
        <v>0</v>
      </c>
      <c r="GX14" s="522">
        <v>0</v>
      </c>
      <c r="GY14" s="523"/>
      <c r="GZ14" s="622">
        <f>GW14/100</f>
        <v>0</v>
      </c>
      <c r="HA14" s="533">
        <f>GX14/100</f>
        <v>0</v>
      </c>
      <c r="HB14" s="628"/>
      <c r="HC14" s="635">
        <v>5</v>
      </c>
      <c r="HD14" s="641">
        <v>40</v>
      </c>
      <c r="HE14" s="642">
        <f t="shared" si="90"/>
        <v>0.4</v>
      </c>
      <c r="HF14" s="628"/>
      <c r="HG14" s="644">
        <f t="shared" si="101"/>
        <v>60</v>
      </c>
      <c r="HH14" s="642">
        <f t="shared" si="91"/>
        <v>0.6</v>
      </c>
      <c r="HI14" s="670"/>
      <c r="HJ14" s="673">
        <f t="shared" si="92"/>
        <v>100</v>
      </c>
      <c r="HK14" s="673">
        <f t="shared" si="92"/>
        <v>1</v>
      </c>
      <c r="HL14" s="635"/>
      <c r="HM14" s="643">
        <f t="shared" si="93"/>
        <v>40</v>
      </c>
      <c r="HN14" s="642">
        <f t="shared" si="94"/>
        <v>0.4</v>
      </c>
      <c r="HO14" s="628"/>
      <c r="HP14" s="644">
        <f t="shared" si="95"/>
        <v>60</v>
      </c>
      <c r="HQ14" s="642">
        <f t="shared" si="96"/>
        <v>0.6</v>
      </c>
      <c r="HR14" s="628"/>
      <c r="HS14" s="676">
        <v>0</v>
      </c>
      <c r="HT14" s="642">
        <f t="shared" si="97"/>
        <v>0</v>
      </c>
      <c r="HU14" s="628"/>
      <c r="HV14" s="666">
        <v>0</v>
      </c>
      <c r="HW14" s="667">
        <f t="shared" si="98"/>
        <v>0</v>
      </c>
      <c r="HX14" s="628"/>
      <c r="HY14" s="636">
        <f t="shared" si="86"/>
        <v>100</v>
      </c>
      <c r="HZ14" s="636">
        <f t="shared" si="87"/>
        <v>1</v>
      </c>
      <c r="IA14" s="628"/>
      <c r="IB14" s="661">
        <f t="shared" si="88"/>
        <v>80.8</v>
      </c>
      <c r="IC14" s="661">
        <f t="shared" si="89"/>
        <v>9.6000000000000014</v>
      </c>
      <c r="ID14" s="661">
        <f t="shared" si="99"/>
        <v>0.10619469026548674</v>
      </c>
      <c r="IE14" s="661">
        <f t="shared" si="100"/>
        <v>0.11881188118811883</v>
      </c>
      <c r="IF14" s="628"/>
      <c r="IG14" s="621"/>
      <c r="IH14" s="621"/>
      <c r="II14" s="621"/>
      <c r="IJ14" s="621"/>
      <c r="IK14" s="621"/>
      <c r="IL14" s="621"/>
      <c r="IM14" s="621"/>
      <c r="IN14" s="621"/>
      <c r="IO14" s="621"/>
      <c r="IP14" s="621"/>
      <c r="IQ14" s="621"/>
      <c r="IR14" s="621"/>
      <c r="IS14" s="621"/>
      <c r="IT14" s="621"/>
      <c r="IU14" s="621"/>
      <c r="IV14" s="621"/>
      <c r="IW14" s="621"/>
      <c r="IX14" s="814">
        <v>8</v>
      </c>
      <c r="IY14" s="609">
        <v>9.83</v>
      </c>
      <c r="IZ14" s="609">
        <v>0.09</v>
      </c>
      <c r="JA14" s="609">
        <v>2.71</v>
      </c>
      <c r="JB14" s="609">
        <v>4.88</v>
      </c>
      <c r="JC14" s="609">
        <v>39.979999999999997</v>
      </c>
      <c r="JD14" s="609">
        <v>2.3199999999999998</v>
      </c>
      <c r="JE14" s="609">
        <v>9.6199999999999992</v>
      </c>
      <c r="JF14" s="609">
        <v>0.25</v>
      </c>
      <c r="JG14" s="609">
        <v>0.53</v>
      </c>
      <c r="JH14" s="609">
        <v>0.78</v>
      </c>
      <c r="JI14" s="609">
        <v>0.04</v>
      </c>
      <c r="JJ14" s="609">
        <v>0.01</v>
      </c>
      <c r="JK14" s="610">
        <v>28.3</v>
      </c>
      <c r="JL14" s="870">
        <v>0.26</v>
      </c>
      <c r="JM14" s="540">
        <f t="shared" si="58"/>
        <v>99.34</v>
      </c>
      <c r="JN14" s="748">
        <f t="shared" si="59"/>
        <v>1.0066438494060801</v>
      </c>
      <c r="JO14" s="753">
        <f t="shared" si="60"/>
        <v>9.8953090396617682</v>
      </c>
      <c r="JP14" s="753">
        <f t="shared" si="61"/>
        <v>9.0597946446547201E-2</v>
      </c>
      <c r="JQ14" s="753">
        <f t="shared" si="62"/>
        <v>2.7280048318904768</v>
      </c>
      <c r="JR14" s="753">
        <f t="shared" si="63"/>
        <v>4.9124219851016706</v>
      </c>
      <c r="JS14" s="753">
        <f t="shared" si="64"/>
        <v>40.245621099255082</v>
      </c>
      <c r="JT14" s="753">
        <f t="shared" si="65"/>
        <v>2.3354137306221054</v>
      </c>
      <c r="JU14" s="753">
        <f t="shared" si="66"/>
        <v>9.683913831286489</v>
      </c>
      <c r="JV14" s="753">
        <f t="shared" si="67"/>
        <v>0.25166096235152002</v>
      </c>
      <c r="JW14" s="753">
        <f t="shared" si="68"/>
        <v>0.53352124018522251</v>
      </c>
      <c r="JX14" s="753">
        <f t="shared" si="69"/>
        <v>0.78518220253674254</v>
      </c>
      <c r="JY14" s="753">
        <f t="shared" si="70"/>
        <v>4.0265753976243206E-2</v>
      </c>
      <c r="JZ14" s="753">
        <f t="shared" si="71"/>
        <v>1.0066438494060801E-2</v>
      </c>
      <c r="KA14" s="753">
        <f t="shared" si="72"/>
        <v>28.488020938192069</v>
      </c>
      <c r="KB14" s="753">
        <f t="shared" si="73"/>
        <v>100</v>
      </c>
      <c r="KC14" s="612"/>
      <c r="KD14" s="256">
        <f t="shared" si="74"/>
        <v>11.366686799543652</v>
      </c>
      <c r="KE14" s="256">
        <f t="shared" si="75"/>
        <v>3.7572981679081954</v>
      </c>
      <c r="KF14" s="256">
        <f t="shared" si="76"/>
        <v>38.171934769478554</v>
      </c>
      <c r="KG14" s="249">
        <f t="shared" si="77"/>
        <v>1.0871753573585665</v>
      </c>
      <c r="KH14" s="256">
        <f t="shared" si="78"/>
        <v>54.383095094288969</v>
      </c>
      <c r="KI14" s="256">
        <f t="shared" si="79"/>
        <v>1.8388067068750098</v>
      </c>
      <c r="KJ14" s="753">
        <f t="shared" si="80"/>
        <v>20.901139921948509</v>
      </c>
      <c r="KK14" s="753">
        <f t="shared" si="81"/>
        <v>6.9089450708787767</v>
      </c>
      <c r="KL14" s="753">
        <f t="shared" si="82"/>
        <v>70.190809668512543</v>
      </c>
      <c r="KM14" s="753">
        <f t="shared" si="83"/>
        <v>1.9991053386601676</v>
      </c>
      <c r="KN14" s="753">
        <f t="shared" si="84"/>
        <v>100</v>
      </c>
      <c r="KO14" s="612"/>
      <c r="KP14" s="575">
        <v>55655.121594510245</v>
      </c>
      <c r="KQ14" s="575">
        <v>582.08339710291932</v>
      </c>
      <c r="KR14" s="575">
        <v>28.100698953629486</v>
      </c>
      <c r="KS14" s="575">
        <v>175.81177045251232</v>
      </c>
      <c r="KT14" s="575">
        <v>5.254335092569157</v>
      </c>
      <c r="KU14" s="575">
        <v>94.963273805604857</v>
      </c>
      <c r="KV14" s="575">
        <v>1.622577135067333</v>
      </c>
      <c r="KW14" s="575">
        <v>23.234392688105917</v>
      </c>
      <c r="KX14" s="575">
        <v>275.85822366446706</v>
      </c>
      <c r="KY14" s="575">
        <v>100.96890861330047</v>
      </c>
      <c r="KZ14" s="575">
        <v>27.755274761338455</v>
      </c>
      <c r="LA14" s="575">
        <v>0</v>
      </c>
      <c r="LB14" s="575">
        <v>25.191903735323351</v>
      </c>
      <c r="LC14" s="575">
        <v>1.5466019883954403</v>
      </c>
      <c r="LD14" s="575">
        <v>1</v>
      </c>
      <c r="LE14" s="575">
        <v>165.00171585529651</v>
      </c>
      <c r="LF14" s="575">
        <v>41.633465946233713</v>
      </c>
      <c r="LG14" s="575">
        <v>101.63957378293885</v>
      </c>
      <c r="LH14" s="575">
        <v>13.337438032661801</v>
      </c>
      <c r="LI14" s="575">
        <v>45.533905605933455</v>
      </c>
      <c r="LJ14" s="618"/>
      <c r="LL14" s="142">
        <f t="shared" si="22"/>
        <v>161.18681259758887</v>
      </c>
    </row>
    <row r="15" spans="1:346" s="142" customFormat="1" ht="14.25" customHeight="1" x14ac:dyDescent="0.2">
      <c r="A15" s="278">
        <v>9</v>
      </c>
      <c r="B15" s="272">
        <v>284</v>
      </c>
      <c r="C15" s="144">
        <v>100</v>
      </c>
      <c r="D15" s="324">
        <v>1092.5</v>
      </c>
      <c r="E15" s="317" t="s">
        <v>235</v>
      </c>
      <c r="F15" s="867" t="s">
        <v>205</v>
      </c>
      <c r="G15" s="262"/>
      <c r="H15" s="145">
        <v>70.967918871693001</v>
      </c>
      <c r="I15" s="145">
        <v>0.79298421291698085</v>
      </c>
      <c r="J15" s="145">
        <v>15.688634321692245</v>
      </c>
      <c r="K15" s="145">
        <v>1.6622307622092354</v>
      </c>
      <c r="L15" s="145">
        <v>5.9589598868128743E-2</v>
      </c>
      <c r="M15" s="145">
        <v>0.91061963866183615</v>
      </c>
      <c r="N15" s="145">
        <v>0.79555716623598483</v>
      </c>
      <c r="O15" s="145">
        <v>0.80790734216720317</v>
      </c>
      <c r="P15" s="145">
        <v>2.7317559978527481</v>
      </c>
      <c r="Q15" s="145">
        <v>4.9812376255914184E-2</v>
      </c>
      <c r="R15" s="145">
        <v>0.18803142855280003</v>
      </c>
      <c r="S15" s="145">
        <v>5.495828289392185E-2</v>
      </c>
      <c r="T15" s="145">
        <v>0.62</v>
      </c>
      <c r="U15" s="145">
        <v>4.2699999999999996</v>
      </c>
      <c r="V15" s="540">
        <v>99.6</v>
      </c>
      <c r="W15" s="540"/>
      <c r="X15" s="145">
        <v>0.80790734216720317</v>
      </c>
      <c r="Y15" s="145">
        <f t="shared" si="23"/>
        <v>0.59946724788806471</v>
      </c>
      <c r="Z15" s="145">
        <f t="shared" si="0"/>
        <v>1.5501729865997757E-3</v>
      </c>
      <c r="AA15" s="145">
        <f t="shared" si="1"/>
        <v>1.4073745900552679</v>
      </c>
      <c r="AB15" s="145">
        <v>0.62</v>
      </c>
      <c r="AC15" s="548">
        <f t="shared" si="2"/>
        <v>0.24298971144672188</v>
      </c>
      <c r="AD15" s="146"/>
      <c r="AE15" s="146">
        <f t="shared" si="3"/>
        <v>0.32905499996740001</v>
      </c>
      <c r="AF15" s="443">
        <f t="shared" si="4"/>
        <v>0.46650216626858482</v>
      </c>
      <c r="AG15" s="146">
        <v>0</v>
      </c>
      <c r="AH15" s="146">
        <f t="shared" si="5"/>
        <v>0.18803142855280003</v>
      </c>
      <c r="AI15" s="887">
        <f t="shared" si="24"/>
        <v>0.32905499996740001</v>
      </c>
      <c r="AJ15" s="887">
        <f t="shared" si="25"/>
        <v>0.46650216626858482</v>
      </c>
      <c r="AK15" s="146"/>
      <c r="AL15" s="887">
        <f t="shared" si="26"/>
        <v>0.18803142855280003</v>
      </c>
      <c r="AM15" s="249">
        <f t="shared" si="6"/>
        <v>47.532405131345314</v>
      </c>
      <c r="AN15" s="249">
        <f t="shared" si="7"/>
        <v>0.990185597278751</v>
      </c>
      <c r="AO15" s="249">
        <f t="shared" si="27"/>
        <v>9.8144027212489875E-3</v>
      </c>
      <c r="AP15" s="249">
        <f t="shared" si="8"/>
        <v>2.5728504008710713</v>
      </c>
      <c r="AQ15" s="249">
        <f t="shared" si="28"/>
        <v>2.5475994108953959</v>
      </c>
      <c r="AR15" s="249">
        <f t="shared" si="29"/>
        <v>2.525098997567559E-2</v>
      </c>
      <c r="AS15" s="249">
        <f t="shared" si="9"/>
        <v>4.1869996001110676</v>
      </c>
      <c r="AT15" s="249">
        <f t="shared" si="10"/>
        <v>8.3000399888931639E-2</v>
      </c>
      <c r="AU15" s="433">
        <f t="shared" si="30"/>
        <v>0.57475355613319201</v>
      </c>
      <c r="AV15" s="430">
        <f t="shared" si="11"/>
        <v>44.846466665397422</v>
      </c>
      <c r="AW15" s="430">
        <f>H15-0.5*AV15</f>
        <v>48.544685538994287</v>
      </c>
      <c r="AX15" s="430">
        <f t="shared" si="13"/>
        <v>93.96590576052489</v>
      </c>
      <c r="AY15" s="430">
        <f t="shared" si="85"/>
        <v>6.0340942394751096</v>
      </c>
      <c r="AZ15" s="436">
        <f t="shared" si="31"/>
        <v>48.544685538994287</v>
      </c>
      <c r="BA15" s="436"/>
      <c r="BB15" s="436">
        <f>AU15</f>
        <v>0.57475355613319201</v>
      </c>
      <c r="BC15" s="436"/>
      <c r="BD15" s="436">
        <f t="shared" si="32"/>
        <v>44.846466665397422</v>
      </c>
      <c r="BE15" s="430"/>
      <c r="BF15" s="146">
        <f t="shared" si="33"/>
        <v>93.391152204391716</v>
      </c>
      <c r="BG15" s="146"/>
      <c r="BH15" s="147">
        <v>11953.014035132068</v>
      </c>
      <c r="BI15" s="148">
        <v>27.659332387215613</v>
      </c>
      <c r="BJ15" s="148">
        <v>12.363241079997948</v>
      </c>
      <c r="BK15" s="148">
        <v>39.207379348973056</v>
      </c>
      <c r="BL15" s="148">
        <v>14.14412441184021</v>
      </c>
      <c r="BM15" s="148">
        <v>7.2795804717663168</v>
      </c>
      <c r="BN15" s="432">
        <v>1</v>
      </c>
      <c r="BO15" s="148">
        <v>133.53408636774839</v>
      </c>
      <c r="BP15" s="148">
        <v>95.568520576983303</v>
      </c>
      <c r="BQ15" s="148">
        <v>18.046294431558369</v>
      </c>
      <c r="BR15" s="148">
        <v>301.65651954658955</v>
      </c>
      <c r="BS15" s="148">
        <v>9.9695295160376478</v>
      </c>
      <c r="BT15" s="148">
        <v>15.875106780758985</v>
      </c>
      <c r="BU15" s="148">
        <v>9.7559813010158383</v>
      </c>
      <c r="BV15" s="148">
        <v>5.7343923910295311</v>
      </c>
      <c r="BW15" s="148">
        <v>649.9278424126079</v>
      </c>
      <c r="BX15" s="148">
        <v>15.036432796326102</v>
      </c>
      <c r="BY15" s="148">
        <v>28.091262923662992</v>
      </c>
      <c r="BZ15" s="148">
        <v>0</v>
      </c>
      <c r="CA15" s="148">
        <v>6.8043417897894782</v>
      </c>
      <c r="CB15" s="148"/>
      <c r="CC15" s="148">
        <f t="shared" si="34"/>
        <v>4952702.074334872</v>
      </c>
      <c r="CD15" s="148"/>
      <c r="CE15" s="148">
        <f>BX15+BY15+CA15</f>
        <v>49.932037509778567</v>
      </c>
      <c r="CF15" s="148"/>
      <c r="CG15" s="160">
        <v>4.5322777608357079</v>
      </c>
      <c r="CH15" s="160">
        <v>4.9153406195141001</v>
      </c>
      <c r="CI15" s="367"/>
      <c r="CJ15" s="192" t="s">
        <v>159</v>
      </c>
      <c r="CK15" s="341">
        <v>4.5322777608357079</v>
      </c>
      <c r="CL15" s="367"/>
      <c r="CM15" s="501">
        <f t="shared" si="36"/>
        <v>44.846466665397422</v>
      </c>
      <c r="CN15" s="501">
        <f t="shared" si="37"/>
        <v>48.544685538994287</v>
      </c>
      <c r="CO15" s="161">
        <f t="shared" si="38"/>
        <v>2.2298300721460822E-2</v>
      </c>
      <c r="CP15" s="161">
        <f t="shared" si="38"/>
        <v>2.0599577253348034E-2</v>
      </c>
      <c r="CQ15" s="142">
        <f t="shared" si="39"/>
        <v>1.0824639965772449</v>
      </c>
      <c r="CR15" s="142">
        <f t="shared" si="40"/>
        <v>48.020037880299881</v>
      </c>
      <c r="CS15" s="142">
        <f t="shared" si="41"/>
        <v>4.5235243180834166</v>
      </c>
      <c r="CT15" s="142">
        <f t="shared" si="14"/>
        <v>81.895616957345339</v>
      </c>
      <c r="CU15" s="142">
        <f t="shared" si="42"/>
        <v>18.10438304265465</v>
      </c>
      <c r="CV15" s="142">
        <f t="shared" si="43"/>
        <v>2.0457368393037743</v>
      </c>
      <c r="CW15" s="146">
        <f t="shared" si="44"/>
        <v>70.967918871693001</v>
      </c>
      <c r="CX15" s="146">
        <f t="shared" si="45"/>
        <v>15.688634321692245</v>
      </c>
      <c r="CY15" s="146">
        <f t="shared" si="46"/>
        <v>2.7317559978527481</v>
      </c>
      <c r="CZ15" s="512">
        <f t="shared" si="47"/>
        <v>133.53408636774839</v>
      </c>
      <c r="DD15" s="520">
        <f t="shared" si="48"/>
        <v>522</v>
      </c>
      <c r="DG15" s="516"/>
      <c r="DH15" s="145">
        <v>70.967918871693001</v>
      </c>
      <c r="DI15" s="145">
        <v>0.79298421291698085</v>
      </c>
      <c r="DJ15" s="145">
        <v>15.688634321692245</v>
      </c>
      <c r="DK15" s="145">
        <v>1.6622307622092354</v>
      </c>
      <c r="DL15" s="145">
        <v>5.9589598868128743E-2</v>
      </c>
      <c r="DM15" s="145">
        <v>0.91061963866183615</v>
      </c>
      <c r="DN15" s="145">
        <v>0.79555716623598483</v>
      </c>
      <c r="DO15" s="145">
        <v>0.80790734216720317</v>
      </c>
      <c r="DP15" s="145">
        <v>2.7317559978527481</v>
      </c>
      <c r="DQ15" s="145">
        <v>4.9812376255914184E-2</v>
      </c>
      <c r="DR15" s="145">
        <v>0.18803142855280003</v>
      </c>
      <c r="DS15" s="145">
        <v>5.495828289392185E-2</v>
      </c>
      <c r="DT15" s="145">
        <v>0.62</v>
      </c>
      <c r="DU15" s="145">
        <v>4.2699999999999996</v>
      </c>
      <c r="DV15" s="540">
        <f t="shared" si="49"/>
        <v>99.6</v>
      </c>
      <c r="DW15" s="554">
        <f t="shared" si="50"/>
        <v>1.0888083934895754</v>
      </c>
      <c r="DX15" s="256">
        <f t="shared" si="51"/>
        <v>77.270465735986576</v>
      </c>
      <c r="DY15" s="256">
        <f t="shared" si="15"/>
        <v>0.86340786692873328</v>
      </c>
      <c r="DZ15" s="256">
        <f t="shared" si="15"/>
        <v>17.081916731847148</v>
      </c>
      <c r="EA15" s="256">
        <f t="shared" si="15"/>
        <v>1.80985080580999</v>
      </c>
      <c r="EB15" s="256">
        <f t="shared" si="15"/>
        <v>6.4881655412295472E-2</v>
      </c>
      <c r="EC15" s="256">
        <f t="shared" si="15"/>
        <v>0.99149030585145148</v>
      </c>
      <c r="ED15" s="256">
        <f t="shared" si="15"/>
        <v>0.8662093200985217</v>
      </c>
      <c r="EE15" s="256">
        <f t="shared" si="15"/>
        <v>0.8796562953135052</v>
      </c>
      <c r="EF15" s="256">
        <f t="shared" si="15"/>
        <v>2.9743588594275625</v>
      </c>
      <c r="EG15" s="256">
        <f t="shared" si="15"/>
        <v>5.4236133367100189E-2</v>
      </c>
      <c r="EH15" s="256">
        <f t="shared" si="15"/>
        <v>0.20473019764812406</v>
      </c>
      <c r="EI15" s="256">
        <f t="shared" si="15"/>
        <v>5.9839039706676658E-2</v>
      </c>
      <c r="EJ15" s="256">
        <f t="shared" si="52"/>
        <v>103.12104294739768</v>
      </c>
      <c r="EK15" s="256"/>
      <c r="EL15" s="256"/>
      <c r="EM15" s="147">
        <v>11953.014035132068</v>
      </c>
      <c r="EN15" s="148">
        <v>27.659332387215613</v>
      </c>
      <c r="EO15" s="148">
        <v>12.363241079997948</v>
      </c>
      <c r="EP15" s="148">
        <v>39.207379348973056</v>
      </c>
      <c r="EQ15" s="148">
        <v>14.14412441184021</v>
      </c>
      <c r="ER15" s="148">
        <v>7.2795804717663168</v>
      </c>
      <c r="ES15" s="432">
        <v>1</v>
      </c>
      <c r="ET15" s="148">
        <v>133.53408636774839</v>
      </c>
      <c r="EU15" s="148">
        <v>95.568520576983303</v>
      </c>
      <c r="EV15" s="148">
        <v>18.046294431558369</v>
      </c>
      <c r="EW15" s="148">
        <v>301.65651954658955</v>
      </c>
      <c r="EX15" s="148">
        <v>9.9695295160376478</v>
      </c>
      <c r="EY15" s="148">
        <v>15.875106780758985</v>
      </c>
      <c r="EZ15" s="148">
        <v>9.7559813010158383</v>
      </c>
      <c r="FA15" s="148">
        <v>5.7343923910295311</v>
      </c>
      <c r="FB15" s="148">
        <v>649.9278424126079</v>
      </c>
      <c r="FC15" s="148">
        <v>15.036432796326102</v>
      </c>
      <c r="FD15" s="148">
        <v>28.091262923662992</v>
      </c>
      <c r="FE15" s="148">
        <v>0</v>
      </c>
      <c r="FF15" s="148">
        <v>6.8043417897894782</v>
      </c>
      <c r="FG15" s="516"/>
      <c r="FM15" s="142">
        <f t="shared" si="16"/>
        <v>65.369309673717694</v>
      </c>
      <c r="FO15" s="142">
        <f t="shared" si="17"/>
        <v>36.975877841359797</v>
      </c>
      <c r="FQ15" s="142">
        <f t="shared" si="53"/>
        <v>18.104383042654653</v>
      </c>
      <c r="FS15" s="142">
        <f t="shared" si="54"/>
        <v>63.871405447459352</v>
      </c>
      <c r="FU15" s="142">
        <f t="shared" si="55"/>
        <v>18.10438304265465</v>
      </c>
      <c r="FW15" s="142">
        <f t="shared" si="56"/>
        <v>0.22106656882607242</v>
      </c>
      <c r="FY15" s="142">
        <f t="shared" si="57"/>
        <v>15.688634321692245</v>
      </c>
      <c r="GO15" s="341">
        <v>4.5322777608357079</v>
      </c>
      <c r="GP15" s="367"/>
      <c r="GS15" s="617"/>
      <c r="GT15" s="523"/>
      <c r="GU15" s="626"/>
      <c r="GV15" s="629"/>
      <c r="GW15" s="625"/>
      <c r="GX15" s="625"/>
      <c r="GY15" s="528"/>
      <c r="GZ15" s="523"/>
      <c r="HA15" s="528"/>
      <c r="HB15" s="655"/>
      <c r="HC15" s="635">
        <v>6</v>
      </c>
      <c r="HD15" s="641">
        <v>50</v>
      </c>
      <c r="HE15" s="642">
        <f t="shared" si="90"/>
        <v>0.5</v>
      </c>
      <c r="HF15" s="629"/>
      <c r="HG15" s="644">
        <f t="shared" si="101"/>
        <v>50</v>
      </c>
      <c r="HH15" s="642">
        <f t="shared" si="91"/>
        <v>0.5</v>
      </c>
      <c r="HI15" s="670"/>
      <c r="HJ15" s="673">
        <f t="shared" si="92"/>
        <v>100</v>
      </c>
      <c r="HK15" s="673">
        <f t="shared" si="92"/>
        <v>1</v>
      </c>
      <c r="HL15" s="635"/>
      <c r="HM15" s="643">
        <f t="shared" si="93"/>
        <v>50</v>
      </c>
      <c r="HN15" s="642">
        <f t="shared" si="94"/>
        <v>0.5</v>
      </c>
      <c r="HO15" s="629"/>
      <c r="HP15" s="644">
        <f t="shared" si="95"/>
        <v>50</v>
      </c>
      <c r="HQ15" s="642">
        <f t="shared" si="96"/>
        <v>0.5</v>
      </c>
      <c r="HR15" s="655"/>
      <c r="HS15" s="663">
        <v>0</v>
      </c>
      <c r="HT15" s="642">
        <f t="shared" si="97"/>
        <v>0</v>
      </c>
      <c r="HU15" s="655"/>
      <c r="HV15" s="666">
        <v>0</v>
      </c>
      <c r="HW15" s="667">
        <f t="shared" si="98"/>
        <v>0</v>
      </c>
      <c r="HX15" s="655"/>
      <c r="HY15" s="636">
        <f t="shared" si="86"/>
        <v>100</v>
      </c>
      <c r="HZ15" s="636">
        <f t="shared" si="87"/>
        <v>1</v>
      </c>
      <c r="IA15" s="655"/>
      <c r="IB15" s="661">
        <f t="shared" si="88"/>
        <v>76</v>
      </c>
      <c r="IC15" s="661">
        <f t="shared" si="89"/>
        <v>12</v>
      </c>
      <c r="ID15" s="661">
        <f t="shared" si="99"/>
        <v>0.13636363636363635</v>
      </c>
      <c r="IE15" s="661">
        <f t="shared" si="100"/>
        <v>0.15789473684210525</v>
      </c>
      <c r="IF15" s="655"/>
      <c r="IG15" s="620"/>
      <c r="IH15" s="620"/>
      <c r="II15" s="620"/>
      <c r="IJ15" s="620"/>
      <c r="IK15" s="620"/>
      <c r="IL15" s="620"/>
      <c r="IM15" s="620"/>
      <c r="IN15" s="620"/>
      <c r="IO15" s="620"/>
      <c r="IP15" s="620"/>
      <c r="IQ15" s="620"/>
      <c r="IR15" s="620"/>
      <c r="IS15" s="620"/>
      <c r="IT15" s="620"/>
      <c r="IU15" s="620"/>
      <c r="IV15" s="620"/>
      <c r="IW15" s="620"/>
      <c r="IX15" s="278">
        <v>9</v>
      </c>
      <c r="IY15" s="145">
        <v>70.967918871693001</v>
      </c>
      <c r="IZ15" s="145">
        <v>0.79298421291698085</v>
      </c>
      <c r="JA15" s="145">
        <v>15.688634321692245</v>
      </c>
      <c r="JB15" s="145">
        <v>1.6622307622092354</v>
      </c>
      <c r="JC15" s="145">
        <v>5.9589598868128743E-2</v>
      </c>
      <c r="JD15" s="145">
        <v>0.91061963866183615</v>
      </c>
      <c r="JE15" s="145">
        <v>0.79555716623598483</v>
      </c>
      <c r="JF15" s="145">
        <v>0.80790734216720317</v>
      </c>
      <c r="JG15" s="145">
        <v>2.7317559978527481</v>
      </c>
      <c r="JH15" s="145">
        <v>4.9812376255914184E-2</v>
      </c>
      <c r="JI15" s="145">
        <v>0.18803142855280003</v>
      </c>
      <c r="JJ15" s="145">
        <v>5.495828289392185E-2</v>
      </c>
      <c r="JK15" s="145">
        <v>4.2699999999999996</v>
      </c>
      <c r="JL15" s="248">
        <v>0.62</v>
      </c>
      <c r="JM15" s="540">
        <f t="shared" si="58"/>
        <v>98.97999999999999</v>
      </c>
      <c r="JN15" s="748">
        <f t="shared" si="59"/>
        <v>1.0103051121438675</v>
      </c>
      <c r="JO15" s="753">
        <f t="shared" si="60"/>
        <v>71.699251234282684</v>
      </c>
      <c r="JP15" s="753">
        <f t="shared" si="61"/>
        <v>0.80115600415940691</v>
      </c>
      <c r="JQ15" s="753">
        <f t="shared" si="62"/>
        <v>15.850307457761412</v>
      </c>
      <c r="JR15" s="753">
        <f t="shared" si="63"/>
        <v>1.679360236622788</v>
      </c>
      <c r="JS15" s="753">
        <f t="shared" si="64"/>
        <v>6.0203676367072891E-2</v>
      </c>
      <c r="JT15" s="753">
        <f t="shared" si="65"/>
        <v>0.92000367615865453</v>
      </c>
      <c r="JU15" s="753">
        <f t="shared" si="66"/>
        <v>0.80375547205090414</v>
      </c>
      <c r="JV15" s="753">
        <f t="shared" si="67"/>
        <v>0.81623291793009012</v>
      </c>
      <c r="JW15" s="753">
        <f t="shared" si="68"/>
        <v>2.7599070497603035</v>
      </c>
      <c r="JX15" s="753">
        <f t="shared" si="69"/>
        <v>5.0325698379383901E-2</v>
      </c>
      <c r="JY15" s="753">
        <f t="shared" si="70"/>
        <v>0.18996911351060825</v>
      </c>
      <c r="JZ15" s="753">
        <f t="shared" si="71"/>
        <v>5.5524634162378114E-2</v>
      </c>
      <c r="KA15" s="753">
        <f t="shared" si="72"/>
        <v>4.3140028288543135</v>
      </c>
      <c r="KB15" s="753">
        <f t="shared" si="73"/>
        <v>100.00000000000001</v>
      </c>
      <c r="KC15" s="256"/>
      <c r="KD15" s="256">
        <f t="shared" si="74"/>
        <v>66.042947740672545</v>
      </c>
      <c r="KE15" s="256">
        <f t="shared" si="75"/>
        <v>36.036059454319506</v>
      </c>
      <c r="KF15" s="256">
        <f t="shared" si="76"/>
        <v>5.1177583009052174</v>
      </c>
      <c r="KG15" s="249">
        <f t="shared" si="77"/>
        <v>1.1120523639824602</v>
      </c>
      <c r="KH15" s="256">
        <f t="shared" si="78"/>
        <v>108.30881785987972</v>
      </c>
      <c r="KI15" s="256">
        <f t="shared" si="79"/>
        <v>0.92328585959982568</v>
      </c>
      <c r="KJ15" s="753">
        <f t="shared" si="80"/>
        <v>60.976519775253216</v>
      </c>
      <c r="KK15" s="753">
        <f t="shared" si="81"/>
        <v>33.271584129871812</v>
      </c>
      <c r="KL15" s="753">
        <f t="shared" si="82"/>
        <v>4.7251538720754169</v>
      </c>
      <c r="KM15" s="753">
        <f t="shared" si="83"/>
        <v>1.026742222799564</v>
      </c>
      <c r="KN15" s="753">
        <f t="shared" si="84"/>
        <v>100.00000000000001</v>
      </c>
      <c r="KO15" s="256"/>
      <c r="KP15" s="147">
        <v>11953.014035132068</v>
      </c>
      <c r="KQ15" s="148">
        <v>27.659332387215613</v>
      </c>
      <c r="KR15" s="148">
        <v>12.363241079997948</v>
      </c>
      <c r="KS15" s="148">
        <v>39.207379348973056</v>
      </c>
      <c r="KT15" s="148">
        <v>14.14412441184021</v>
      </c>
      <c r="KU15" s="148">
        <v>7.2795804717663168</v>
      </c>
      <c r="KV15" s="432">
        <v>1</v>
      </c>
      <c r="KW15" s="148">
        <v>133.53408636774839</v>
      </c>
      <c r="KX15" s="148">
        <v>95.568520576983303</v>
      </c>
      <c r="KY15" s="148">
        <v>18.046294431558369</v>
      </c>
      <c r="KZ15" s="148">
        <v>301.65651954658955</v>
      </c>
      <c r="LA15" s="148">
        <v>9.9695295160376478</v>
      </c>
      <c r="LB15" s="148">
        <v>15.875106780758985</v>
      </c>
      <c r="LC15" s="148">
        <v>9.7559813010158383</v>
      </c>
      <c r="LD15" s="148">
        <v>5.7343923910295311</v>
      </c>
      <c r="LE15" s="148">
        <v>649.9278424126079</v>
      </c>
      <c r="LF15" s="148">
        <v>15.036432796326102</v>
      </c>
      <c r="LG15" s="148">
        <v>28.091262923662992</v>
      </c>
      <c r="LH15" s="148">
        <v>0</v>
      </c>
      <c r="LI15" s="148">
        <v>6.8043417897894782</v>
      </c>
      <c r="LJ15" s="617"/>
      <c r="LL15" s="142">
        <f t="shared" si="22"/>
        <v>18.010024110659895</v>
      </c>
    </row>
    <row r="16" spans="1:346" s="408" customFormat="1" ht="14.25" x14ac:dyDescent="0.2">
      <c r="A16" s="787"/>
      <c r="B16" s="851"/>
      <c r="C16" s="852"/>
      <c r="D16" s="853"/>
      <c r="E16" s="854"/>
      <c r="F16" s="855"/>
      <c r="G16" s="856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857"/>
      <c r="W16" s="857"/>
      <c r="X16" s="553"/>
      <c r="Y16" s="425"/>
      <c r="Z16" s="425"/>
      <c r="AA16" s="425"/>
      <c r="AB16" s="553"/>
      <c r="AC16" s="857"/>
      <c r="AD16" s="402"/>
      <c r="AE16" s="146"/>
      <c r="AF16" s="443"/>
      <c r="AG16" s="146"/>
      <c r="AH16" s="146"/>
      <c r="AI16" s="887"/>
      <c r="AJ16" s="887"/>
      <c r="AK16" s="146"/>
      <c r="AL16" s="887"/>
      <c r="AM16" s="249"/>
      <c r="AN16" s="249"/>
      <c r="AO16" s="249"/>
      <c r="AP16" s="249"/>
      <c r="AQ16" s="249"/>
      <c r="AR16" s="249"/>
      <c r="AS16" s="249"/>
      <c r="AT16" s="249"/>
      <c r="AU16" s="433"/>
      <c r="AV16" s="430"/>
      <c r="AW16" s="430"/>
      <c r="AX16" s="430"/>
      <c r="AY16" s="430"/>
      <c r="AZ16" s="436"/>
      <c r="BA16" s="436"/>
      <c r="BB16" s="436"/>
      <c r="BC16" s="436"/>
      <c r="BD16" s="436"/>
      <c r="BE16" s="430"/>
      <c r="BF16" s="146"/>
      <c r="BG16" s="402"/>
      <c r="BH16" s="403"/>
      <c r="BI16" s="404"/>
      <c r="BJ16" s="404"/>
      <c r="BK16" s="404"/>
      <c r="BL16" s="404"/>
      <c r="BM16" s="404"/>
      <c r="BN16" s="404"/>
      <c r="BO16" s="404"/>
      <c r="BP16" s="404"/>
      <c r="BQ16" s="404"/>
      <c r="BR16" s="404"/>
      <c r="BS16" s="404"/>
      <c r="BT16" s="404"/>
      <c r="BU16" s="404"/>
      <c r="BV16" s="404"/>
      <c r="BW16" s="404"/>
      <c r="BX16" s="404"/>
      <c r="BY16" s="404"/>
      <c r="BZ16" s="404"/>
      <c r="CA16" s="404"/>
      <c r="CB16" s="404"/>
      <c r="CC16" s="148"/>
      <c r="CD16" s="404"/>
      <c r="CE16" s="404"/>
      <c r="CF16" s="404"/>
      <c r="CG16" s="405"/>
      <c r="CH16" s="405"/>
      <c r="CI16" s="406"/>
      <c r="CJ16" s="407"/>
      <c r="CK16" s="495"/>
      <c r="CL16" s="406"/>
      <c r="CM16" s="501"/>
      <c r="CN16" s="501"/>
      <c r="CO16" s="161"/>
      <c r="CP16" s="161"/>
      <c r="CQ16" s="142"/>
      <c r="CR16" s="142"/>
      <c r="CS16" s="142"/>
      <c r="CT16" s="142"/>
      <c r="CU16" s="142"/>
      <c r="CV16" s="142"/>
      <c r="CW16" s="146"/>
      <c r="CX16" s="146"/>
      <c r="CY16" s="146"/>
      <c r="CZ16" s="512"/>
      <c r="DA16" s="142"/>
      <c r="DB16" s="142"/>
      <c r="DC16" s="142"/>
      <c r="DD16" s="520">
        <f t="shared" si="48"/>
        <v>522</v>
      </c>
      <c r="DE16" s="142"/>
      <c r="DF16" s="142"/>
      <c r="DG16" s="516"/>
      <c r="DH16" s="553"/>
      <c r="DI16" s="553"/>
      <c r="DJ16" s="553"/>
      <c r="DK16" s="553"/>
      <c r="DL16" s="553"/>
      <c r="DM16" s="553"/>
      <c r="DN16" s="553"/>
      <c r="DO16" s="553"/>
      <c r="DP16" s="553"/>
      <c r="DQ16" s="553"/>
      <c r="DR16" s="553"/>
      <c r="DS16" s="553"/>
      <c r="DT16" s="553"/>
      <c r="DU16" s="553"/>
      <c r="DV16" s="548"/>
      <c r="DW16" s="554" t="e">
        <f t="shared" si="50"/>
        <v>#DIV/0!</v>
      </c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/>
      <c r="EJ16" s="256"/>
      <c r="EK16" s="256"/>
      <c r="EL16" s="256"/>
      <c r="EM16" s="403"/>
      <c r="EN16" s="404"/>
      <c r="EO16" s="404"/>
      <c r="EP16" s="404"/>
      <c r="EQ16" s="404"/>
      <c r="ER16" s="404"/>
      <c r="ES16" s="404"/>
      <c r="ET16" s="404"/>
      <c r="EU16" s="404"/>
      <c r="EV16" s="404"/>
      <c r="EW16" s="404"/>
      <c r="EX16" s="404"/>
      <c r="EY16" s="404"/>
      <c r="EZ16" s="404"/>
      <c r="FA16" s="404"/>
      <c r="FB16" s="404"/>
      <c r="FC16" s="404"/>
      <c r="FD16" s="404"/>
      <c r="FE16" s="404"/>
      <c r="FF16" s="404"/>
      <c r="FG16" s="516"/>
      <c r="FH16" s="256"/>
      <c r="FI16" s="256"/>
      <c r="FJ16" s="256"/>
      <c r="FK16" s="256"/>
      <c r="FL16" s="256"/>
      <c r="FM16" s="142"/>
      <c r="FN16" s="256"/>
      <c r="FO16" s="142"/>
      <c r="FP16" s="256"/>
      <c r="FQ16" s="142"/>
      <c r="FR16" s="142"/>
      <c r="FS16" s="142"/>
      <c r="FT16" s="256"/>
      <c r="FU16" s="142"/>
      <c r="FV16" s="256"/>
      <c r="FW16" s="142"/>
      <c r="FX16" s="142"/>
      <c r="FY16" s="142"/>
      <c r="FZ16" s="256"/>
      <c r="GA16" s="256"/>
      <c r="GB16" s="256"/>
      <c r="GC16" s="256"/>
      <c r="GD16" s="256"/>
      <c r="GE16" s="256"/>
      <c r="GF16" s="256"/>
      <c r="GG16" s="256"/>
      <c r="GH16" s="256"/>
      <c r="GI16" s="256"/>
      <c r="GJ16" s="256"/>
      <c r="GK16" s="256"/>
      <c r="GL16" s="256"/>
      <c r="GM16" s="256"/>
      <c r="GN16" s="256"/>
      <c r="GO16" s="495"/>
      <c r="GP16" s="406"/>
      <c r="GQ16" s="256"/>
      <c r="GR16" s="256"/>
      <c r="GS16" s="617"/>
      <c r="GT16" s="523"/>
      <c r="GU16" s="632" t="s">
        <v>329</v>
      </c>
      <c r="GV16" s="629"/>
      <c r="GW16" s="624">
        <v>0</v>
      </c>
      <c r="GX16" s="522">
        <v>0</v>
      </c>
      <c r="GY16" s="523"/>
      <c r="GZ16" s="622">
        <f>GW16/100</f>
        <v>0</v>
      </c>
      <c r="HA16" s="533">
        <f>GX16/100</f>
        <v>0</v>
      </c>
      <c r="HB16" s="655"/>
      <c r="HC16" s="635">
        <v>7</v>
      </c>
      <c r="HD16" s="641">
        <v>60</v>
      </c>
      <c r="HE16" s="642">
        <f t="shared" si="90"/>
        <v>0.6</v>
      </c>
      <c r="HF16" s="629"/>
      <c r="HG16" s="644">
        <f t="shared" si="101"/>
        <v>40</v>
      </c>
      <c r="HH16" s="642">
        <f t="shared" si="91"/>
        <v>0.4</v>
      </c>
      <c r="HI16" s="670"/>
      <c r="HJ16" s="673">
        <f t="shared" si="92"/>
        <v>100</v>
      </c>
      <c r="HK16" s="673">
        <f t="shared" si="92"/>
        <v>1</v>
      </c>
      <c r="HL16" s="635"/>
      <c r="HM16" s="643">
        <f t="shared" si="93"/>
        <v>60</v>
      </c>
      <c r="HN16" s="642">
        <f t="shared" si="94"/>
        <v>0.6</v>
      </c>
      <c r="HO16" s="629"/>
      <c r="HP16" s="644">
        <f t="shared" si="95"/>
        <v>40</v>
      </c>
      <c r="HQ16" s="642">
        <f t="shared" si="96"/>
        <v>0.4</v>
      </c>
      <c r="HR16" s="655"/>
      <c r="HS16" s="676">
        <v>0</v>
      </c>
      <c r="HT16" s="642">
        <f t="shared" si="97"/>
        <v>0</v>
      </c>
      <c r="HU16" s="655"/>
      <c r="HV16" s="666">
        <v>0</v>
      </c>
      <c r="HW16" s="667">
        <f t="shared" si="98"/>
        <v>0</v>
      </c>
      <c r="HX16" s="655"/>
      <c r="HY16" s="636">
        <f t="shared" si="86"/>
        <v>100</v>
      </c>
      <c r="HZ16" s="636">
        <f t="shared" si="87"/>
        <v>1</v>
      </c>
      <c r="IA16" s="655"/>
      <c r="IB16" s="661">
        <f t="shared" si="88"/>
        <v>71.2</v>
      </c>
      <c r="IC16" s="661">
        <f t="shared" si="89"/>
        <v>14.399999999999999</v>
      </c>
      <c r="ID16" s="661">
        <f t="shared" si="99"/>
        <v>0.16822429906542055</v>
      </c>
      <c r="IE16" s="661">
        <f t="shared" si="100"/>
        <v>0.20224719101123592</v>
      </c>
      <c r="IF16" s="655"/>
      <c r="IG16" s="620"/>
      <c r="IH16" s="620"/>
      <c r="II16" s="620"/>
      <c r="IJ16" s="620"/>
      <c r="IK16" s="620"/>
      <c r="IL16" s="620"/>
      <c r="IM16" s="620"/>
      <c r="IN16" s="620"/>
      <c r="IO16" s="620"/>
      <c r="IP16" s="620"/>
      <c r="IQ16" s="620"/>
      <c r="IR16" s="620"/>
      <c r="IS16" s="620"/>
      <c r="IT16" s="620"/>
      <c r="IU16" s="620"/>
      <c r="IV16" s="620"/>
      <c r="IW16" s="620"/>
      <c r="IX16" s="787"/>
      <c r="IY16" s="553"/>
      <c r="IZ16" s="553"/>
      <c r="JA16" s="553"/>
      <c r="JB16" s="553"/>
      <c r="JC16" s="553"/>
      <c r="JD16" s="553"/>
      <c r="JE16" s="553"/>
      <c r="JF16" s="553"/>
      <c r="JG16" s="553"/>
      <c r="JH16" s="553"/>
      <c r="JI16" s="553"/>
      <c r="JJ16" s="553"/>
      <c r="JK16" s="553"/>
      <c r="JL16" s="552"/>
      <c r="JM16" s="757"/>
      <c r="JN16" s="754"/>
      <c r="JO16" s="752"/>
      <c r="JP16" s="752"/>
      <c r="JQ16" s="752"/>
      <c r="JR16" s="752"/>
      <c r="JS16" s="752"/>
      <c r="JT16" s="752"/>
      <c r="JU16" s="752"/>
      <c r="JV16" s="752"/>
      <c r="JW16" s="752"/>
      <c r="JX16" s="752"/>
      <c r="JY16" s="752"/>
      <c r="JZ16" s="752"/>
      <c r="KA16" s="752"/>
      <c r="KB16" s="752"/>
      <c r="KC16" s="256"/>
      <c r="KD16" s="752"/>
      <c r="KE16" s="752"/>
      <c r="KF16" s="752"/>
      <c r="KG16" s="757"/>
      <c r="KH16" s="752"/>
      <c r="KI16" s="752"/>
      <c r="KJ16" s="752"/>
      <c r="KK16" s="752"/>
      <c r="KL16" s="752"/>
      <c r="KM16" s="752"/>
      <c r="KN16" s="752"/>
      <c r="KO16" s="752"/>
      <c r="KP16" s="842"/>
      <c r="KQ16" s="843"/>
      <c r="KR16" s="843"/>
      <c r="KS16" s="843"/>
      <c r="KT16" s="843"/>
      <c r="KU16" s="843"/>
      <c r="KV16" s="843"/>
      <c r="KW16" s="843"/>
      <c r="KX16" s="843"/>
      <c r="KY16" s="843"/>
      <c r="KZ16" s="843"/>
      <c r="LA16" s="843"/>
      <c r="LB16" s="843"/>
      <c r="LC16" s="843"/>
      <c r="LD16" s="843"/>
      <c r="LE16" s="843"/>
      <c r="LF16" s="843"/>
      <c r="LG16" s="843"/>
      <c r="LH16" s="843"/>
      <c r="LI16" s="843"/>
      <c r="LJ16" s="617"/>
      <c r="LK16" s="256"/>
      <c r="LL16" s="142" t="e">
        <f t="shared" si="22"/>
        <v>#DIV/0!</v>
      </c>
      <c r="LM16" s="256"/>
      <c r="LN16" s="256"/>
      <c r="LO16" s="256"/>
      <c r="LP16" s="256"/>
      <c r="LQ16" s="256"/>
      <c r="LR16" s="256"/>
      <c r="LS16" s="256"/>
      <c r="LT16" s="256"/>
      <c r="LU16" s="256"/>
      <c r="LV16" s="256"/>
      <c r="LW16" s="256"/>
      <c r="LX16" s="256"/>
      <c r="LY16" s="256"/>
      <c r="LZ16" s="256"/>
      <c r="MA16" s="256"/>
      <c r="MB16" s="256"/>
      <c r="MC16" s="256"/>
      <c r="MD16" s="256"/>
      <c r="ME16" s="256"/>
      <c r="MF16" s="256"/>
      <c r="MG16" s="256"/>
      <c r="MH16" s="256"/>
    </row>
    <row r="17" spans="1:346" s="408" customFormat="1" ht="14.25" x14ac:dyDescent="0.2">
      <c r="A17" s="787"/>
      <c r="B17" s="851"/>
      <c r="C17" s="852"/>
      <c r="D17" s="853"/>
      <c r="E17" s="854"/>
      <c r="F17" s="855"/>
      <c r="G17" s="856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3"/>
      <c r="T17" s="553"/>
      <c r="U17" s="553"/>
      <c r="V17" s="857"/>
      <c r="W17" s="857"/>
      <c r="X17" s="553"/>
      <c r="Y17" s="425"/>
      <c r="Z17" s="425"/>
      <c r="AA17" s="425"/>
      <c r="AB17" s="553"/>
      <c r="AC17" s="857"/>
      <c r="AD17" s="402"/>
      <c r="AE17" s="146">
        <f>41.2/58.8</f>
        <v>0.70068027210884365</v>
      </c>
      <c r="AF17" s="443"/>
      <c r="AG17" s="146"/>
      <c r="AH17" s="146"/>
      <c r="AI17" s="887"/>
      <c r="AJ17" s="887"/>
      <c r="AK17" s="146"/>
      <c r="AL17" s="887"/>
      <c r="AM17" s="249"/>
      <c r="AN17" s="249"/>
      <c r="AO17" s="249"/>
      <c r="AP17" s="249"/>
      <c r="AQ17" s="249"/>
      <c r="AR17" s="249"/>
      <c r="AS17" s="249"/>
      <c r="AT17" s="249"/>
      <c r="AU17" s="433"/>
      <c r="AV17" s="430"/>
      <c r="AW17" s="430"/>
      <c r="AX17" s="430"/>
      <c r="AY17" s="430"/>
      <c r="AZ17" s="436"/>
      <c r="BA17" s="436"/>
      <c r="BB17" s="436"/>
      <c r="BC17" s="436"/>
      <c r="BD17" s="436"/>
      <c r="BE17" s="430"/>
      <c r="BF17" s="146"/>
      <c r="BG17" s="402"/>
      <c r="BH17" s="403"/>
      <c r="BI17" s="404"/>
      <c r="BJ17" s="404"/>
      <c r="BK17" s="404"/>
      <c r="BL17" s="404"/>
      <c r="BM17" s="404"/>
      <c r="BN17" s="404"/>
      <c r="BO17" s="404"/>
      <c r="BP17" s="404"/>
      <c r="BQ17" s="404"/>
      <c r="BR17" s="404"/>
      <c r="BS17" s="404"/>
      <c r="BT17" s="404"/>
      <c r="BU17" s="404"/>
      <c r="BV17" s="404"/>
      <c r="BW17" s="404"/>
      <c r="BX17" s="404"/>
      <c r="BY17" s="404"/>
      <c r="BZ17" s="404"/>
      <c r="CA17" s="404"/>
      <c r="CB17" s="404"/>
      <c r="CC17" s="148"/>
      <c r="CD17" s="404"/>
      <c r="CE17" s="404"/>
      <c r="CF17" s="404"/>
      <c r="CG17" s="405"/>
      <c r="CH17" s="405"/>
      <c r="CI17" s="406"/>
      <c r="CJ17" s="407"/>
      <c r="CK17" s="495"/>
      <c r="CL17" s="406"/>
      <c r="CM17" s="501"/>
      <c r="CN17" s="501"/>
      <c r="CO17" s="161"/>
      <c r="CP17" s="161"/>
      <c r="CQ17" s="142"/>
      <c r="CR17" s="142"/>
      <c r="CS17" s="142"/>
      <c r="CT17" s="142"/>
      <c r="CU17" s="142"/>
      <c r="CV17" s="142"/>
      <c r="CW17" s="146"/>
      <c r="CX17" s="146"/>
      <c r="CY17" s="146"/>
      <c r="CZ17" s="512"/>
      <c r="DA17" s="142"/>
      <c r="DB17" s="142"/>
      <c r="DC17" s="142"/>
      <c r="DD17" s="520">
        <f t="shared" si="48"/>
        <v>522</v>
      </c>
      <c r="DE17" s="142"/>
      <c r="DF17" s="142"/>
      <c r="DG17" s="516"/>
      <c r="DH17" s="553"/>
      <c r="DI17" s="553"/>
      <c r="DJ17" s="553"/>
      <c r="DK17" s="553"/>
      <c r="DL17" s="553"/>
      <c r="DM17" s="553"/>
      <c r="DN17" s="553"/>
      <c r="DO17" s="553"/>
      <c r="DP17" s="553"/>
      <c r="DQ17" s="553"/>
      <c r="DR17" s="553"/>
      <c r="DS17" s="553"/>
      <c r="DT17" s="553"/>
      <c r="DU17" s="553"/>
      <c r="DV17" s="548"/>
      <c r="DW17" s="554" t="e">
        <f t="shared" si="50"/>
        <v>#DIV/0!</v>
      </c>
      <c r="DX17" s="256"/>
      <c r="DY17" s="256"/>
      <c r="DZ17" s="256"/>
      <c r="EA17" s="256"/>
      <c r="EB17" s="256"/>
      <c r="EC17" s="256"/>
      <c r="ED17" s="256"/>
      <c r="EE17" s="256"/>
      <c r="EF17" s="256"/>
      <c r="EG17" s="256"/>
      <c r="EH17" s="256"/>
      <c r="EI17" s="256"/>
      <c r="EJ17" s="256"/>
      <c r="EK17" s="256"/>
      <c r="EL17" s="256"/>
      <c r="EM17" s="403"/>
      <c r="EN17" s="404"/>
      <c r="EO17" s="404"/>
      <c r="EP17" s="404"/>
      <c r="EQ17" s="404"/>
      <c r="ER17" s="404"/>
      <c r="ES17" s="404"/>
      <c r="ET17" s="404"/>
      <c r="EU17" s="404"/>
      <c r="EV17" s="404"/>
      <c r="EW17" s="404"/>
      <c r="EX17" s="404"/>
      <c r="EY17" s="404"/>
      <c r="EZ17" s="404"/>
      <c r="FA17" s="404"/>
      <c r="FB17" s="404"/>
      <c r="FC17" s="404"/>
      <c r="FD17" s="404"/>
      <c r="FE17" s="404"/>
      <c r="FF17" s="404"/>
      <c r="FG17" s="516"/>
      <c r="FH17" s="256"/>
      <c r="FI17" s="256"/>
      <c r="FJ17" s="256"/>
      <c r="FK17" s="256"/>
      <c r="FL17" s="256"/>
      <c r="FM17" s="142"/>
      <c r="FN17" s="256"/>
      <c r="FO17" s="142"/>
      <c r="FP17" s="256"/>
      <c r="FQ17" s="142"/>
      <c r="FR17" s="142"/>
      <c r="FS17" s="142"/>
      <c r="FT17" s="256"/>
      <c r="FU17" s="142"/>
      <c r="FV17" s="256"/>
      <c r="FW17" s="142"/>
      <c r="FX17" s="142"/>
      <c r="FY17" s="142"/>
      <c r="FZ17" s="256"/>
      <c r="GA17" s="256"/>
      <c r="GB17" s="256"/>
      <c r="GC17" s="256"/>
      <c r="GD17" s="256"/>
      <c r="GE17" s="256"/>
      <c r="GF17" s="256"/>
      <c r="GG17" s="256"/>
      <c r="GH17" s="256"/>
      <c r="GI17" s="256"/>
      <c r="GJ17" s="256"/>
      <c r="GK17" s="256"/>
      <c r="GL17" s="256"/>
      <c r="GM17" s="256"/>
      <c r="GN17" s="256"/>
      <c r="GO17" s="495"/>
      <c r="GP17" s="406"/>
      <c r="GQ17" s="256"/>
      <c r="GR17" s="256"/>
      <c r="GS17" s="617"/>
      <c r="GT17" s="523"/>
      <c r="GU17" s="523"/>
      <c r="GV17" s="629"/>
      <c r="GW17" s="523"/>
      <c r="GX17" s="523"/>
      <c r="GY17" s="523"/>
      <c r="GZ17" s="523"/>
      <c r="HA17" s="523"/>
      <c r="HB17" s="655"/>
      <c r="HC17" s="635">
        <v>8</v>
      </c>
      <c r="HD17" s="641">
        <v>70</v>
      </c>
      <c r="HE17" s="642">
        <f t="shared" si="90"/>
        <v>0.7</v>
      </c>
      <c r="HF17" s="629"/>
      <c r="HG17" s="644">
        <f t="shared" si="101"/>
        <v>30</v>
      </c>
      <c r="HH17" s="642">
        <f t="shared" si="91"/>
        <v>0.3</v>
      </c>
      <c r="HI17" s="670"/>
      <c r="HJ17" s="673">
        <f t="shared" si="92"/>
        <v>100</v>
      </c>
      <c r="HK17" s="673">
        <f t="shared" si="92"/>
        <v>1</v>
      </c>
      <c r="HL17" s="635"/>
      <c r="HM17" s="643">
        <f t="shared" si="93"/>
        <v>70</v>
      </c>
      <c r="HN17" s="642">
        <f t="shared" si="94"/>
        <v>0.7</v>
      </c>
      <c r="HO17" s="629"/>
      <c r="HP17" s="644">
        <f t="shared" si="95"/>
        <v>30</v>
      </c>
      <c r="HQ17" s="642">
        <f t="shared" si="96"/>
        <v>0.3</v>
      </c>
      <c r="HR17" s="655"/>
      <c r="HS17" s="676">
        <v>0</v>
      </c>
      <c r="HT17" s="642">
        <f t="shared" si="97"/>
        <v>0</v>
      </c>
      <c r="HU17" s="655"/>
      <c r="HV17" s="666">
        <v>0</v>
      </c>
      <c r="HW17" s="667">
        <f t="shared" si="98"/>
        <v>0</v>
      </c>
      <c r="HX17" s="655"/>
      <c r="HY17" s="636">
        <f t="shared" si="86"/>
        <v>100</v>
      </c>
      <c r="HZ17" s="636">
        <f t="shared" si="87"/>
        <v>1</v>
      </c>
      <c r="IA17" s="655"/>
      <c r="IB17" s="661">
        <f t="shared" si="88"/>
        <v>66.400000000000006</v>
      </c>
      <c r="IC17" s="661">
        <f t="shared" si="89"/>
        <v>16.799999999999997</v>
      </c>
      <c r="ID17" s="661">
        <f t="shared" si="99"/>
        <v>0.20192307692307687</v>
      </c>
      <c r="IE17" s="661">
        <f t="shared" si="100"/>
        <v>0.25301204819277101</v>
      </c>
      <c r="IF17" s="655"/>
      <c r="IG17" s="620"/>
      <c r="IH17" s="620"/>
      <c r="II17" s="620"/>
      <c r="IJ17" s="620"/>
      <c r="IK17" s="620"/>
      <c r="IL17" s="620"/>
      <c r="IM17" s="620"/>
      <c r="IN17" s="620"/>
      <c r="IO17" s="620"/>
      <c r="IP17" s="620"/>
      <c r="IQ17" s="620"/>
      <c r="IR17" s="620"/>
      <c r="IS17" s="620"/>
      <c r="IT17" s="620"/>
      <c r="IU17" s="620"/>
      <c r="IV17" s="620"/>
      <c r="IW17" s="620"/>
      <c r="IX17" s="787"/>
      <c r="IY17" s="553"/>
      <c r="IZ17" s="553"/>
      <c r="JA17" s="553"/>
      <c r="JB17" s="553"/>
      <c r="JC17" s="553"/>
      <c r="JD17" s="553"/>
      <c r="JE17" s="553"/>
      <c r="JF17" s="553"/>
      <c r="JG17" s="553"/>
      <c r="JH17" s="553"/>
      <c r="JI17" s="553"/>
      <c r="JJ17" s="553"/>
      <c r="JK17" s="553"/>
      <c r="JL17" s="552"/>
      <c r="JM17" s="757"/>
      <c r="JN17" s="754"/>
      <c r="JO17" s="752"/>
      <c r="JP17" s="752"/>
      <c r="JQ17" s="752"/>
      <c r="JR17" s="752"/>
      <c r="JS17" s="752"/>
      <c r="JT17" s="752"/>
      <c r="JU17" s="752"/>
      <c r="JV17" s="752"/>
      <c r="JW17" s="752"/>
      <c r="JX17" s="752"/>
      <c r="JY17" s="752"/>
      <c r="JZ17" s="752"/>
      <c r="KA17" s="752"/>
      <c r="KB17" s="752"/>
      <c r="KC17" s="256"/>
      <c r="KD17" s="752"/>
      <c r="KE17" s="752"/>
      <c r="KF17" s="752"/>
      <c r="KG17" s="757"/>
      <c r="KH17" s="752"/>
      <c r="KI17" s="752"/>
      <c r="KJ17" s="752"/>
      <c r="KK17" s="752"/>
      <c r="KL17" s="752"/>
      <c r="KM17" s="752"/>
      <c r="KN17" s="752"/>
      <c r="KO17" s="752"/>
      <c r="KP17" s="842"/>
      <c r="KQ17" s="843"/>
      <c r="KR17" s="843"/>
      <c r="KS17" s="843"/>
      <c r="KT17" s="843"/>
      <c r="KU17" s="843"/>
      <c r="KV17" s="843"/>
      <c r="KW17" s="843"/>
      <c r="KX17" s="843"/>
      <c r="KY17" s="843"/>
      <c r="KZ17" s="843"/>
      <c r="LA17" s="843"/>
      <c r="LB17" s="843"/>
      <c r="LC17" s="843"/>
      <c r="LD17" s="843"/>
      <c r="LE17" s="843"/>
      <c r="LF17" s="843"/>
      <c r="LG17" s="843"/>
      <c r="LH17" s="843"/>
      <c r="LI17" s="843"/>
      <c r="LJ17" s="617"/>
      <c r="LK17" s="256"/>
      <c r="LL17" s="142" t="e">
        <f t="shared" si="22"/>
        <v>#DIV/0!</v>
      </c>
      <c r="LM17" s="256"/>
      <c r="LN17" s="256"/>
      <c r="LO17" s="256"/>
      <c r="LP17" s="256"/>
      <c r="LQ17" s="256"/>
      <c r="LR17" s="256"/>
      <c r="LS17" s="256"/>
      <c r="LT17" s="256"/>
      <c r="LU17" s="256"/>
      <c r="LV17" s="256"/>
      <c r="LW17" s="256"/>
      <c r="LX17" s="256"/>
      <c r="LY17" s="256"/>
      <c r="LZ17" s="256"/>
      <c r="MA17" s="256"/>
      <c r="MB17" s="256"/>
      <c r="MC17" s="256"/>
      <c r="MD17" s="256"/>
      <c r="ME17" s="256"/>
      <c r="MF17" s="256"/>
      <c r="MG17" s="256"/>
      <c r="MH17" s="256"/>
    </row>
    <row r="18" spans="1:346" s="408" customFormat="1" ht="14.25" x14ac:dyDescent="0.2">
      <c r="A18" s="787"/>
      <c r="B18" s="851"/>
      <c r="C18" s="852"/>
      <c r="D18" s="853"/>
      <c r="E18" s="854"/>
      <c r="F18" s="855"/>
      <c r="G18" s="856"/>
      <c r="H18" s="553"/>
      <c r="I18" s="553"/>
      <c r="J18" s="553"/>
      <c r="K18" s="553"/>
      <c r="L18" s="553"/>
      <c r="M18" s="553"/>
      <c r="N18" s="553"/>
      <c r="O18" s="553"/>
      <c r="P18" s="553"/>
      <c r="Q18" s="553"/>
      <c r="R18" s="553"/>
      <c r="S18" s="553"/>
      <c r="T18" s="553"/>
      <c r="U18" s="553"/>
      <c r="V18" s="857"/>
      <c r="W18" s="857"/>
      <c r="X18" s="553"/>
      <c r="Y18" s="425"/>
      <c r="Z18" s="425"/>
      <c r="AA18" s="425"/>
      <c r="AB18" s="553"/>
      <c r="AC18" s="857"/>
      <c r="AD18" s="402"/>
      <c r="AE18" s="146">
        <f>32.5/46.6</f>
        <v>0.69742489270386265</v>
      </c>
      <c r="AF18" s="443"/>
      <c r="AG18" s="146"/>
      <c r="AH18" s="146"/>
      <c r="AI18" s="887"/>
      <c r="AJ18" s="887"/>
      <c r="AK18" s="146"/>
      <c r="AL18" s="887"/>
      <c r="AM18" s="249"/>
      <c r="AN18" s="249"/>
      <c r="AO18" s="249"/>
      <c r="AP18" s="249"/>
      <c r="AQ18" s="249"/>
      <c r="AR18" s="249"/>
      <c r="AS18" s="249"/>
      <c r="AT18" s="249"/>
      <c r="AU18" s="433"/>
      <c r="AV18" s="430"/>
      <c r="AW18" s="430"/>
      <c r="AX18" s="430"/>
      <c r="AY18" s="430"/>
      <c r="AZ18" s="436"/>
      <c r="BA18" s="436"/>
      <c r="BB18" s="436"/>
      <c r="BC18" s="436"/>
      <c r="BD18" s="436"/>
      <c r="BE18" s="430"/>
      <c r="BF18" s="146"/>
      <c r="BG18" s="402"/>
      <c r="BH18" s="403"/>
      <c r="BI18" s="404"/>
      <c r="BJ18" s="404"/>
      <c r="BK18" s="404"/>
      <c r="BL18" s="404"/>
      <c r="BM18" s="404"/>
      <c r="BN18" s="404"/>
      <c r="BO18" s="404"/>
      <c r="BP18" s="404"/>
      <c r="BQ18" s="404"/>
      <c r="BR18" s="404"/>
      <c r="BS18" s="404"/>
      <c r="BT18" s="404"/>
      <c r="BU18" s="404"/>
      <c r="BV18" s="404"/>
      <c r="BW18" s="404"/>
      <c r="BX18" s="404"/>
      <c r="BY18" s="404"/>
      <c r="BZ18" s="404"/>
      <c r="CA18" s="404"/>
      <c r="CB18" s="404"/>
      <c r="CC18" s="148"/>
      <c r="CD18" s="404"/>
      <c r="CE18" s="404"/>
      <c r="CF18" s="404"/>
      <c r="CG18" s="405"/>
      <c r="CH18" s="405"/>
      <c r="CI18" s="406"/>
      <c r="CJ18" s="407"/>
      <c r="CK18" s="495"/>
      <c r="CL18" s="406"/>
      <c r="CM18" s="501"/>
      <c r="CN18" s="501"/>
      <c r="CO18" s="161"/>
      <c r="CP18" s="161"/>
      <c r="CQ18" s="142"/>
      <c r="CR18" s="142"/>
      <c r="CS18" s="142"/>
      <c r="CT18" s="142"/>
      <c r="CU18" s="142"/>
      <c r="CV18" s="142"/>
      <c r="CW18" s="146"/>
      <c r="CX18" s="146"/>
      <c r="CY18" s="146"/>
      <c r="CZ18" s="512"/>
      <c r="DA18" s="142"/>
      <c r="DB18" s="142"/>
      <c r="DC18" s="142"/>
      <c r="DD18" s="520">
        <f t="shared" si="48"/>
        <v>522</v>
      </c>
      <c r="DE18" s="142"/>
      <c r="DF18" s="142"/>
      <c r="DG18" s="516"/>
      <c r="DH18" s="553"/>
      <c r="DI18" s="553"/>
      <c r="DJ18" s="553"/>
      <c r="DK18" s="553"/>
      <c r="DL18" s="553"/>
      <c r="DM18" s="553"/>
      <c r="DN18" s="553"/>
      <c r="DO18" s="553"/>
      <c r="DP18" s="553"/>
      <c r="DQ18" s="553"/>
      <c r="DR18" s="553"/>
      <c r="DS18" s="553"/>
      <c r="DT18" s="553"/>
      <c r="DU18" s="553"/>
      <c r="DV18" s="548"/>
      <c r="DW18" s="554" t="e">
        <f t="shared" si="50"/>
        <v>#DIV/0!</v>
      </c>
      <c r="DX18" s="256"/>
      <c r="DY18" s="256"/>
      <c r="DZ18" s="256"/>
      <c r="EA18" s="256"/>
      <c r="EB18" s="256"/>
      <c r="EC18" s="256"/>
      <c r="ED18" s="256"/>
      <c r="EE18" s="256"/>
      <c r="EF18" s="256"/>
      <c r="EG18" s="256"/>
      <c r="EH18" s="256"/>
      <c r="EI18" s="256"/>
      <c r="EJ18" s="256"/>
      <c r="EK18" s="256"/>
      <c r="EL18" s="256"/>
      <c r="EM18" s="403"/>
      <c r="EN18" s="404"/>
      <c r="EO18" s="404"/>
      <c r="EP18" s="404"/>
      <c r="EQ18" s="404"/>
      <c r="ER18" s="404"/>
      <c r="ES18" s="404"/>
      <c r="ET18" s="404"/>
      <c r="EU18" s="404"/>
      <c r="EV18" s="404"/>
      <c r="EW18" s="404"/>
      <c r="EX18" s="404"/>
      <c r="EY18" s="404"/>
      <c r="EZ18" s="404"/>
      <c r="FA18" s="404"/>
      <c r="FB18" s="404"/>
      <c r="FC18" s="404"/>
      <c r="FD18" s="404"/>
      <c r="FE18" s="404"/>
      <c r="FF18" s="404"/>
      <c r="FG18" s="516"/>
      <c r="FH18" s="256"/>
      <c r="FI18" s="256"/>
      <c r="FJ18" s="256"/>
      <c r="FK18" s="256"/>
      <c r="FL18" s="256"/>
      <c r="FM18" s="142"/>
      <c r="FN18" s="256"/>
      <c r="FO18" s="142"/>
      <c r="FP18" s="256"/>
      <c r="FQ18" s="142"/>
      <c r="FR18" s="142"/>
      <c r="FS18" s="142"/>
      <c r="FT18" s="256"/>
      <c r="FU18" s="142"/>
      <c r="FV18" s="256"/>
      <c r="FW18" s="142"/>
      <c r="FX18" s="142"/>
      <c r="FY18" s="142"/>
      <c r="FZ18" s="256"/>
      <c r="GA18" s="256"/>
      <c r="GB18" s="256"/>
      <c r="GC18" s="256"/>
      <c r="GD18" s="256"/>
      <c r="GE18" s="256"/>
      <c r="GF18" s="256"/>
      <c r="GG18" s="256"/>
      <c r="GH18" s="256"/>
      <c r="GI18" s="256"/>
      <c r="GJ18" s="256"/>
      <c r="GK18" s="256"/>
      <c r="GL18" s="256"/>
      <c r="GM18" s="256"/>
      <c r="GN18" s="256"/>
      <c r="GO18" s="495"/>
      <c r="GP18" s="406"/>
      <c r="GQ18" s="256"/>
      <c r="GR18" s="256"/>
      <c r="GS18" s="617"/>
      <c r="GT18" s="655"/>
      <c r="GU18" s="655"/>
      <c r="GV18" s="655"/>
      <c r="GW18" s="655"/>
      <c r="GX18" s="655"/>
      <c r="GY18" s="655"/>
      <c r="GZ18" s="655"/>
      <c r="HA18" s="655"/>
      <c r="HB18" s="655"/>
      <c r="HC18" s="635">
        <v>9</v>
      </c>
      <c r="HD18" s="641">
        <v>80</v>
      </c>
      <c r="HE18" s="642">
        <f t="shared" si="90"/>
        <v>0.8</v>
      </c>
      <c r="HF18" s="629"/>
      <c r="HG18" s="644">
        <f t="shared" si="101"/>
        <v>20</v>
      </c>
      <c r="HH18" s="642">
        <f t="shared" si="91"/>
        <v>0.2</v>
      </c>
      <c r="HI18" s="670"/>
      <c r="HJ18" s="673">
        <f t="shared" si="92"/>
        <v>100</v>
      </c>
      <c r="HK18" s="673">
        <f t="shared" si="92"/>
        <v>1</v>
      </c>
      <c r="HL18" s="635"/>
      <c r="HM18" s="643">
        <f t="shared" si="93"/>
        <v>80</v>
      </c>
      <c r="HN18" s="642">
        <f t="shared" si="94"/>
        <v>0.8</v>
      </c>
      <c r="HO18" s="629"/>
      <c r="HP18" s="644">
        <f t="shared" si="95"/>
        <v>20</v>
      </c>
      <c r="HQ18" s="642">
        <f t="shared" si="96"/>
        <v>0.2</v>
      </c>
      <c r="HR18" s="655"/>
      <c r="HS18" s="676">
        <v>0</v>
      </c>
      <c r="HT18" s="642">
        <f t="shared" si="97"/>
        <v>0</v>
      </c>
      <c r="HU18" s="655"/>
      <c r="HV18" s="666">
        <v>0</v>
      </c>
      <c r="HW18" s="667">
        <f t="shared" si="98"/>
        <v>0</v>
      </c>
      <c r="HX18" s="655"/>
      <c r="HY18" s="636">
        <f t="shared" si="86"/>
        <v>100</v>
      </c>
      <c r="HZ18" s="636">
        <f t="shared" si="87"/>
        <v>1</v>
      </c>
      <c r="IA18" s="655"/>
      <c r="IB18" s="661">
        <f t="shared" si="88"/>
        <v>61.6</v>
      </c>
      <c r="IC18" s="661">
        <f t="shared" si="89"/>
        <v>19.200000000000003</v>
      </c>
      <c r="ID18" s="661">
        <f t="shared" si="99"/>
        <v>0.23762376237623761</v>
      </c>
      <c r="IE18" s="661">
        <f t="shared" si="100"/>
        <v>0.31168831168831174</v>
      </c>
      <c r="IF18" s="655"/>
      <c r="IG18" s="620"/>
      <c r="IH18" s="620"/>
      <c r="II18" s="620"/>
      <c r="IJ18" s="620"/>
      <c r="IK18" s="620"/>
      <c r="IL18" s="620"/>
      <c r="IM18" s="620"/>
      <c r="IN18" s="620"/>
      <c r="IO18" s="620"/>
      <c r="IP18" s="620"/>
      <c r="IQ18" s="620"/>
      <c r="IR18" s="620"/>
      <c r="IS18" s="620"/>
      <c r="IT18" s="620"/>
      <c r="IU18" s="620"/>
      <c r="IV18" s="620"/>
      <c r="IW18" s="620"/>
      <c r="IX18" s="787"/>
      <c r="IY18" s="553"/>
      <c r="IZ18" s="553"/>
      <c r="JA18" s="553"/>
      <c r="JB18" s="553"/>
      <c r="JC18" s="553"/>
      <c r="JD18" s="553"/>
      <c r="JE18" s="553"/>
      <c r="JF18" s="553"/>
      <c r="JG18" s="553"/>
      <c r="JH18" s="553"/>
      <c r="JI18" s="553"/>
      <c r="JJ18" s="553"/>
      <c r="JK18" s="553"/>
      <c r="JL18" s="552"/>
      <c r="JM18" s="757"/>
      <c r="JN18" s="754"/>
      <c r="JO18" s="752"/>
      <c r="JP18" s="752"/>
      <c r="JQ18" s="752"/>
      <c r="JR18" s="752"/>
      <c r="JS18" s="752"/>
      <c r="JT18" s="752"/>
      <c r="JU18" s="752"/>
      <c r="JV18" s="752"/>
      <c r="JW18" s="752"/>
      <c r="JX18" s="752"/>
      <c r="JY18" s="752"/>
      <c r="JZ18" s="752"/>
      <c r="KA18" s="752"/>
      <c r="KB18" s="752"/>
      <c r="KC18" s="256"/>
      <c r="KD18" s="752"/>
      <c r="KE18" s="752"/>
      <c r="KF18" s="752"/>
      <c r="KG18" s="757"/>
      <c r="KH18" s="752"/>
      <c r="KI18" s="752"/>
      <c r="KJ18" s="752"/>
      <c r="KK18" s="752"/>
      <c r="KL18" s="752"/>
      <c r="KM18" s="752"/>
      <c r="KN18" s="752"/>
      <c r="KO18" s="752"/>
      <c r="KP18" s="842"/>
      <c r="KQ18" s="843"/>
      <c r="KR18" s="843"/>
      <c r="KS18" s="843"/>
      <c r="KT18" s="843"/>
      <c r="KU18" s="843"/>
      <c r="KV18" s="843"/>
      <c r="KW18" s="843"/>
      <c r="KX18" s="843"/>
      <c r="KY18" s="843"/>
      <c r="KZ18" s="843"/>
      <c r="LA18" s="843"/>
      <c r="LB18" s="843"/>
      <c r="LC18" s="843"/>
      <c r="LD18" s="843"/>
      <c r="LE18" s="843"/>
      <c r="LF18" s="843"/>
      <c r="LG18" s="843"/>
      <c r="LH18" s="843"/>
      <c r="LI18" s="843"/>
      <c r="LJ18" s="617"/>
      <c r="LK18" s="256"/>
      <c r="LL18" s="142" t="e">
        <f t="shared" si="22"/>
        <v>#DIV/0!</v>
      </c>
      <c r="LM18" s="256"/>
      <c r="LN18" s="256"/>
      <c r="LO18" s="256"/>
      <c r="LP18" s="256"/>
      <c r="LQ18" s="256"/>
      <c r="LR18" s="256"/>
      <c r="LS18" s="256"/>
      <c r="LT18" s="256"/>
      <c r="LU18" s="256"/>
      <c r="LV18" s="256"/>
      <c r="LW18" s="256"/>
      <c r="LX18" s="256"/>
      <c r="LY18" s="256"/>
      <c r="LZ18" s="256"/>
      <c r="MA18" s="256"/>
      <c r="MB18" s="256"/>
      <c r="MC18" s="256"/>
      <c r="MD18" s="256"/>
      <c r="ME18" s="256"/>
      <c r="MF18" s="256"/>
      <c r="MG18" s="256"/>
      <c r="MH18" s="256"/>
    </row>
    <row r="19" spans="1:346" s="408" customFormat="1" ht="14.25" x14ac:dyDescent="0.2">
      <c r="A19" s="787"/>
      <c r="B19" s="851"/>
      <c r="C19" s="852"/>
      <c r="D19" s="853"/>
      <c r="E19" s="854"/>
      <c r="F19" s="855"/>
      <c r="G19" s="856"/>
      <c r="H19" s="553"/>
      <c r="I19" s="553"/>
      <c r="J19" s="553"/>
      <c r="K19" s="553"/>
      <c r="L19" s="553"/>
      <c r="M19" s="553"/>
      <c r="N19" s="553"/>
      <c r="O19" s="553"/>
      <c r="P19" s="553"/>
      <c r="Q19" s="553"/>
      <c r="R19" s="553"/>
      <c r="S19" s="553"/>
      <c r="T19" s="553"/>
      <c r="U19" s="553"/>
      <c r="V19" s="857"/>
      <c r="W19" s="857"/>
      <c r="X19" s="553"/>
      <c r="Y19" s="425"/>
      <c r="Z19" s="425"/>
      <c r="AA19" s="425"/>
      <c r="AB19" s="553"/>
      <c r="AC19" s="857"/>
      <c r="AD19" s="402"/>
      <c r="AE19" s="146">
        <f>80/32</f>
        <v>2.5</v>
      </c>
      <c r="AF19" s="443"/>
      <c r="AG19" s="146"/>
      <c r="AH19" s="146"/>
      <c r="AI19" s="887"/>
      <c r="AJ19" s="887"/>
      <c r="AK19" s="146"/>
      <c r="AL19" s="887"/>
      <c r="AM19" s="249"/>
      <c r="AN19" s="249"/>
      <c r="AO19" s="249"/>
      <c r="AP19" s="249"/>
      <c r="AQ19" s="249"/>
      <c r="AR19" s="249"/>
      <c r="AS19" s="249"/>
      <c r="AT19" s="249"/>
      <c r="AU19" s="433"/>
      <c r="AV19" s="430"/>
      <c r="AW19" s="430"/>
      <c r="AX19" s="430"/>
      <c r="AY19" s="430"/>
      <c r="AZ19" s="436"/>
      <c r="BA19" s="436"/>
      <c r="BB19" s="436"/>
      <c r="BC19" s="436"/>
      <c r="BD19" s="436"/>
      <c r="BE19" s="430"/>
      <c r="BF19" s="146"/>
      <c r="BG19" s="402"/>
      <c r="BH19" s="403"/>
      <c r="BI19" s="404"/>
      <c r="BJ19" s="404"/>
      <c r="BK19" s="404"/>
      <c r="BL19" s="404"/>
      <c r="BM19" s="404"/>
      <c r="BN19" s="404"/>
      <c r="BO19" s="404"/>
      <c r="BP19" s="404"/>
      <c r="BQ19" s="404"/>
      <c r="BR19" s="404"/>
      <c r="BS19" s="404"/>
      <c r="BT19" s="404"/>
      <c r="BU19" s="404"/>
      <c r="BV19" s="404"/>
      <c r="BW19" s="404"/>
      <c r="BX19" s="404"/>
      <c r="BY19" s="404"/>
      <c r="BZ19" s="404"/>
      <c r="CA19" s="404"/>
      <c r="CB19" s="404"/>
      <c r="CC19" s="148"/>
      <c r="CD19" s="404"/>
      <c r="CE19" s="404"/>
      <c r="CF19" s="404"/>
      <c r="CG19" s="405"/>
      <c r="CH19" s="405"/>
      <c r="CI19" s="406"/>
      <c r="CJ19" s="407"/>
      <c r="CK19" s="495"/>
      <c r="CL19" s="406"/>
      <c r="CM19" s="501"/>
      <c r="CN19" s="501"/>
      <c r="CO19" s="161"/>
      <c r="CP19" s="161"/>
      <c r="CQ19" s="142"/>
      <c r="CR19" s="142"/>
      <c r="CS19" s="142"/>
      <c r="CT19" s="142"/>
      <c r="CU19" s="142"/>
      <c r="CV19" s="142"/>
      <c r="CW19" s="146"/>
      <c r="CX19" s="146"/>
      <c r="CY19" s="146"/>
      <c r="CZ19" s="512"/>
      <c r="DA19" s="142"/>
      <c r="DB19" s="142"/>
      <c r="DC19" s="142"/>
      <c r="DD19" s="142"/>
      <c r="DE19" s="142"/>
      <c r="DF19" s="142"/>
      <c r="DG19" s="516"/>
      <c r="DH19" s="553"/>
      <c r="DI19" s="553"/>
      <c r="DJ19" s="553"/>
      <c r="DK19" s="553"/>
      <c r="DL19" s="553"/>
      <c r="DM19" s="553"/>
      <c r="DN19" s="553"/>
      <c r="DO19" s="553"/>
      <c r="DP19" s="553"/>
      <c r="DQ19" s="553"/>
      <c r="DR19" s="553"/>
      <c r="DS19" s="553"/>
      <c r="DT19" s="553"/>
      <c r="DU19" s="553"/>
      <c r="DV19" s="548"/>
      <c r="DW19" s="554" t="e">
        <f t="shared" si="50"/>
        <v>#DIV/0!</v>
      </c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403"/>
      <c r="EN19" s="404"/>
      <c r="EO19" s="404"/>
      <c r="EP19" s="404"/>
      <c r="EQ19" s="404"/>
      <c r="ER19" s="404"/>
      <c r="ES19" s="404"/>
      <c r="ET19" s="404"/>
      <c r="EU19" s="404"/>
      <c r="EV19" s="404"/>
      <c r="EW19" s="404"/>
      <c r="EX19" s="404"/>
      <c r="EY19" s="404"/>
      <c r="EZ19" s="404"/>
      <c r="FA19" s="404"/>
      <c r="FB19" s="404"/>
      <c r="FC19" s="404"/>
      <c r="FD19" s="404"/>
      <c r="FE19" s="404"/>
      <c r="FF19" s="404"/>
      <c r="FG19" s="516"/>
      <c r="FH19" s="256"/>
      <c r="FI19" s="256"/>
      <c r="FJ19" s="256"/>
      <c r="FK19" s="256"/>
      <c r="FL19" s="256"/>
      <c r="FM19" s="142"/>
      <c r="FN19" s="256"/>
      <c r="FO19" s="142"/>
      <c r="FP19" s="256"/>
      <c r="FQ19" s="142"/>
      <c r="FR19" s="142"/>
      <c r="FS19" s="142"/>
      <c r="FT19" s="256"/>
      <c r="FU19" s="142"/>
      <c r="FV19" s="256"/>
      <c r="FW19" s="142"/>
      <c r="FX19" s="142"/>
      <c r="FY19" s="142"/>
      <c r="FZ19" s="256"/>
      <c r="GA19" s="256"/>
      <c r="GB19" s="256"/>
      <c r="GC19" s="256"/>
      <c r="GD19" s="256"/>
      <c r="GE19" s="256"/>
      <c r="GF19" s="256"/>
      <c r="GG19" s="256"/>
      <c r="GH19" s="256"/>
      <c r="GI19" s="256"/>
      <c r="GJ19" s="256"/>
      <c r="GK19" s="256"/>
      <c r="GL19" s="256"/>
      <c r="GM19" s="256"/>
      <c r="GN19" s="256"/>
      <c r="GO19" s="495"/>
      <c r="GP19" s="406"/>
      <c r="GQ19" s="256"/>
      <c r="GR19" s="256"/>
      <c r="GS19" s="617"/>
      <c r="GT19" s="655"/>
      <c r="GU19" s="655"/>
      <c r="GV19" s="655"/>
      <c r="GW19" s="655"/>
      <c r="GX19" s="655"/>
      <c r="GY19" s="655"/>
      <c r="GZ19" s="655"/>
      <c r="HA19" s="655"/>
      <c r="HB19" s="655"/>
      <c r="HC19" s="635">
        <v>10</v>
      </c>
      <c r="HD19" s="641">
        <v>90</v>
      </c>
      <c r="HE19" s="642">
        <f t="shared" si="90"/>
        <v>0.9</v>
      </c>
      <c r="HF19" s="629"/>
      <c r="HG19" s="644">
        <f t="shared" si="101"/>
        <v>10</v>
      </c>
      <c r="HH19" s="642">
        <f t="shared" si="91"/>
        <v>0.1</v>
      </c>
      <c r="HI19" s="670"/>
      <c r="HJ19" s="673">
        <f t="shared" si="92"/>
        <v>100</v>
      </c>
      <c r="HK19" s="673">
        <f t="shared" si="92"/>
        <v>1</v>
      </c>
      <c r="HL19" s="635"/>
      <c r="HM19" s="643">
        <f t="shared" si="93"/>
        <v>90</v>
      </c>
      <c r="HN19" s="642">
        <f t="shared" si="94"/>
        <v>0.9</v>
      </c>
      <c r="HO19" s="629"/>
      <c r="HP19" s="644">
        <f t="shared" si="95"/>
        <v>10</v>
      </c>
      <c r="HQ19" s="642">
        <f t="shared" si="96"/>
        <v>0.1</v>
      </c>
      <c r="HR19" s="655"/>
      <c r="HS19" s="676">
        <v>0</v>
      </c>
      <c r="HT19" s="642">
        <f t="shared" si="97"/>
        <v>0</v>
      </c>
      <c r="HU19" s="655"/>
      <c r="HV19" s="666">
        <v>0</v>
      </c>
      <c r="HW19" s="667">
        <f t="shared" si="98"/>
        <v>0</v>
      </c>
      <c r="HX19" s="655"/>
      <c r="HY19" s="636">
        <f t="shared" si="86"/>
        <v>100</v>
      </c>
      <c r="HZ19" s="636">
        <f t="shared" si="87"/>
        <v>1</v>
      </c>
      <c r="IA19" s="655"/>
      <c r="IB19" s="661">
        <f t="shared" si="88"/>
        <v>56.800000000000004</v>
      </c>
      <c r="IC19" s="661">
        <f t="shared" si="89"/>
        <v>21.6</v>
      </c>
      <c r="ID19" s="661">
        <f t="shared" si="99"/>
        <v>0.27551020408163263</v>
      </c>
      <c r="IE19" s="661">
        <f t="shared" si="100"/>
        <v>0.38028169014084506</v>
      </c>
      <c r="IF19" s="655"/>
      <c r="IG19" s="620"/>
      <c r="IH19" s="620"/>
      <c r="II19" s="620"/>
      <c r="IJ19" s="620"/>
      <c r="IK19" s="620"/>
      <c r="IL19" s="620"/>
      <c r="IM19" s="620"/>
      <c r="IN19" s="620"/>
      <c r="IO19" s="620"/>
      <c r="IP19" s="620"/>
      <c r="IQ19" s="620"/>
      <c r="IR19" s="620"/>
      <c r="IS19" s="620"/>
      <c r="IT19" s="620"/>
      <c r="IU19" s="620"/>
      <c r="IV19" s="620"/>
      <c r="IW19" s="620"/>
      <c r="IX19" s="787"/>
      <c r="IY19" s="553"/>
      <c r="IZ19" s="553"/>
      <c r="JA19" s="553"/>
      <c r="JB19" s="553"/>
      <c r="JC19" s="553"/>
      <c r="JD19" s="553"/>
      <c r="JE19" s="553"/>
      <c r="JF19" s="553"/>
      <c r="JG19" s="553"/>
      <c r="JH19" s="553"/>
      <c r="JI19" s="553"/>
      <c r="JJ19" s="553"/>
      <c r="JK19" s="553"/>
      <c r="JL19" s="552"/>
      <c r="JM19" s="757"/>
      <c r="JN19" s="754"/>
      <c r="JO19" s="752"/>
      <c r="JP19" s="752"/>
      <c r="JQ19" s="752"/>
      <c r="JR19" s="752"/>
      <c r="JS19" s="752"/>
      <c r="JT19" s="752"/>
      <c r="JU19" s="752"/>
      <c r="JV19" s="752"/>
      <c r="JW19" s="752"/>
      <c r="JX19" s="752"/>
      <c r="JY19" s="752"/>
      <c r="JZ19" s="752"/>
      <c r="KA19" s="752"/>
      <c r="KB19" s="752"/>
      <c r="KC19" s="256"/>
      <c r="KD19" s="752"/>
      <c r="KE19" s="752"/>
      <c r="KF19" s="752"/>
      <c r="KG19" s="757"/>
      <c r="KH19" s="752"/>
      <c r="KI19" s="752"/>
      <c r="KJ19" s="752"/>
      <c r="KK19" s="752"/>
      <c r="KL19" s="752"/>
      <c r="KM19" s="752"/>
      <c r="KN19" s="752"/>
      <c r="KO19" s="752"/>
      <c r="KP19" s="842"/>
      <c r="KQ19" s="843"/>
      <c r="KR19" s="843"/>
      <c r="KS19" s="843"/>
      <c r="KT19" s="843"/>
      <c r="KU19" s="843"/>
      <c r="KV19" s="843"/>
      <c r="KW19" s="843"/>
      <c r="KX19" s="843"/>
      <c r="KY19" s="843"/>
      <c r="KZ19" s="843"/>
      <c r="LA19" s="843"/>
      <c r="LB19" s="843"/>
      <c r="LC19" s="843"/>
      <c r="LD19" s="843"/>
      <c r="LE19" s="843"/>
      <c r="LF19" s="843"/>
      <c r="LG19" s="843"/>
      <c r="LH19" s="843"/>
      <c r="LI19" s="843"/>
      <c r="LJ19" s="617"/>
      <c r="LK19" s="256"/>
      <c r="LL19" s="142" t="e">
        <f t="shared" si="22"/>
        <v>#DIV/0!</v>
      </c>
      <c r="LM19" s="256"/>
      <c r="LN19" s="256"/>
      <c r="LO19" s="256"/>
      <c r="LP19" s="256"/>
      <c r="LQ19" s="256"/>
      <c r="LR19" s="256"/>
      <c r="LS19" s="256"/>
      <c r="LT19" s="256"/>
      <c r="LU19" s="256"/>
      <c r="LV19" s="256"/>
      <c r="LW19" s="256"/>
      <c r="LX19" s="256"/>
      <c r="LY19" s="256"/>
      <c r="LZ19" s="256"/>
      <c r="MA19" s="256"/>
      <c r="MB19" s="256"/>
      <c r="MC19" s="256"/>
      <c r="MD19" s="256"/>
      <c r="ME19" s="256"/>
      <c r="MF19" s="256"/>
      <c r="MG19" s="256"/>
      <c r="MH19" s="256"/>
    </row>
    <row r="20" spans="1:346" s="408" customFormat="1" ht="14.25" x14ac:dyDescent="0.2">
      <c r="A20" s="787"/>
      <c r="B20" s="851"/>
      <c r="C20" s="852"/>
      <c r="D20" s="853"/>
      <c r="E20" s="854"/>
      <c r="F20" s="855"/>
      <c r="G20" s="856"/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857"/>
      <c r="W20" s="857"/>
      <c r="X20" s="553"/>
      <c r="Y20" s="425"/>
      <c r="Z20" s="425"/>
      <c r="AA20" s="425"/>
      <c r="AB20" s="553"/>
      <c r="AC20" s="857"/>
      <c r="AD20" s="402"/>
      <c r="AE20" s="146"/>
      <c r="AF20" s="443"/>
      <c r="AG20" s="146"/>
      <c r="AH20" s="146"/>
      <c r="AI20" s="887"/>
      <c r="AJ20" s="887"/>
      <c r="AK20" s="146"/>
      <c r="AL20" s="887"/>
      <c r="AM20" s="249"/>
      <c r="AN20" s="249"/>
      <c r="AO20" s="249"/>
      <c r="AP20" s="249"/>
      <c r="AQ20" s="249"/>
      <c r="AR20" s="249"/>
      <c r="AS20" s="249"/>
      <c r="AT20" s="249"/>
      <c r="AU20" s="433"/>
      <c r="AV20" s="430"/>
      <c r="AW20" s="430"/>
      <c r="AX20" s="430"/>
      <c r="AY20" s="430"/>
      <c r="AZ20" s="436"/>
      <c r="BA20" s="436"/>
      <c r="BB20" s="436"/>
      <c r="BC20" s="436"/>
      <c r="BD20" s="436"/>
      <c r="BE20" s="430"/>
      <c r="BF20" s="146"/>
      <c r="BG20" s="402"/>
      <c r="BH20" s="403"/>
      <c r="BI20" s="404"/>
      <c r="BJ20" s="404"/>
      <c r="BK20" s="404"/>
      <c r="BL20" s="404"/>
      <c r="BM20" s="404"/>
      <c r="BN20" s="404"/>
      <c r="BO20" s="404"/>
      <c r="BP20" s="404"/>
      <c r="BQ20" s="404"/>
      <c r="BR20" s="404"/>
      <c r="BS20" s="404"/>
      <c r="BT20" s="404"/>
      <c r="BU20" s="404"/>
      <c r="BV20" s="404"/>
      <c r="BW20" s="404"/>
      <c r="BX20" s="404"/>
      <c r="BY20" s="404"/>
      <c r="BZ20" s="404"/>
      <c r="CA20" s="404"/>
      <c r="CB20" s="404"/>
      <c r="CC20" s="148"/>
      <c r="CD20" s="404"/>
      <c r="CE20" s="404"/>
      <c r="CF20" s="404"/>
      <c r="CG20" s="405"/>
      <c r="CH20" s="405"/>
      <c r="CI20" s="406"/>
      <c r="CJ20" s="407"/>
      <c r="CK20" s="495"/>
      <c r="CL20" s="406"/>
      <c r="CM20" s="501"/>
      <c r="CN20" s="501"/>
      <c r="CO20" s="161"/>
      <c r="CP20" s="161"/>
      <c r="CQ20" s="142"/>
      <c r="CR20" s="142"/>
      <c r="CS20" s="142"/>
      <c r="CT20" s="142"/>
      <c r="CU20" s="142"/>
      <c r="CV20" s="142"/>
      <c r="CW20" s="146"/>
      <c r="CX20" s="146"/>
      <c r="CY20" s="146"/>
      <c r="CZ20" s="512"/>
      <c r="DA20" s="142"/>
      <c r="DB20" s="142"/>
      <c r="DC20" s="142"/>
      <c r="DD20" s="142"/>
      <c r="DE20" s="142"/>
      <c r="DF20" s="142"/>
      <c r="DG20" s="516"/>
      <c r="DH20" s="553"/>
      <c r="DI20" s="553"/>
      <c r="DJ20" s="553"/>
      <c r="DK20" s="553"/>
      <c r="DL20" s="553"/>
      <c r="DM20" s="553"/>
      <c r="DN20" s="553"/>
      <c r="DO20" s="553"/>
      <c r="DP20" s="553"/>
      <c r="DQ20" s="553"/>
      <c r="DR20" s="553"/>
      <c r="DS20" s="553"/>
      <c r="DT20" s="553"/>
      <c r="DU20" s="553"/>
      <c r="DV20" s="548"/>
      <c r="DW20" s="554" t="e">
        <f t="shared" si="50"/>
        <v>#DIV/0!</v>
      </c>
      <c r="DX20" s="256"/>
      <c r="DY20" s="256"/>
      <c r="DZ20" s="256"/>
      <c r="EA20" s="256"/>
      <c r="EB20" s="256"/>
      <c r="EC20" s="256"/>
      <c r="ED20" s="256"/>
      <c r="EE20" s="256"/>
      <c r="EF20" s="256"/>
      <c r="EG20" s="256"/>
      <c r="EH20" s="256"/>
      <c r="EI20" s="256"/>
      <c r="EJ20" s="256"/>
      <c r="EK20" s="256"/>
      <c r="EL20" s="256"/>
      <c r="EM20" s="403"/>
      <c r="EN20" s="404"/>
      <c r="EO20" s="404"/>
      <c r="EP20" s="404"/>
      <c r="EQ20" s="404"/>
      <c r="ER20" s="404"/>
      <c r="ES20" s="404"/>
      <c r="ET20" s="404"/>
      <c r="EU20" s="404"/>
      <c r="EV20" s="404"/>
      <c r="EW20" s="404"/>
      <c r="EX20" s="404"/>
      <c r="EY20" s="404"/>
      <c r="EZ20" s="404"/>
      <c r="FA20" s="404"/>
      <c r="FB20" s="404"/>
      <c r="FC20" s="404"/>
      <c r="FD20" s="404"/>
      <c r="FE20" s="404"/>
      <c r="FF20" s="404"/>
      <c r="FG20" s="516"/>
      <c r="FH20" s="256"/>
      <c r="FI20" s="256"/>
      <c r="FJ20" s="256"/>
      <c r="FK20" s="256"/>
      <c r="FL20" s="256"/>
      <c r="FM20" s="142"/>
      <c r="FN20" s="256"/>
      <c r="FO20" s="142"/>
      <c r="FP20" s="256"/>
      <c r="FQ20" s="142"/>
      <c r="FR20" s="142"/>
      <c r="FS20" s="142"/>
      <c r="FT20" s="256"/>
      <c r="FU20" s="142"/>
      <c r="FV20" s="256"/>
      <c r="FW20" s="142"/>
      <c r="FX20" s="142"/>
      <c r="FY20" s="142"/>
      <c r="FZ20" s="256"/>
      <c r="GA20" s="256"/>
      <c r="GB20" s="256"/>
      <c r="GC20" s="256"/>
      <c r="GD20" s="256"/>
      <c r="GE20" s="256"/>
      <c r="GF20" s="256"/>
      <c r="GG20" s="256"/>
      <c r="GH20" s="256"/>
      <c r="GI20" s="256"/>
      <c r="GJ20" s="256"/>
      <c r="GK20" s="256"/>
      <c r="GL20" s="256"/>
      <c r="GM20" s="256"/>
      <c r="GN20" s="256"/>
      <c r="GO20" s="495"/>
      <c r="GP20" s="406"/>
      <c r="GQ20" s="256"/>
      <c r="GR20" s="256"/>
      <c r="GS20" s="617"/>
      <c r="GT20" s="655"/>
      <c r="GU20" s="655"/>
      <c r="GV20" s="655"/>
      <c r="GW20" s="655"/>
      <c r="GX20" s="655"/>
      <c r="GY20" s="655"/>
      <c r="GZ20" s="655"/>
      <c r="HA20" s="655"/>
      <c r="HB20" s="655"/>
      <c r="HC20" s="635">
        <v>11</v>
      </c>
      <c r="HD20" s="641">
        <v>100</v>
      </c>
      <c r="HE20" s="642">
        <f t="shared" si="90"/>
        <v>1</v>
      </c>
      <c r="HF20" s="629"/>
      <c r="HG20" s="644">
        <f t="shared" si="101"/>
        <v>0</v>
      </c>
      <c r="HH20" s="642">
        <f t="shared" si="91"/>
        <v>0</v>
      </c>
      <c r="HI20" s="670"/>
      <c r="HJ20" s="673">
        <f t="shared" si="92"/>
        <v>100</v>
      </c>
      <c r="HK20" s="673">
        <f t="shared" si="92"/>
        <v>1</v>
      </c>
      <c r="HL20" s="635"/>
      <c r="HM20" s="643">
        <f>HD20*(1-HT20)</f>
        <v>100</v>
      </c>
      <c r="HN20" s="642">
        <f t="shared" si="94"/>
        <v>1</v>
      </c>
      <c r="HO20" s="629"/>
      <c r="HP20" s="644">
        <f t="shared" si="95"/>
        <v>0</v>
      </c>
      <c r="HQ20" s="642">
        <f t="shared" si="96"/>
        <v>0</v>
      </c>
      <c r="HR20" s="655"/>
      <c r="HS20" s="676">
        <v>0</v>
      </c>
      <c r="HT20" s="642">
        <f t="shared" si="97"/>
        <v>0</v>
      </c>
      <c r="HU20" s="655"/>
      <c r="HV20" s="666">
        <v>0</v>
      </c>
      <c r="HW20" s="667">
        <f t="shared" si="98"/>
        <v>0</v>
      </c>
      <c r="HX20" s="655"/>
      <c r="HY20" s="636">
        <f t="shared" si="86"/>
        <v>100</v>
      </c>
      <c r="HZ20" s="636">
        <f t="shared" si="87"/>
        <v>1</v>
      </c>
      <c r="IA20" s="655"/>
      <c r="IB20" s="661">
        <f t="shared" si="88"/>
        <v>52</v>
      </c>
      <c r="IC20" s="661">
        <f t="shared" si="89"/>
        <v>24</v>
      </c>
      <c r="ID20" s="661">
        <f t="shared" si="99"/>
        <v>0.31578947368421051</v>
      </c>
      <c r="IE20" s="661">
        <f t="shared" si="100"/>
        <v>0.46153846153846156</v>
      </c>
      <c r="IF20" s="655"/>
      <c r="IG20" s="620"/>
      <c r="IH20" s="620"/>
      <c r="II20" s="620"/>
      <c r="IJ20" s="620"/>
      <c r="IK20" s="620"/>
      <c r="IL20" s="620"/>
      <c r="IM20" s="620"/>
      <c r="IN20" s="620"/>
      <c r="IO20" s="620"/>
      <c r="IP20" s="620"/>
      <c r="IQ20" s="620"/>
      <c r="IR20" s="620"/>
      <c r="IS20" s="620"/>
      <c r="IT20" s="620"/>
      <c r="IU20" s="620"/>
      <c r="IV20" s="620"/>
      <c r="IW20" s="620"/>
      <c r="IX20" s="787"/>
      <c r="IY20" s="553"/>
      <c r="IZ20" s="553"/>
      <c r="JA20" s="553"/>
      <c r="JB20" s="553"/>
      <c r="JC20" s="553"/>
      <c r="JD20" s="553"/>
      <c r="JE20" s="553"/>
      <c r="JF20" s="553"/>
      <c r="JG20" s="553"/>
      <c r="JH20" s="553"/>
      <c r="JI20" s="553"/>
      <c r="JJ20" s="553"/>
      <c r="JK20" s="553"/>
      <c r="JL20" s="552"/>
      <c r="JM20" s="757"/>
      <c r="JN20" s="754"/>
      <c r="JO20" s="752"/>
      <c r="JP20" s="752"/>
      <c r="JQ20" s="752"/>
      <c r="JR20" s="752"/>
      <c r="JS20" s="752"/>
      <c r="JT20" s="752"/>
      <c r="JU20" s="752"/>
      <c r="JV20" s="752"/>
      <c r="JW20" s="752"/>
      <c r="JX20" s="752"/>
      <c r="JY20" s="752"/>
      <c r="JZ20" s="752"/>
      <c r="KA20" s="752"/>
      <c r="KB20" s="752"/>
      <c r="KC20" s="256"/>
      <c r="KD20" s="752"/>
      <c r="KE20" s="752"/>
      <c r="KF20" s="752"/>
      <c r="KG20" s="757"/>
      <c r="KH20" s="752"/>
      <c r="KI20" s="752"/>
      <c r="KJ20" s="752"/>
      <c r="KK20" s="752"/>
      <c r="KL20" s="752"/>
      <c r="KM20" s="752"/>
      <c r="KN20" s="752"/>
      <c r="KO20" s="752"/>
      <c r="KP20" s="842"/>
      <c r="KQ20" s="843"/>
      <c r="KR20" s="843"/>
      <c r="KS20" s="843"/>
      <c r="KT20" s="843"/>
      <c r="KU20" s="843"/>
      <c r="KV20" s="843"/>
      <c r="KW20" s="843"/>
      <c r="KX20" s="843"/>
      <c r="KY20" s="843"/>
      <c r="KZ20" s="843"/>
      <c r="LA20" s="843"/>
      <c r="LB20" s="843"/>
      <c r="LC20" s="843"/>
      <c r="LD20" s="843"/>
      <c r="LE20" s="843"/>
      <c r="LF20" s="843"/>
      <c r="LG20" s="843"/>
      <c r="LH20" s="843"/>
      <c r="LI20" s="843"/>
      <c r="LJ20" s="617"/>
      <c r="LK20" s="256"/>
      <c r="LL20" s="142" t="e">
        <f t="shared" si="22"/>
        <v>#DIV/0!</v>
      </c>
      <c r="LM20" s="256"/>
      <c r="LN20" s="256"/>
      <c r="LO20" s="256"/>
      <c r="LP20" s="256"/>
      <c r="LQ20" s="256"/>
      <c r="LR20" s="256"/>
      <c r="LS20" s="256"/>
      <c r="LT20" s="256"/>
      <c r="LU20" s="256"/>
      <c r="LV20" s="256"/>
      <c r="LW20" s="256"/>
      <c r="LX20" s="256"/>
      <c r="LY20" s="256"/>
      <c r="LZ20" s="256"/>
      <c r="MA20" s="256"/>
      <c r="MB20" s="256"/>
      <c r="MC20" s="256"/>
      <c r="MD20" s="256"/>
      <c r="ME20" s="256"/>
      <c r="MF20" s="256"/>
      <c r="MG20" s="256"/>
      <c r="MH20" s="256"/>
    </row>
    <row r="21" spans="1:346" s="408" customFormat="1" ht="14.25" x14ac:dyDescent="0.2">
      <c r="A21" s="787"/>
      <c r="B21" s="851"/>
      <c r="C21" s="852"/>
      <c r="D21" s="853"/>
      <c r="E21" s="854"/>
      <c r="F21" s="855"/>
      <c r="G21" s="856"/>
      <c r="H21" s="553"/>
      <c r="I21" s="553"/>
      <c r="J21" s="553"/>
      <c r="K21" s="553"/>
      <c r="L21" s="553"/>
      <c r="M21" s="553"/>
      <c r="N21" s="553"/>
      <c r="O21" s="553"/>
      <c r="P21" s="553"/>
      <c r="Q21" s="553"/>
      <c r="R21" s="553"/>
      <c r="S21" s="553"/>
      <c r="T21" s="553"/>
      <c r="U21" s="553"/>
      <c r="V21" s="857"/>
      <c r="W21" s="857"/>
      <c r="X21" s="553"/>
      <c r="Y21" s="425"/>
      <c r="Z21" s="425"/>
      <c r="AA21" s="425"/>
      <c r="AB21" s="553"/>
      <c r="AC21" s="857"/>
      <c r="AD21" s="402"/>
      <c r="AE21" s="146"/>
      <c r="AF21" s="443"/>
      <c r="AG21" s="146"/>
      <c r="AH21" s="146"/>
      <c r="AI21" s="887"/>
      <c r="AJ21" s="887"/>
      <c r="AK21" s="146"/>
      <c r="AL21" s="887"/>
      <c r="AM21" s="249"/>
      <c r="AN21" s="249"/>
      <c r="AO21" s="249"/>
      <c r="AP21" s="249"/>
      <c r="AQ21" s="249"/>
      <c r="AR21" s="249"/>
      <c r="AS21" s="249"/>
      <c r="AT21" s="249"/>
      <c r="AU21" s="433"/>
      <c r="AV21" s="430"/>
      <c r="AW21" s="430"/>
      <c r="AX21" s="430"/>
      <c r="AY21" s="430"/>
      <c r="AZ21" s="436"/>
      <c r="BA21" s="436"/>
      <c r="BB21" s="436"/>
      <c r="BC21" s="436"/>
      <c r="BD21" s="436"/>
      <c r="BE21" s="430"/>
      <c r="BF21" s="146"/>
      <c r="BG21" s="402"/>
      <c r="BH21" s="403"/>
      <c r="BI21" s="404"/>
      <c r="BJ21" s="404"/>
      <c r="BK21" s="404"/>
      <c r="BL21" s="404"/>
      <c r="BM21" s="404"/>
      <c r="BN21" s="404"/>
      <c r="BO21" s="404"/>
      <c r="BP21" s="404"/>
      <c r="BQ21" s="404"/>
      <c r="BR21" s="404"/>
      <c r="BS21" s="404"/>
      <c r="BT21" s="404"/>
      <c r="BU21" s="404"/>
      <c r="BV21" s="404"/>
      <c r="BW21" s="404"/>
      <c r="BX21" s="404"/>
      <c r="BY21" s="404"/>
      <c r="BZ21" s="404"/>
      <c r="CA21" s="404"/>
      <c r="CB21" s="404"/>
      <c r="CC21" s="148"/>
      <c r="CD21" s="404"/>
      <c r="CE21" s="404"/>
      <c r="CF21" s="404"/>
      <c r="CG21" s="405"/>
      <c r="CH21" s="405"/>
      <c r="CI21" s="406"/>
      <c r="CJ21" s="407"/>
      <c r="CK21" s="495"/>
      <c r="CL21" s="406"/>
      <c r="CM21" s="501"/>
      <c r="CN21" s="501"/>
      <c r="CO21" s="161"/>
      <c r="CP21" s="161"/>
      <c r="CQ21" s="142"/>
      <c r="CR21" s="142"/>
      <c r="CS21" s="142"/>
      <c r="CT21" s="142"/>
      <c r="CU21" s="142"/>
      <c r="CV21" s="142"/>
      <c r="CW21" s="146"/>
      <c r="CX21" s="146"/>
      <c r="CY21" s="146"/>
      <c r="CZ21" s="512"/>
      <c r="DA21" s="142"/>
      <c r="DB21" s="142"/>
      <c r="DC21" s="142"/>
      <c r="DD21" s="142"/>
      <c r="DE21" s="142"/>
      <c r="DF21" s="142"/>
      <c r="DG21" s="516"/>
      <c r="DH21" s="553"/>
      <c r="DI21" s="553"/>
      <c r="DJ21" s="553"/>
      <c r="DK21" s="553"/>
      <c r="DL21" s="553"/>
      <c r="DM21" s="553"/>
      <c r="DN21" s="553"/>
      <c r="DO21" s="553"/>
      <c r="DP21" s="553"/>
      <c r="DQ21" s="553"/>
      <c r="DR21" s="553"/>
      <c r="DS21" s="553"/>
      <c r="DT21" s="553"/>
      <c r="DU21" s="553"/>
      <c r="DV21" s="548"/>
      <c r="DW21" s="554" t="e">
        <f t="shared" si="50"/>
        <v>#DIV/0!</v>
      </c>
      <c r="DX21" s="256"/>
      <c r="DY21" s="256"/>
      <c r="DZ21" s="256"/>
      <c r="EA21" s="256"/>
      <c r="EB21" s="256"/>
      <c r="EC21" s="256"/>
      <c r="ED21" s="256"/>
      <c r="EE21" s="256"/>
      <c r="EF21" s="256"/>
      <c r="EG21" s="256"/>
      <c r="EH21" s="256"/>
      <c r="EI21" s="256"/>
      <c r="EJ21" s="256"/>
      <c r="EK21" s="256"/>
      <c r="EL21" s="256"/>
      <c r="EM21" s="403"/>
      <c r="EN21" s="404"/>
      <c r="EO21" s="404"/>
      <c r="EP21" s="404"/>
      <c r="EQ21" s="404"/>
      <c r="ER21" s="404"/>
      <c r="ES21" s="404"/>
      <c r="ET21" s="404"/>
      <c r="EU21" s="404"/>
      <c r="EV21" s="404"/>
      <c r="EW21" s="404"/>
      <c r="EX21" s="404"/>
      <c r="EY21" s="404"/>
      <c r="EZ21" s="404"/>
      <c r="FA21" s="404"/>
      <c r="FB21" s="404"/>
      <c r="FC21" s="404"/>
      <c r="FD21" s="404"/>
      <c r="FE21" s="404"/>
      <c r="FF21" s="404"/>
      <c r="FG21" s="516"/>
      <c r="FH21" s="256"/>
      <c r="FI21" s="256"/>
      <c r="FJ21" s="256"/>
      <c r="FK21" s="256"/>
      <c r="FL21" s="256"/>
      <c r="FM21" s="142"/>
      <c r="FN21" s="256"/>
      <c r="FO21" s="142"/>
      <c r="FP21" s="256"/>
      <c r="FQ21" s="142"/>
      <c r="FR21" s="142"/>
      <c r="FS21" s="142"/>
      <c r="FT21" s="256"/>
      <c r="FU21" s="142"/>
      <c r="FV21" s="256"/>
      <c r="FW21" s="142"/>
      <c r="FX21" s="142"/>
      <c r="FY21" s="142"/>
      <c r="FZ21" s="256"/>
      <c r="GA21" s="256"/>
      <c r="GB21" s="256"/>
      <c r="GC21" s="256"/>
      <c r="GD21" s="256"/>
      <c r="GE21" s="256"/>
      <c r="GF21" s="256"/>
      <c r="GG21" s="256"/>
      <c r="GH21" s="256"/>
      <c r="GI21" s="256"/>
      <c r="GJ21" s="256"/>
      <c r="GK21" s="256"/>
      <c r="GL21" s="256"/>
      <c r="GM21" s="256"/>
      <c r="GN21" s="256"/>
      <c r="GO21" s="495"/>
      <c r="GP21" s="406"/>
      <c r="GQ21" s="256"/>
      <c r="GR21" s="256"/>
      <c r="GS21" s="617"/>
      <c r="GT21" s="655"/>
      <c r="GU21" s="655"/>
      <c r="GV21" s="655"/>
      <c r="GW21" s="655"/>
      <c r="GX21" s="655"/>
      <c r="GY21" s="655"/>
      <c r="GZ21" s="655"/>
      <c r="HA21" s="655"/>
      <c r="HB21" s="655"/>
      <c r="HC21" s="635">
        <v>12</v>
      </c>
      <c r="HD21" s="641">
        <v>100</v>
      </c>
      <c r="HE21" s="642">
        <f t="shared" si="90"/>
        <v>1</v>
      </c>
      <c r="HF21" s="629"/>
      <c r="HG21" s="644">
        <f t="shared" si="101"/>
        <v>0</v>
      </c>
      <c r="HH21" s="642">
        <f t="shared" si="91"/>
        <v>0</v>
      </c>
      <c r="HI21" s="670"/>
      <c r="HJ21" s="673">
        <f t="shared" si="92"/>
        <v>100</v>
      </c>
      <c r="HK21" s="673">
        <f t="shared" si="92"/>
        <v>1</v>
      </c>
      <c r="HL21" s="635"/>
      <c r="HM21" s="643">
        <f>HD21*(1-HT21)</f>
        <v>90</v>
      </c>
      <c r="HN21" s="642">
        <f t="shared" si="94"/>
        <v>0.9</v>
      </c>
      <c r="HO21" s="629"/>
      <c r="HP21" s="644">
        <f t="shared" si="95"/>
        <v>0</v>
      </c>
      <c r="HQ21" s="642">
        <f t="shared" si="96"/>
        <v>0</v>
      </c>
      <c r="HR21" s="655"/>
      <c r="HS21" s="676">
        <v>10</v>
      </c>
      <c r="HT21" s="642">
        <f t="shared" si="97"/>
        <v>0.1</v>
      </c>
      <c r="HU21" s="655"/>
      <c r="HV21" s="666">
        <v>0</v>
      </c>
      <c r="HW21" s="667">
        <f t="shared" si="98"/>
        <v>0</v>
      </c>
      <c r="HX21" s="655"/>
      <c r="HY21" s="636">
        <f t="shared" si="86"/>
        <v>100</v>
      </c>
      <c r="HZ21" s="636">
        <f t="shared" si="87"/>
        <v>1</v>
      </c>
      <c r="IA21" s="655"/>
      <c r="IB21" s="661">
        <f t="shared" si="88"/>
        <v>46.800000000000004</v>
      </c>
      <c r="IC21" s="661">
        <f t="shared" si="89"/>
        <v>21.6</v>
      </c>
      <c r="ID21" s="661">
        <f t="shared" si="99"/>
        <v>0.31578947368421051</v>
      </c>
      <c r="IE21" s="661">
        <f t="shared" si="100"/>
        <v>0.46153846153846151</v>
      </c>
      <c r="IF21" s="655"/>
      <c r="IG21" s="620"/>
      <c r="IH21" s="620"/>
      <c r="II21" s="620"/>
      <c r="IJ21" s="620"/>
      <c r="IK21" s="620"/>
      <c r="IL21" s="620"/>
      <c r="IM21" s="620"/>
      <c r="IN21" s="620"/>
      <c r="IO21" s="620"/>
      <c r="IP21" s="620"/>
      <c r="IQ21" s="620"/>
      <c r="IR21" s="620"/>
      <c r="IS21" s="620"/>
      <c r="IT21" s="620"/>
      <c r="IU21" s="620"/>
      <c r="IV21" s="620"/>
      <c r="IW21" s="620"/>
      <c r="IX21" s="787"/>
      <c r="IY21" s="553"/>
      <c r="IZ21" s="553"/>
      <c r="JA21" s="553"/>
      <c r="JB21" s="553"/>
      <c r="JC21" s="553"/>
      <c r="JD21" s="553"/>
      <c r="JE21" s="553"/>
      <c r="JF21" s="553"/>
      <c r="JG21" s="553"/>
      <c r="JH21" s="553"/>
      <c r="JI21" s="553"/>
      <c r="JJ21" s="553"/>
      <c r="JK21" s="553"/>
      <c r="JL21" s="552"/>
      <c r="JM21" s="757"/>
      <c r="JN21" s="754"/>
      <c r="JO21" s="752"/>
      <c r="JP21" s="752"/>
      <c r="JQ21" s="752"/>
      <c r="JR21" s="752"/>
      <c r="JS21" s="752"/>
      <c r="JT21" s="752"/>
      <c r="JU21" s="752"/>
      <c r="JV21" s="752"/>
      <c r="JW21" s="752"/>
      <c r="JX21" s="752"/>
      <c r="JY21" s="752"/>
      <c r="JZ21" s="752"/>
      <c r="KA21" s="752"/>
      <c r="KB21" s="752"/>
      <c r="KC21" s="256"/>
      <c r="KD21" s="752"/>
      <c r="KE21" s="752"/>
      <c r="KF21" s="752"/>
      <c r="KG21" s="757"/>
      <c r="KH21" s="752"/>
      <c r="KI21" s="752"/>
      <c r="KJ21" s="752"/>
      <c r="KK21" s="752"/>
      <c r="KL21" s="752"/>
      <c r="KM21" s="752"/>
      <c r="KN21" s="752"/>
      <c r="KO21" s="752"/>
      <c r="KP21" s="842"/>
      <c r="KQ21" s="843"/>
      <c r="KR21" s="843"/>
      <c r="KS21" s="843"/>
      <c r="KT21" s="843"/>
      <c r="KU21" s="843"/>
      <c r="KV21" s="843"/>
      <c r="KW21" s="843"/>
      <c r="KX21" s="843"/>
      <c r="KY21" s="843"/>
      <c r="KZ21" s="843"/>
      <c r="LA21" s="843"/>
      <c r="LB21" s="843"/>
      <c r="LC21" s="843"/>
      <c r="LD21" s="843"/>
      <c r="LE21" s="843"/>
      <c r="LF21" s="843"/>
      <c r="LG21" s="843"/>
      <c r="LH21" s="843"/>
      <c r="LI21" s="843"/>
      <c r="LJ21" s="617"/>
      <c r="LK21" s="256"/>
      <c r="LL21" s="142" t="e">
        <f t="shared" si="22"/>
        <v>#DIV/0!</v>
      </c>
      <c r="LM21" s="256"/>
      <c r="LN21" s="256"/>
      <c r="LO21" s="256"/>
      <c r="LP21" s="256"/>
      <c r="LQ21" s="256"/>
      <c r="LR21" s="256"/>
      <c r="LS21" s="256"/>
      <c r="LT21" s="256"/>
      <c r="LU21" s="256"/>
      <c r="LV21" s="256"/>
      <c r="LW21" s="256"/>
      <c r="LX21" s="256"/>
      <c r="LY21" s="256"/>
      <c r="LZ21" s="256"/>
      <c r="MA21" s="256"/>
      <c r="MB21" s="256"/>
      <c r="MC21" s="256"/>
      <c r="MD21" s="256"/>
      <c r="ME21" s="256"/>
      <c r="MF21" s="256"/>
      <c r="MG21" s="256"/>
      <c r="MH21" s="256"/>
    </row>
    <row r="22" spans="1:346" s="142" customFormat="1" ht="15.75" x14ac:dyDescent="0.25">
      <c r="A22" s="278">
        <v>10</v>
      </c>
      <c r="B22" s="272">
        <v>165</v>
      </c>
      <c r="C22" s="144">
        <v>101</v>
      </c>
      <c r="D22" s="324">
        <v>735.5</v>
      </c>
      <c r="E22" s="317" t="s">
        <v>233</v>
      </c>
      <c r="F22" s="308" t="s">
        <v>195</v>
      </c>
      <c r="G22" s="263"/>
      <c r="H22" s="145">
        <v>72.934286530184366</v>
      </c>
      <c r="I22" s="145">
        <v>8.9149396128478761E-2</v>
      </c>
      <c r="J22" s="145">
        <v>7.5527074385548785</v>
      </c>
      <c r="K22" s="145">
        <v>0.846131724385491</v>
      </c>
      <c r="L22" s="145">
        <v>6.9303417485036493E-3</v>
      </c>
      <c r="M22" s="145">
        <v>0.34042678710073987</v>
      </c>
      <c r="N22" s="145">
        <v>6.9122808578863362</v>
      </c>
      <c r="O22" s="145">
        <v>0.6659428389243961</v>
      </c>
      <c r="P22" s="145">
        <v>1.6736775322636315</v>
      </c>
      <c r="Q22" s="145">
        <v>4.8092371527495022E-2</v>
      </c>
      <c r="R22" s="145">
        <v>0.19089941361787324</v>
      </c>
      <c r="S22" s="145">
        <v>0.29947476767776376</v>
      </c>
      <c r="T22" s="145">
        <v>0.21</v>
      </c>
      <c r="U22" s="145">
        <v>7.83</v>
      </c>
      <c r="V22" s="540">
        <v>99.599999999999909</v>
      </c>
      <c r="W22" s="540"/>
      <c r="X22" s="145">
        <v>0.6659428389243961</v>
      </c>
      <c r="Y22" s="145">
        <f t="shared" ref="Y22:Y28" si="102">O22*0.742</f>
        <v>0.49412958648190192</v>
      </c>
      <c r="Z22" s="145">
        <f t="shared" ref="Z22:Z28" si="103">S22/35.453</f>
        <v>8.4470924231451142E-3</v>
      </c>
      <c r="AA22" s="145">
        <f t="shared" ref="AA22:AA28" si="104">X22+Y22</f>
        <v>1.160072425406298</v>
      </c>
      <c r="AB22" s="145">
        <v>0.21</v>
      </c>
      <c r="AC22" s="146">
        <f t="shared" ref="AC22:AC28" si="105">R22+S22</f>
        <v>0.49037418129563703</v>
      </c>
      <c r="AD22" s="146"/>
      <c r="AE22" s="146">
        <f t="shared" ref="AE22:AE28" si="106">R22*2.5*0.7</f>
        <v>0.33407397383127813</v>
      </c>
      <c r="AF22" s="443">
        <f t="shared" ref="AF22:AF28" si="107">N22-R22*2.5*0.7</f>
        <v>6.5782068840550583</v>
      </c>
      <c r="AG22" s="146">
        <v>0</v>
      </c>
      <c r="AH22" s="146">
        <f t="shared" ref="AH22:AH28" si="108">R22-AG22</f>
        <v>0.19089941361787324</v>
      </c>
      <c r="AI22" s="887">
        <f t="shared" si="24"/>
        <v>0.33407397383127813</v>
      </c>
      <c r="AJ22" s="887">
        <f t="shared" si="25"/>
        <v>6.5782068840550583</v>
      </c>
      <c r="AK22" s="146"/>
      <c r="AL22" s="887">
        <f t="shared" ref="AL22" si="109">R22-AK22</f>
        <v>0.19089941361787324</v>
      </c>
      <c r="AM22" s="249">
        <f t="shared" ref="AM22:AM28" si="110">AF22+3*J22</f>
        <v>29.236329199719691</v>
      </c>
      <c r="AN22" s="249">
        <f t="shared" ref="AN22:AN28" si="111">3*J22/AM22</f>
        <v>0.77499887762523467</v>
      </c>
      <c r="AO22" s="249">
        <f t="shared" si="27"/>
        <v>0.22500112237476544</v>
      </c>
      <c r="AP22" s="249">
        <f t="shared" ref="AP22:AP28" si="112">K22+M22</f>
        <v>1.1865585114862309</v>
      </c>
      <c r="AQ22" s="249">
        <f t="shared" si="28"/>
        <v>0.91958151463849813</v>
      </c>
      <c r="AR22" s="249">
        <f t="shared" si="29"/>
        <v>0.26697699684773296</v>
      </c>
      <c r="AS22" s="249">
        <f t="shared" ref="AS22:AS28" si="113">U22*AN22/(2*AO22+AN22)</f>
        <v>4.9536617566862322</v>
      </c>
      <c r="AT22" s="249">
        <f t="shared" ref="AT22:AT28" si="114">U22*2*AR22/(2*AR22+AQ22)</f>
        <v>2.8763382433137674</v>
      </c>
      <c r="AU22" s="433">
        <f t="shared" si="30"/>
        <v>9.721522124216559</v>
      </c>
      <c r="AV22" s="430">
        <f t="shared" ref="AV22:AV28" si="115">(J22+AQ22+AS22)*2</f>
        <v>26.851901419759219</v>
      </c>
      <c r="AW22" s="430">
        <f t="shared" ref="AW22:AW28" si="116">H22-0.5*AV22</f>
        <v>59.508335820304758</v>
      </c>
      <c r="AX22" s="430">
        <f t="shared" ref="AX22:AX28" si="117">SUM(AU22:AW22)</f>
        <v>96.081759364280543</v>
      </c>
      <c r="AY22" s="430">
        <f t="shared" si="85"/>
        <v>3.9182406357194566</v>
      </c>
      <c r="AZ22" s="436">
        <f t="shared" si="31"/>
        <v>59.508335820304758</v>
      </c>
      <c r="BA22" s="436"/>
      <c r="BB22" s="436">
        <f t="shared" ref="BB22:BB28" si="118">AU22</f>
        <v>9.721522124216559</v>
      </c>
      <c r="BC22" s="436"/>
      <c r="BD22" s="436">
        <f t="shared" si="32"/>
        <v>26.851901419759219</v>
      </c>
      <c r="BE22" s="430"/>
      <c r="BF22" s="146">
        <f t="shared" si="33"/>
        <v>86.360237240063981</v>
      </c>
      <c r="BG22" s="146"/>
      <c r="BH22" s="147">
        <v>5149.9429644163638</v>
      </c>
      <c r="BI22" s="472">
        <v>1</v>
      </c>
      <c r="BJ22" s="148">
        <v>0</v>
      </c>
      <c r="BK22" s="148">
        <v>27.725009635886693</v>
      </c>
      <c r="BL22" s="148">
        <v>4.9502788190976581</v>
      </c>
      <c r="BM22" s="148">
        <v>6.9617393964059842</v>
      </c>
      <c r="BN22" s="148">
        <v>2.4848959770653432</v>
      </c>
      <c r="BO22" s="148">
        <v>41.318873686684903</v>
      </c>
      <c r="BP22" s="148">
        <v>64.786462763625224</v>
      </c>
      <c r="BQ22" s="148">
        <v>4.5532991582980022</v>
      </c>
      <c r="BR22" s="148">
        <v>48.976646323340844</v>
      </c>
      <c r="BS22" s="148">
        <v>0.48280931408422711</v>
      </c>
      <c r="BT22" s="148">
        <v>13.507092551965286</v>
      </c>
      <c r="BU22" s="148">
        <v>3.3494554004714057</v>
      </c>
      <c r="BV22" s="148">
        <v>2.5371646473867675</v>
      </c>
      <c r="BW22" s="148">
        <v>763.03155644828678</v>
      </c>
      <c r="BX22" s="148">
        <v>10.48677164420851</v>
      </c>
      <c r="BY22" s="148">
        <v>13.188753370999308</v>
      </c>
      <c r="BZ22" s="148">
        <v>6.5121477661129648</v>
      </c>
      <c r="CA22" s="148">
        <v>2.4167111853671748</v>
      </c>
      <c r="CB22" s="148"/>
      <c r="CC22" s="148">
        <f t="shared" si="34"/>
        <v>832.97878301090077</v>
      </c>
      <c r="CD22" s="148"/>
      <c r="CE22" s="148">
        <f t="shared" si="35"/>
        <v>26.092236200574991</v>
      </c>
      <c r="CF22" s="148"/>
      <c r="CG22" s="174"/>
      <c r="CH22" s="175"/>
      <c r="CI22" s="368"/>
      <c r="CJ22" s="174"/>
      <c r="CK22" s="496"/>
      <c r="CL22" s="368"/>
      <c r="CM22" s="501">
        <f t="shared" si="36"/>
        <v>26.851901419759219</v>
      </c>
      <c r="CN22" s="501">
        <f t="shared" si="37"/>
        <v>59.508335820304758</v>
      </c>
      <c r="CO22" s="161">
        <f t="shared" si="38"/>
        <v>3.7241310563733143E-2</v>
      </c>
      <c r="CP22" s="161">
        <f t="shared" si="38"/>
        <v>1.6804368433687426E-2</v>
      </c>
      <c r="CQ22" s="142">
        <f t="shared" si="39"/>
        <v>2.2161684154148951</v>
      </c>
      <c r="CR22" s="142">
        <f t="shared" si="40"/>
        <v>31.092899090951278</v>
      </c>
      <c r="CS22" s="142">
        <f t="shared" si="41"/>
        <v>9.656707495099198</v>
      </c>
      <c r="CT22" s="142">
        <f t="shared" ref="CT22:CT28" si="119">100*H22/(H22+J22)</f>
        <v>90.616238641626609</v>
      </c>
      <c r="CU22" s="142">
        <f t="shared" si="42"/>
        <v>9.3837613583733948</v>
      </c>
      <c r="CV22" s="142">
        <f t="shared" si="43"/>
        <v>4.0506368710698366</v>
      </c>
      <c r="CW22" s="146">
        <f t="shared" si="44"/>
        <v>72.934286530184366</v>
      </c>
      <c r="CX22" s="146">
        <f t="shared" si="45"/>
        <v>7.5527074385548785</v>
      </c>
      <c r="CY22" s="146">
        <f t="shared" si="46"/>
        <v>1.6736775322636315</v>
      </c>
      <c r="CZ22" s="512">
        <f t="shared" si="47"/>
        <v>41.318873686684903</v>
      </c>
      <c r="DG22" s="516"/>
      <c r="DH22" s="145">
        <v>72.934286530184366</v>
      </c>
      <c r="DI22" s="145">
        <v>8.9149396128478761E-2</v>
      </c>
      <c r="DJ22" s="145">
        <v>7.5527074385548785</v>
      </c>
      <c r="DK22" s="145">
        <v>0.846131724385491</v>
      </c>
      <c r="DL22" s="145">
        <v>6.9303417485036493E-3</v>
      </c>
      <c r="DM22" s="145">
        <v>0.34042678710073987</v>
      </c>
      <c r="DN22" s="145">
        <v>6.9122808578863362</v>
      </c>
      <c r="DO22" s="145">
        <v>0.6659428389243961</v>
      </c>
      <c r="DP22" s="145">
        <v>1.6736775322636315</v>
      </c>
      <c r="DQ22" s="145">
        <v>4.8092371527495022E-2</v>
      </c>
      <c r="DR22" s="145">
        <v>0.19089941361787324</v>
      </c>
      <c r="DS22" s="145">
        <v>0.29947476767776376</v>
      </c>
      <c r="DT22" s="145">
        <v>0.21</v>
      </c>
      <c r="DU22" s="145">
        <v>7.83</v>
      </c>
      <c r="DV22" s="540">
        <f t="shared" si="49"/>
        <v>99.599999999999909</v>
      </c>
      <c r="DW22" s="554">
        <f t="shared" si="50"/>
        <v>1.203428047277793</v>
      </c>
      <c r="DX22" s="256">
        <f t="shared" ref="DX22:EI53" si="120">DH22*$DW22</f>
        <v>87.771166018618814</v>
      </c>
      <c r="DY22" s="256">
        <f t="shared" si="120"/>
        <v>0.10728488369888962</v>
      </c>
      <c r="DZ22" s="256">
        <f t="shared" si="120"/>
        <v>9.0891399644405588</v>
      </c>
      <c r="EA22" s="256">
        <f t="shared" si="120"/>
        <v>1.0182586488170231</v>
      </c>
      <c r="EB22" s="256">
        <f t="shared" si="120"/>
        <v>8.3401676373695121E-3</v>
      </c>
      <c r="EC22" s="256">
        <f t="shared" si="120"/>
        <v>0.40967914364169633</v>
      </c>
      <c r="ED22" s="256">
        <f t="shared" si="120"/>
        <v>8.3184326550418213</v>
      </c>
      <c r="EE22" s="256">
        <f t="shared" si="120"/>
        <v>0.80141429024541577</v>
      </c>
      <c r="EF22" s="256">
        <f t="shared" si="120"/>
        <v>2.0141504844247375</v>
      </c>
      <c r="EG22" s="256">
        <f t="shared" si="120"/>
        <v>5.7875708756291465E-2</v>
      </c>
      <c r="EH22" s="256">
        <f t="shared" si="120"/>
        <v>0.22973370855663292</v>
      </c>
      <c r="EI22" s="256">
        <f t="shared" si="120"/>
        <v>0.36039633487542194</v>
      </c>
      <c r="EJ22" s="256">
        <f t="shared" ref="EJ22:EJ78" si="121">SUM(DX22:EI22)</f>
        <v>110.18587200875467</v>
      </c>
      <c r="EK22" s="256"/>
      <c r="EL22" s="256"/>
      <c r="EM22" s="147">
        <v>5149.9429644163638</v>
      </c>
      <c r="EN22" s="472">
        <v>1</v>
      </c>
      <c r="EO22" s="148">
        <v>0</v>
      </c>
      <c r="EP22" s="148">
        <v>27.725009635886693</v>
      </c>
      <c r="EQ22" s="148">
        <v>4.9502788190976581</v>
      </c>
      <c r="ER22" s="148">
        <v>6.9617393964059842</v>
      </c>
      <c r="ES22" s="148">
        <v>2.4848959770653432</v>
      </c>
      <c r="ET22" s="148">
        <v>41.318873686684903</v>
      </c>
      <c r="EU22" s="148">
        <v>64.786462763625224</v>
      </c>
      <c r="EV22" s="148">
        <v>4.5532991582980022</v>
      </c>
      <c r="EW22" s="148">
        <v>48.976646323340844</v>
      </c>
      <c r="EX22" s="148">
        <v>0.48280931408422711</v>
      </c>
      <c r="EY22" s="148">
        <v>13.507092551965286</v>
      </c>
      <c r="EZ22" s="148">
        <v>3.3494554004714057</v>
      </c>
      <c r="FA22" s="148">
        <v>2.5371646473867675</v>
      </c>
      <c r="FB22" s="148">
        <v>763.03155644828678</v>
      </c>
      <c r="FC22" s="148">
        <v>10.48677164420851</v>
      </c>
      <c r="FD22" s="148">
        <v>13.188753370999308</v>
      </c>
      <c r="FE22" s="148">
        <v>6.5121477661129648</v>
      </c>
      <c r="FF22" s="148">
        <v>2.4167111853671748</v>
      </c>
      <c r="FG22" s="516"/>
      <c r="FH22" s="256"/>
      <c r="FI22" s="256"/>
      <c r="FJ22" s="256"/>
      <c r="FK22" s="256"/>
      <c r="FL22" s="256"/>
      <c r="FM22" s="142">
        <f t="shared" ref="FM22:FM28" si="122">100*$DJ22/$FJ$8</f>
        <v>31.469614327311991</v>
      </c>
      <c r="FN22" s="256"/>
      <c r="FO22" s="142">
        <f t="shared" ref="FO22:FO28" si="123">$DH22-$FJ$11*FM22/100</f>
        <v>56.57008707998213</v>
      </c>
      <c r="FP22" s="256"/>
      <c r="FQ22" s="142">
        <f t="shared" si="53"/>
        <v>9.3837613583733948</v>
      </c>
      <c r="FS22" s="142">
        <f t="shared" si="54"/>
        <v>35.744799021665841</v>
      </c>
      <c r="FT22" s="256"/>
      <c r="FU22" s="142">
        <f t="shared" si="55"/>
        <v>9.3837613583733948</v>
      </c>
      <c r="FV22" s="256"/>
      <c r="FW22" s="142">
        <f t="shared" si="56"/>
        <v>0.10355496430926403</v>
      </c>
      <c r="FY22" s="142">
        <f t="shared" si="57"/>
        <v>7.5527074385548776</v>
      </c>
      <c r="FZ22" s="256"/>
      <c r="GA22" s="256"/>
      <c r="GB22" s="256"/>
      <c r="GC22" s="256"/>
      <c r="GD22" s="256"/>
      <c r="GE22" s="256"/>
      <c r="GF22" s="256"/>
      <c r="GG22" s="256"/>
      <c r="GH22" s="256"/>
      <c r="GI22" s="256"/>
      <c r="GJ22" s="256"/>
      <c r="GK22" s="256"/>
      <c r="GL22" s="256"/>
      <c r="GM22" s="256"/>
      <c r="GN22" s="256"/>
      <c r="GO22" s="496"/>
      <c r="GP22" s="368"/>
      <c r="GQ22" s="256"/>
      <c r="GR22" s="256"/>
      <c r="GS22" s="617"/>
      <c r="GT22" s="655"/>
      <c r="GU22" s="655"/>
      <c r="GV22" s="655"/>
      <c r="GW22" s="655"/>
      <c r="GX22" s="655"/>
      <c r="GY22" s="655"/>
      <c r="GZ22" s="655"/>
      <c r="HA22" s="655"/>
      <c r="HB22" s="655"/>
      <c r="HC22" s="635">
        <v>13</v>
      </c>
      <c r="HD22" s="641">
        <v>100</v>
      </c>
      <c r="HE22" s="642">
        <f t="shared" si="90"/>
        <v>1</v>
      </c>
      <c r="HF22" s="629"/>
      <c r="HG22" s="644">
        <f t="shared" si="101"/>
        <v>0</v>
      </c>
      <c r="HH22" s="642">
        <f t="shared" si="91"/>
        <v>0</v>
      </c>
      <c r="HI22" s="670"/>
      <c r="HJ22" s="673">
        <f t="shared" si="92"/>
        <v>100</v>
      </c>
      <c r="HK22" s="673">
        <f t="shared" si="92"/>
        <v>1</v>
      </c>
      <c r="HL22" s="635"/>
      <c r="HM22" s="643">
        <f t="shared" ref="HM22:HM30" si="124">HD22*(1-HT22)</f>
        <v>80</v>
      </c>
      <c r="HN22" s="642">
        <f t="shared" si="94"/>
        <v>0.8</v>
      </c>
      <c r="HO22" s="629"/>
      <c r="HP22" s="644">
        <f t="shared" si="95"/>
        <v>0</v>
      </c>
      <c r="HQ22" s="642">
        <f t="shared" si="96"/>
        <v>0</v>
      </c>
      <c r="HR22" s="655"/>
      <c r="HS22" s="676">
        <v>20</v>
      </c>
      <c r="HT22" s="642">
        <f t="shared" si="97"/>
        <v>0.2</v>
      </c>
      <c r="HU22" s="655"/>
      <c r="HV22" s="666">
        <v>0</v>
      </c>
      <c r="HW22" s="667">
        <f t="shared" si="98"/>
        <v>0</v>
      </c>
      <c r="HX22" s="655"/>
      <c r="HY22" s="636">
        <f t="shared" si="86"/>
        <v>100</v>
      </c>
      <c r="HZ22" s="636">
        <f t="shared" si="87"/>
        <v>1</v>
      </c>
      <c r="IA22" s="655"/>
      <c r="IB22" s="661">
        <f t="shared" si="88"/>
        <v>41.6</v>
      </c>
      <c r="IC22" s="661">
        <f t="shared" si="89"/>
        <v>19.200000000000003</v>
      </c>
      <c r="ID22" s="661">
        <f t="shared" si="99"/>
        <v>0.31578947368421056</v>
      </c>
      <c r="IE22" s="661">
        <f t="shared" si="100"/>
        <v>0.46153846153846156</v>
      </c>
      <c r="IF22" s="655"/>
      <c r="IG22" s="620"/>
      <c r="IH22" s="620"/>
      <c r="II22" s="620"/>
      <c r="IJ22" s="620"/>
      <c r="IK22" s="620"/>
      <c r="IL22" s="620"/>
      <c r="IM22" s="620"/>
      <c r="IN22" s="620"/>
      <c r="IO22" s="620"/>
      <c r="IP22" s="620"/>
      <c r="IQ22" s="620"/>
      <c r="IR22" s="620"/>
      <c r="IS22" s="620"/>
      <c r="IT22" s="620"/>
      <c r="IU22" s="620"/>
      <c r="IV22" s="620"/>
      <c r="IW22" s="620"/>
      <c r="IX22" s="278">
        <v>10</v>
      </c>
      <c r="IY22" s="145">
        <v>72.934286530184366</v>
      </c>
      <c r="IZ22" s="145">
        <v>8.9149396128478761E-2</v>
      </c>
      <c r="JA22" s="145">
        <v>7.5527074385548785</v>
      </c>
      <c r="JB22" s="145">
        <v>0.846131724385491</v>
      </c>
      <c r="JC22" s="145">
        <v>6.9303417485036493E-3</v>
      </c>
      <c r="JD22" s="145">
        <v>0.34042678710073987</v>
      </c>
      <c r="JE22" s="145">
        <v>6.9122808578863362</v>
      </c>
      <c r="JF22" s="145">
        <v>0.6659428389243961</v>
      </c>
      <c r="JG22" s="145">
        <v>1.6736775322636315</v>
      </c>
      <c r="JH22" s="145">
        <v>4.8092371527495022E-2</v>
      </c>
      <c r="JI22" s="145">
        <v>0.19089941361787324</v>
      </c>
      <c r="JJ22" s="145">
        <v>0.29947476767776376</v>
      </c>
      <c r="JK22" s="145">
        <v>7.83</v>
      </c>
      <c r="JL22" s="248">
        <v>0.21</v>
      </c>
      <c r="JM22" s="755">
        <f t="shared" si="58"/>
        <v>99.389999999999915</v>
      </c>
      <c r="JN22" s="748">
        <f t="shared" si="59"/>
        <v>1.0061374383740826</v>
      </c>
      <c r="JO22" s="753">
        <f t="shared" si="60"/>
        <v>73.381916219121052</v>
      </c>
      <c r="JP22" s="753">
        <f t="shared" si="61"/>
        <v>8.9696545053303989E-2</v>
      </c>
      <c r="JQ22" s="753">
        <f t="shared" si="62"/>
        <v>7.599061715016485</v>
      </c>
      <c r="JR22" s="753">
        <f t="shared" si="63"/>
        <v>0.85132480570026325</v>
      </c>
      <c r="JS22" s="753">
        <f t="shared" si="64"/>
        <v>6.9728762938964222E-3</v>
      </c>
      <c r="JT22" s="753">
        <f t="shared" si="65"/>
        <v>0.34251613552745763</v>
      </c>
      <c r="JU22" s="753">
        <f t="shared" si="66"/>
        <v>6.9547045556759644</v>
      </c>
      <c r="JV22" s="753">
        <f t="shared" si="67"/>
        <v>0.67003002205895623</v>
      </c>
      <c r="JW22" s="753">
        <f t="shared" si="68"/>
        <v>1.6839496249759862</v>
      </c>
      <c r="JX22" s="753">
        <f t="shared" si="69"/>
        <v>4.838753549400851E-2</v>
      </c>
      <c r="JY22" s="753">
        <f t="shared" si="70"/>
        <v>0.19207104700460145</v>
      </c>
      <c r="JZ22" s="753">
        <f t="shared" si="71"/>
        <v>0.30131277560897873</v>
      </c>
      <c r="KA22" s="753">
        <f t="shared" si="72"/>
        <v>7.8780561424690676</v>
      </c>
      <c r="KB22" s="753">
        <f t="shared" si="73"/>
        <v>100.00000000000001</v>
      </c>
      <c r="KC22" s="256"/>
      <c r="KD22" s="256">
        <f t="shared" si="74"/>
        <v>31.66275714590202</v>
      </c>
      <c r="KE22" s="256">
        <f t="shared" si="75"/>
        <v>56.284027360333965</v>
      </c>
      <c r="KF22" s="256">
        <f t="shared" si="76"/>
        <v>14.832760698145032</v>
      </c>
      <c r="KG22" s="249">
        <f t="shared" si="77"/>
        <v>1.2118013801665448</v>
      </c>
      <c r="KH22" s="256">
        <f t="shared" si="78"/>
        <v>103.99134658454757</v>
      </c>
      <c r="KI22" s="256">
        <f t="shared" si="79"/>
        <v>0.96161847388616606</v>
      </c>
      <c r="KJ22" s="753">
        <f t="shared" si="80"/>
        <v>30.447492205670599</v>
      </c>
      <c r="KK22" s="753">
        <f t="shared" si="81"/>
        <v>54.123760494411563</v>
      </c>
      <c r="KL22" s="753">
        <f t="shared" si="82"/>
        <v>14.263456706068929</v>
      </c>
      <c r="KM22" s="753">
        <f t="shared" si="83"/>
        <v>1.1652905938489027</v>
      </c>
      <c r="KN22" s="753">
        <f t="shared" si="84"/>
        <v>100</v>
      </c>
      <c r="KO22" s="256"/>
      <c r="KP22" s="147">
        <v>5149.9429644163638</v>
      </c>
      <c r="KQ22" s="472">
        <v>1</v>
      </c>
      <c r="KR22" s="148">
        <v>0</v>
      </c>
      <c r="KS22" s="148">
        <v>27.725009635886693</v>
      </c>
      <c r="KT22" s="148">
        <v>4.9502788190976581</v>
      </c>
      <c r="KU22" s="148">
        <v>6.9617393964059842</v>
      </c>
      <c r="KV22" s="148">
        <v>2.4848959770653432</v>
      </c>
      <c r="KW22" s="148">
        <v>41.318873686684903</v>
      </c>
      <c r="KX22" s="148">
        <v>64.786462763625224</v>
      </c>
      <c r="KY22" s="148">
        <v>4.5532991582980022</v>
      </c>
      <c r="KZ22" s="148">
        <v>48.976646323340844</v>
      </c>
      <c r="LA22" s="148">
        <v>0.48280931408422711</v>
      </c>
      <c r="LB22" s="148">
        <v>13.507092551965286</v>
      </c>
      <c r="LC22" s="148">
        <v>3.3494554004714057</v>
      </c>
      <c r="LD22" s="148">
        <v>2.5371646473867675</v>
      </c>
      <c r="LE22" s="148">
        <v>763.03155644828678</v>
      </c>
      <c r="LF22" s="148">
        <v>10.48677164420851</v>
      </c>
      <c r="LG22" s="148">
        <v>13.188753370999308</v>
      </c>
      <c r="LH22" s="148">
        <v>6.5121477661129648</v>
      </c>
      <c r="LI22" s="148">
        <v>2.4167111853671748</v>
      </c>
      <c r="LJ22" s="617"/>
      <c r="LK22" s="256"/>
      <c r="LL22" s="142">
        <f t="shared" si="22"/>
        <v>8.2468988314324108</v>
      </c>
      <c r="LM22" s="256"/>
      <c r="LN22" s="256"/>
      <c r="LO22" s="256"/>
      <c r="LP22" s="256"/>
      <c r="LQ22" s="256"/>
      <c r="LR22" s="256"/>
      <c r="LS22" s="256"/>
      <c r="LT22" s="256"/>
      <c r="LU22" s="256"/>
      <c r="LV22" s="256"/>
      <c r="LW22" s="256"/>
      <c r="LX22" s="256"/>
      <c r="LY22" s="256"/>
      <c r="LZ22" s="256"/>
      <c r="MA22" s="256"/>
      <c r="MB22" s="256"/>
      <c r="MC22" s="256"/>
      <c r="MD22" s="256"/>
      <c r="ME22" s="256"/>
      <c r="MF22" s="256"/>
      <c r="MG22" s="256"/>
      <c r="MH22" s="256"/>
    </row>
    <row r="23" spans="1:346" s="142" customFormat="1" ht="15.75" x14ac:dyDescent="0.25">
      <c r="A23" s="691">
        <v>11</v>
      </c>
      <c r="B23" s="781">
        <v>168</v>
      </c>
      <c r="C23" s="868">
        <v>101</v>
      </c>
      <c r="D23" s="859">
        <v>738</v>
      </c>
      <c r="E23" s="860" t="s">
        <v>234</v>
      </c>
      <c r="F23" s="861" t="s">
        <v>195</v>
      </c>
      <c r="G23" s="862"/>
      <c r="H23" s="544">
        <v>24.12</v>
      </c>
      <c r="I23" s="544">
        <v>0.12</v>
      </c>
      <c r="J23" s="544">
        <v>5.59</v>
      </c>
      <c r="K23" s="544">
        <v>0.95</v>
      </c>
      <c r="L23" s="544">
        <v>0.1</v>
      </c>
      <c r="M23" s="544">
        <v>1.92</v>
      </c>
      <c r="N23" s="544">
        <v>35.54</v>
      </c>
      <c r="O23" s="544">
        <v>0.41</v>
      </c>
      <c r="P23" s="544">
        <v>0.73</v>
      </c>
      <c r="Q23" s="544">
        <v>0.02</v>
      </c>
      <c r="R23" s="544">
        <v>0.04</v>
      </c>
      <c r="S23" s="544">
        <v>0.06</v>
      </c>
      <c r="T23" s="544">
        <v>0.26</v>
      </c>
      <c r="U23" s="544">
        <v>29.73</v>
      </c>
      <c r="V23" s="146">
        <v>99.59</v>
      </c>
      <c r="W23" s="146"/>
      <c r="X23" s="544">
        <v>0.41</v>
      </c>
      <c r="Y23" s="544">
        <f t="shared" si="102"/>
        <v>0.30421999999999999</v>
      </c>
      <c r="Z23" s="544">
        <f t="shared" si="103"/>
        <v>1.6923814627817107E-3</v>
      </c>
      <c r="AA23" s="544">
        <f t="shared" si="104"/>
        <v>0.71421999999999997</v>
      </c>
      <c r="AB23" s="544">
        <v>0.26</v>
      </c>
      <c r="AC23" s="146">
        <f t="shared" si="105"/>
        <v>0.1</v>
      </c>
      <c r="AD23" s="146"/>
      <c r="AE23" s="146">
        <f t="shared" si="106"/>
        <v>6.9999999999999993E-2</v>
      </c>
      <c r="AF23" s="443">
        <f t="shared" si="107"/>
        <v>35.47</v>
      </c>
      <c r="AG23" s="146">
        <v>0</v>
      </c>
      <c r="AH23" s="146">
        <f t="shared" si="108"/>
        <v>0.04</v>
      </c>
      <c r="AI23" s="887">
        <f t="shared" si="24"/>
        <v>6.9999999999999993E-2</v>
      </c>
      <c r="AJ23" s="887">
        <f t="shared" si="25"/>
        <v>35.47</v>
      </c>
      <c r="AK23" s="146"/>
      <c r="AL23" s="887">
        <f t="shared" ref="AL23:AL43" si="125">AI23/(0.7*2.5)</f>
        <v>3.9999999999999994E-2</v>
      </c>
      <c r="AM23" s="249">
        <f t="shared" si="110"/>
        <v>52.239999999999995</v>
      </c>
      <c r="AN23" s="249">
        <f t="shared" si="111"/>
        <v>0.3210183767228178</v>
      </c>
      <c r="AO23" s="249">
        <f t="shared" si="27"/>
        <v>0.67898162327718226</v>
      </c>
      <c r="AP23" s="249">
        <f t="shared" si="112"/>
        <v>2.87</v>
      </c>
      <c r="AQ23" s="249">
        <f t="shared" si="28"/>
        <v>0.92132274119448709</v>
      </c>
      <c r="AR23" s="249">
        <f t="shared" si="29"/>
        <v>1.9486772588055132</v>
      </c>
      <c r="AS23" s="249">
        <f t="shared" si="113"/>
        <v>5.6843244783947098</v>
      </c>
      <c r="AT23" s="249">
        <f t="shared" si="114"/>
        <v>24.045675521605293</v>
      </c>
      <c r="AU23" s="433">
        <f t="shared" si="30"/>
        <v>61.464352780410806</v>
      </c>
      <c r="AV23" s="430">
        <f t="shared" si="115"/>
        <v>24.391294439178395</v>
      </c>
      <c r="AW23" s="434">
        <f t="shared" si="116"/>
        <v>11.924352780410803</v>
      </c>
      <c r="AX23" s="430">
        <f t="shared" si="117"/>
        <v>97.78</v>
      </c>
      <c r="AY23" s="430">
        <f t="shared" si="85"/>
        <v>2.2199999999999989</v>
      </c>
      <c r="AZ23" s="436"/>
      <c r="BA23" s="436"/>
      <c r="BB23" s="436">
        <f t="shared" si="118"/>
        <v>61.464352780410806</v>
      </c>
      <c r="BC23" s="436"/>
      <c r="BD23" s="436">
        <f t="shared" si="32"/>
        <v>24.391294439178395</v>
      </c>
      <c r="BE23" s="430"/>
      <c r="BF23" s="146">
        <f t="shared" si="33"/>
        <v>24.391294439178395</v>
      </c>
      <c r="BG23" s="146"/>
      <c r="BH23" s="147">
        <v>6011.9372361770538</v>
      </c>
      <c r="BI23" s="472">
        <v>1</v>
      </c>
      <c r="BJ23" s="148">
        <v>5.629836419584076</v>
      </c>
      <c r="BK23" s="148">
        <v>47.690901286874428</v>
      </c>
      <c r="BL23" s="148">
        <v>5.8399171002265007</v>
      </c>
      <c r="BM23" s="148">
        <v>2.0633668466093336</v>
      </c>
      <c r="BN23" s="148">
        <v>1.8221939611921389</v>
      </c>
      <c r="BO23" s="148">
        <v>19.383693015703983</v>
      </c>
      <c r="BP23" s="148">
        <v>117.0548293195255</v>
      </c>
      <c r="BQ23" s="148">
        <v>10.397714972403165</v>
      </c>
      <c r="BR23" s="148">
        <v>52.110751385381086</v>
      </c>
      <c r="BS23" s="148">
        <v>1.4098069718011794</v>
      </c>
      <c r="BT23" s="148">
        <v>11.131634688186919</v>
      </c>
      <c r="BU23" s="148">
        <v>2.8143075661953674</v>
      </c>
      <c r="BV23" s="148">
        <v>1.8386342607835846</v>
      </c>
      <c r="BW23" s="148">
        <v>222.15657965833512</v>
      </c>
      <c r="BX23" s="148">
        <v>7.1417525366456802</v>
      </c>
      <c r="BY23" s="148">
        <v>9.3429356786631974</v>
      </c>
      <c r="BZ23" s="148">
        <v>0</v>
      </c>
      <c r="CA23" s="148">
        <v>5.823862931125956</v>
      </c>
      <c r="CB23" s="148"/>
      <c r="CC23" s="148">
        <f t="shared" si="34"/>
        <v>1174.8159135878561</v>
      </c>
      <c r="CD23" s="148"/>
      <c r="CE23" s="148">
        <f t="shared" si="35"/>
        <v>22.308551146434834</v>
      </c>
      <c r="CF23" s="148"/>
      <c r="CG23" s="175">
        <v>12.298125668259861</v>
      </c>
      <c r="CH23" s="175">
        <v>6.9267413415733268</v>
      </c>
      <c r="CI23" s="369"/>
      <c r="CJ23" s="174" t="s">
        <v>187</v>
      </c>
      <c r="CK23" s="346">
        <v>12.298125668259861</v>
      </c>
      <c r="CL23" s="369"/>
      <c r="CM23" s="501">
        <f t="shared" si="36"/>
        <v>24.391294439178395</v>
      </c>
      <c r="CN23" s="501">
        <f t="shared" si="37"/>
        <v>0</v>
      </c>
      <c r="CO23" s="161">
        <f t="shared" si="38"/>
        <v>4.099823412380095E-2</v>
      </c>
      <c r="CP23" s="161" t="e">
        <f t="shared" si="38"/>
        <v>#DIV/0!</v>
      </c>
      <c r="CQ23" s="142">
        <f t="shared" si="39"/>
        <v>0</v>
      </c>
      <c r="CR23" s="142">
        <f t="shared" si="40"/>
        <v>100</v>
      </c>
      <c r="CS23" s="142">
        <f t="shared" si="41"/>
        <v>4.3148479427549198</v>
      </c>
      <c r="CT23" s="142">
        <f t="shared" si="119"/>
        <v>81.184786267250075</v>
      </c>
      <c r="CU23" s="142">
        <f t="shared" si="42"/>
        <v>18.815213732749914</v>
      </c>
      <c r="CV23" s="142">
        <f t="shared" si="43"/>
        <v>3.7660522141398949</v>
      </c>
      <c r="CW23" s="146">
        <f t="shared" si="44"/>
        <v>24.12</v>
      </c>
      <c r="CX23" s="146">
        <f t="shared" si="45"/>
        <v>5.59</v>
      </c>
      <c r="CY23" s="146">
        <f t="shared" si="46"/>
        <v>0.73</v>
      </c>
      <c r="CZ23" s="512">
        <f t="shared" si="47"/>
        <v>19.383693015703983</v>
      </c>
      <c r="DG23" s="516"/>
      <c r="DH23" s="544">
        <v>24.12</v>
      </c>
      <c r="DI23" s="544">
        <v>0.12</v>
      </c>
      <c r="DJ23" s="544">
        <v>5.59</v>
      </c>
      <c r="DK23" s="544">
        <v>0.95</v>
      </c>
      <c r="DL23" s="544">
        <v>0.1</v>
      </c>
      <c r="DM23" s="544">
        <v>1.92</v>
      </c>
      <c r="DN23" s="544">
        <v>35.54</v>
      </c>
      <c r="DO23" s="544">
        <v>0.41</v>
      </c>
      <c r="DP23" s="544">
        <v>0.73</v>
      </c>
      <c r="DQ23" s="544">
        <v>0.02</v>
      </c>
      <c r="DR23" s="544">
        <v>0.04</v>
      </c>
      <c r="DS23" s="544">
        <v>0.06</v>
      </c>
      <c r="DT23" s="544">
        <v>0.26</v>
      </c>
      <c r="DU23" s="545">
        <v>29.73</v>
      </c>
      <c r="DV23" s="546">
        <f t="shared" si="49"/>
        <v>99.590000000000018</v>
      </c>
      <c r="DW23" s="554">
        <f t="shared" si="50"/>
        <v>3.1735956839098693</v>
      </c>
      <c r="DX23" s="256">
        <f t="shared" si="120"/>
        <v>76.547127895906058</v>
      </c>
      <c r="DY23" s="256">
        <f t="shared" si="120"/>
        <v>0.38083148206918432</v>
      </c>
      <c r="DZ23" s="256">
        <f t="shared" si="120"/>
        <v>17.74039987305617</v>
      </c>
      <c r="EA23" s="256">
        <f t="shared" si="120"/>
        <v>3.0149158997143757</v>
      </c>
      <c r="EB23" s="256">
        <f t="shared" si="120"/>
        <v>0.31735956839098695</v>
      </c>
      <c r="EC23" s="256">
        <f t="shared" si="120"/>
        <v>6.0933037131069492</v>
      </c>
      <c r="ED23" s="256">
        <f t="shared" si="120"/>
        <v>112.78959060615675</v>
      </c>
      <c r="EE23" s="256">
        <f t="shared" si="120"/>
        <v>1.3011742304030463</v>
      </c>
      <c r="EF23" s="256">
        <f t="shared" si="120"/>
        <v>2.3167248492542045</v>
      </c>
      <c r="EG23" s="256">
        <f t="shared" si="120"/>
        <v>6.3471913678197392E-2</v>
      </c>
      <c r="EH23" s="256">
        <f t="shared" si="120"/>
        <v>0.12694382735639478</v>
      </c>
      <c r="EI23" s="256">
        <f t="shared" si="120"/>
        <v>0.19041574103459216</v>
      </c>
      <c r="EJ23" s="256">
        <f t="shared" si="121"/>
        <v>220.8822596001269</v>
      </c>
      <c r="EK23" s="256"/>
      <c r="EL23" s="256"/>
      <c r="EM23" s="147">
        <v>6011.9372361770538</v>
      </c>
      <c r="EN23" s="472">
        <v>1</v>
      </c>
      <c r="EO23" s="148">
        <v>5.629836419584076</v>
      </c>
      <c r="EP23" s="148">
        <v>47.690901286874428</v>
      </c>
      <c r="EQ23" s="148">
        <v>5.8399171002265007</v>
      </c>
      <c r="ER23" s="148">
        <v>2.0633668466093336</v>
      </c>
      <c r="ES23" s="148">
        <v>1.8221939611921389</v>
      </c>
      <c r="ET23" s="148">
        <v>19.383693015703983</v>
      </c>
      <c r="EU23" s="148">
        <v>117.0548293195255</v>
      </c>
      <c r="EV23" s="148">
        <v>10.397714972403165</v>
      </c>
      <c r="EW23" s="148">
        <v>52.110751385381086</v>
      </c>
      <c r="EX23" s="148">
        <v>1.4098069718011794</v>
      </c>
      <c r="EY23" s="148">
        <v>11.131634688186919</v>
      </c>
      <c r="EZ23" s="148">
        <v>2.8143075661953674</v>
      </c>
      <c r="FA23" s="148">
        <v>1.8386342607835846</v>
      </c>
      <c r="FB23" s="148">
        <v>222.15657965833512</v>
      </c>
      <c r="FC23" s="148">
        <v>7.1417525366456802</v>
      </c>
      <c r="FD23" s="148">
        <v>9.3429356786631974</v>
      </c>
      <c r="FE23" s="148">
        <v>0</v>
      </c>
      <c r="FF23" s="148">
        <v>5.823862931125956</v>
      </c>
      <c r="FG23" s="516"/>
      <c r="FH23" s="256"/>
      <c r="FI23" s="256"/>
      <c r="FJ23" s="256"/>
      <c r="FK23" s="256"/>
      <c r="FL23" s="256"/>
      <c r="FM23" s="142">
        <f t="shared" si="122"/>
        <v>23.291666666666668</v>
      </c>
      <c r="FN23" s="256"/>
      <c r="FO23" s="142">
        <f t="shared" si="123"/>
        <v>12.008333333333333</v>
      </c>
      <c r="FP23" s="256"/>
      <c r="FQ23" s="142">
        <f t="shared" si="53"/>
        <v>18.815213732749918</v>
      </c>
      <c r="FS23" s="142">
        <f t="shared" si="54"/>
        <v>65.98205854579794</v>
      </c>
      <c r="FT23" s="256"/>
      <c r="FU23" s="142">
        <f t="shared" si="55"/>
        <v>18.815213732749914</v>
      </c>
      <c r="FV23" s="256"/>
      <c r="FW23" s="142">
        <f t="shared" si="56"/>
        <v>0.23175787728026531</v>
      </c>
      <c r="FY23" s="142">
        <f t="shared" si="57"/>
        <v>5.5900000000000007</v>
      </c>
      <c r="FZ23" s="256"/>
      <c r="GA23" s="256"/>
      <c r="GB23" s="256"/>
      <c r="GC23" s="256"/>
      <c r="GD23" s="256"/>
      <c r="GE23" s="256"/>
      <c r="GF23" s="256"/>
      <c r="GG23" s="256"/>
      <c r="GH23" s="256"/>
      <c r="GI23" s="256"/>
      <c r="GJ23" s="256"/>
      <c r="GK23" s="256"/>
      <c r="GL23" s="256"/>
      <c r="GM23" s="256"/>
      <c r="GN23" s="256"/>
      <c r="GO23" s="346">
        <v>12.298125668259861</v>
      </c>
      <c r="GP23" s="369"/>
      <c r="GQ23" s="256"/>
      <c r="GR23" s="256"/>
      <c r="GS23" s="617"/>
      <c r="GT23" s="655"/>
      <c r="GU23" s="655"/>
      <c r="GV23" s="655"/>
      <c r="GW23" s="655"/>
      <c r="GX23" s="655"/>
      <c r="GY23" s="655"/>
      <c r="GZ23" s="655"/>
      <c r="HA23" s="655"/>
      <c r="HB23" s="655"/>
      <c r="HC23" s="635">
        <v>14</v>
      </c>
      <c r="HD23" s="641">
        <v>100</v>
      </c>
      <c r="HE23" s="642">
        <f t="shared" si="90"/>
        <v>1</v>
      </c>
      <c r="HF23" s="629"/>
      <c r="HG23" s="644">
        <f t="shared" si="101"/>
        <v>0</v>
      </c>
      <c r="HH23" s="642">
        <f t="shared" si="91"/>
        <v>0</v>
      </c>
      <c r="HI23" s="670"/>
      <c r="HJ23" s="673">
        <f t="shared" si="92"/>
        <v>100</v>
      </c>
      <c r="HK23" s="673">
        <f t="shared" si="92"/>
        <v>1</v>
      </c>
      <c r="HL23" s="635"/>
      <c r="HM23" s="643">
        <f t="shared" si="124"/>
        <v>70</v>
      </c>
      <c r="HN23" s="642">
        <f t="shared" si="94"/>
        <v>0.7</v>
      </c>
      <c r="HO23" s="629"/>
      <c r="HP23" s="644">
        <f t="shared" si="95"/>
        <v>0</v>
      </c>
      <c r="HQ23" s="642">
        <f t="shared" si="96"/>
        <v>0</v>
      </c>
      <c r="HR23" s="655"/>
      <c r="HS23" s="676">
        <v>30</v>
      </c>
      <c r="HT23" s="642">
        <f t="shared" si="97"/>
        <v>0.3</v>
      </c>
      <c r="HU23" s="655"/>
      <c r="HV23" s="666">
        <v>0</v>
      </c>
      <c r="HW23" s="667">
        <f t="shared" si="98"/>
        <v>0</v>
      </c>
      <c r="HX23" s="655"/>
      <c r="HY23" s="636">
        <f t="shared" si="86"/>
        <v>100</v>
      </c>
      <c r="HZ23" s="636">
        <f t="shared" si="87"/>
        <v>1</v>
      </c>
      <c r="IA23" s="655"/>
      <c r="IB23" s="661">
        <f t="shared" si="88"/>
        <v>36.4</v>
      </c>
      <c r="IC23" s="661">
        <f t="shared" si="89"/>
        <v>16.799999999999997</v>
      </c>
      <c r="ID23" s="661">
        <f t="shared" si="99"/>
        <v>0.31578947368421051</v>
      </c>
      <c r="IE23" s="661">
        <f t="shared" si="100"/>
        <v>0.46153846153846145</v>
      </c>
      <c r="IF23" s="655"/>
      <c r="IG23" s="620"/>
      <c r="IH23" s="620"/>
      <c r="II23" s="620"/>
      <c r="IJ23" s="620"/>
      <c r="IK23" s="620"/>
      <c r="IL23" s="620"/>
      <c r="IM23" s="620"/>
      <c r="IN23" s="620"/>
      <c r="IO23" s="620"/>
      <c r="IP23" s="620"/>
      <c r="IQ23" s="620"/>
      <c r="IR23" s="620"/>
      <c r="IS23" s="620"/>
      <c r="IT23" s="620"/>
      <c r="IU23" s="620"/>
      <c r="IV23" s="620"/>
      <c r="IW23" s="620"/>
      <c r="IX23" s="691">
        <v>11</v>
      </c>
      <c r="IY23" s="544">
        <v>24.12</v>
      </c>
      <c r="IZ23" s="544">
        <v>0.12</v>
      </c>
      <c r="JA23" s="544">
        <v>5.59</v>
      </c>
      <c r="JB23" s="544">
        <v>0.95</v>
      </c>
      <c r="JC23" s="544">
        <v>0.1</v>
      </c>
      <c r="JD23" s="544">
        <v>1.92</v>
      </c>
      <c r="JE23" s="544">
        <v>35.54</v>
      </c>
      <c r="JF23" s="544">
        <v>0.41</v>
      </c>
      <c r="JG23" s="544">
        <v>0.73</v>
      </c>
      <c r="JH23" s="544">
        <v>0.02</v>
      </c>
      <c r="JI23" s="544">
        <v>0.04</v>
      </c>
      <c r="JJ23" s="544">
        <v>0.06</v>
      </c>
      <c r="JK23" s="545">
        <v>29.73</v>
      </c>
      <c r="JL23" s="758">
        <v>0.26</v>
      </c>
      <c r="JM23" s="759">
        <f t="shared" si="58"/>
        <v>99.330000000000013</v>
      </c>
      <c r="JN23" s="751">
        <f t="shared" si="59"/>
        <v>1.0067451927917044</v>
      </c>
      <c r="JO23" s="753">
        <f t="shared" si="60"/>
        <v>24.282694050135909</v>
      </c>
      <c r="JP23" s="753">
        <f t="shared" si="61"/>
        <v>0.12080942313500452</v>
      </c>
      <c r="JQ23" s="753">
        <f t="shared" si="62"/>
        <v>5.6277056277056277</v>
      </c>
      <c r="JR23" s="753">
        <f t="shared" si="63"/>
        <v>0.95640793315211914</v>
      </c>
      <c r="JS23" s="753">
        <f t="shared" si="64"/>
        <v>0.10067451927917044</v>
      </c>
      <c r="JT23" s="753">
        <f t="shared" si="65"/>
        <v>1.9329507701600723</v>
      </c>
      <c r="JU23" s="753">
        <f t="shared" si="66"/>
        <v>35.77972415181717</v>
      </c>
      <c r="JV23" s="753">
        <f t="shared" si="67"/>
        <v>0.41276552904459879</v>
      </c>
      <c r="JW23" s="753">
        <f t="shared" si="68"/>
        <v>0.73492399073794423</v>
      </c>
      <c r="JX23" s="753">
        <f t="shared" si="69"/>
        <v>2.0134903855834087E-2</v>
      </c>
      <c r="JY23" s="753">
        <f t="shared" si="70"/>
        <v>4.0269807711668174E-2</v>
      </c>
      <c r="JZ23" s="753">
        <f t="shared" si="71"/>
        <v>6.040471156750226E-2</v>
      </c>
      <c r="KA23" s="753">
        <f t="shared" si="72"/>
        <v>29.930534581697373</v>
      </c>
      <c r="KB23" s="753">
        <f t="shared" si="73"/>
        <v>99.999999999999986</v>
      </c>
      <c r="KC23" s="256"/>
      <c r="KD23" s="256">
        <f t="shared" si="74"/>
        <v>23.448773448773448</v>
      </c>
      <c r="KE23" s="256">
        <f t="shared" si="75"/>
        <v>11.620356387798246</v>
      </c>
      <c r="KF23" s="256">
        <f t="shared" si="76"/>
        <v>65.710258733514536</v>
      </c>
      <c r="KG23" s="249">
        <f t="shared" si="77"/>
        <v>0.53357495217960327</v>
      </c>
      <c r="KH23" s="256">
        <f t="shared" si="78"/>
        <v>101.31296352226583</v>
      </c>
      <c r="KI23" s="256">
        <f t="shared" si="79"/>
        <v>0.98704051804804549</v>
      </c>
      <c r="KJ23" s="753">
        <f t="shared" si="80"/>
        <v>23.144889492468597</v>
      </c>
      <c r="KK23" s="753">
        <f t="shared" si="81"/>
        <v>11.469762588915295</v>
      </c>
      <c r="KL23" s="753">
        <f t="shared" si="82"/>
        <v>64.858687821399286</v>
      </c>
      <c r="KM23" s="753">
        <f t="shared" si="83"/>
        <v>0.52666009721681672</v>
      </c>
      <c r="KN23" s="753">
        <f t="shared" si="84"/>
        <v>100</v>
      </c>
      <c r="KO23" s="256"/>
      <c r="KP23" s="147">
        <v>6011.9372361770538</v>
      </c>
      <c r="KQ23" s="472">
        <v>1</v>
      </c>
      <c r="KR23" s="148">
        <v>5.629836419584076</v>
      </c>
      <c r="KS23" s="148">
        <v>47.690901286874428</v>
      </c>
      <c r="KT23" s="148">
        <v>5.8399171002265007</v>
      </c>
      <c r="KU23" s="148">
        <v>2.0633668466093336</v>
      </c>
      <c r="KV23" s="148">
        <v>1.8221939611921389</v>
      </c>
      <c r="KW23" s="148">
        <v>19.383693015703983</v>
      </c>
      <c r="KX23" s="148">
        <v>117.0548293195255</v>
      </c>
      <c r="KY23" s="148">
        <v>10.397714972403165</v>
      </c>
      <c r="KZ23" s="148">
        <v>52.110751385381086</v>
      </c>
      <c r="LA23" s="148">
        <v>1.4098069718011794</v>
      </c>
      <c r="LB23" s="148">
        <v>11.131634688186919</v>
      </c>
      <c r="LC23" s="148">
        <v>2.8143075661953674</v>
      </c>
      <c r="LD23" s="148">
        <v>1.8386342607835846</v>
      </c>
      <c r="LE23" s="148">
        <v>222.15657965833512</v>
      </c>
      <c r="LF23" s="148">
        <v>7.1417525366456802</v>
      </c>
      <c r="LG23" s="148">
        <v>9.3429356786631974</v>
      </c>
      <c r="LH23" s="148">
        <v>0</v>
      </c>
      <c r="LI23" s="148">
        <v>5.823862931125956</v>
      </c>
      <c r="LJ23" s="617"/>
      <c r="LK23" s="256"/>
      <c r="LL23" s="142">
        <f t="shared" si="22"/>
        <v>30.166421027535861</v>
      </c>
      <c r="LM23" s="256"/>
      <c r="LN23" s="256"/>
      <c r="LO23" s="256"/>
      <c r="LP23" s="256"/>
      <c r="LQ23" s="256"/>
      <c r="LR23" s="256"/>
      <c r="LS23" s="256"/>
      <c r="LT23" s="256"/>
      <c r="LU23" s="256"/>
      <c r="LV23" s="256"/>
      <c r="LW23" s="256"/>
      <c r="LX23" s="256"/>
      <c r="LY23" s="256"/>
      <c r="LZ23" s="256"/>
      <c r="MA23" s="256"/>
      <c r="MB23" s="256"/>
      <c r="MC23" s="256"/>
      <c r="MD23" s="256"/>
      <c r="ME23" s="256"/>
      <c r="MF23" s="256"/>
      <c r="MG23" s="256"/>
      <c r="MH23" s="256"/>
    </row>
    <row r="24" spans="1:346" s="142" customFormat="1" ht="15.75" x14ac:dyDescent="0.25">
      <c r="A24" s="278">
        <v>12</v>
      </c>
      <c r="B24" s="272">
        <v>158</v>
      </c>
      <c r="C24" s="144">
        <v>101</v>
      </c>
      <c r="D24" s="324">
        <v>739</v>
      </c>
      <c r="E24" s="317" t="s">
        <v>234</v>
      </c>
      <c r="F24" s="308" t="s">
        <v>191</v>
      </c>
      <c r="G24" s="263"/>
      <c r="H24" s="145">
        <v>71.274333575967404</v>
      </c>
      <c r="I24" s="145">
        <v>0.38711055589436888</v>
      </c>
      <c r="J24" s="145">
        <v>14.346086213793418</v>
      </c>
      <c r="K24" s="145">
        <v>2.1990230699114051</v>
      </c>
      <c r="L24" s="145">
        <v>2.928593443633478E-2</v>
      </c>
      <c r="M24" s="145">
        <v>1.3721079000347554</v>
      </c>
      <c r="N24" s="145">
        <v>1.2873436813493075</v>
      </c>
      <c r="O24" s="145">
        <v>0.53137471883955323</v>
      </c>
      <c r="P24" s="145">
        <v>2.111990222502016</v>
      </c>
      <c r="Q24" s="145">
        <v>8.249558996150641E-2</v>
      </c>
      <c r="R24" s="145">
        <v>0.37576741227466171</v>
      </c>
      <c r="S24" s="145">
        <v>0.35308112503524741</v>
      </c>
      <c r="T24" s="145">
        <v>0.34</v>
      </c>
      <c r="U24" s="145">
        <v>4.91</v>
      </c>
      <c r="V24" s="146">
        <v>99.6</v>
      </c>
      <c r="W24" s="146"/>
      <c r="X24" s="145">
        <v>0.53137471883955323</v>
      </c>
      <c r="Y24" s="145">
        <f t="shared" si="102"/>
        <v>0.39428004137894851</v>
      </c>
      <c r="Z24" s="145">
        <f t="shared" si="103"/>
        <v>9.9591325144627353E-3</v>
      </c>
      <c r="AA24" s="145">
        <f t="shared" si="104"/>
        <v>0.92565476021850168</v>
      </c>
      <c r="AB24" s="145">
        <v>0.34</v>
      </c>
      <c r="AC24" s="146">
        <f t="shared" si="105"/>
        <v>0.72884853730990917</v>
      </c>
      <c r="AD24" s="146"/>
      <c r="AE24" s="146">
        <f t="shared" si="106"/>
        <v>0.65759297148065798</v>
      </c>
      <c r="AF24" s="443">
        <f t="shared" si="107"/>
        <v>0.62975070986864956</v>
      </c>
      <c r="AG24" s="146">
        <v>0</v>
      </c>
      <c r="AH24" s="146">
        <f t="shared" si="108"/>
        <v>0.37576741227466171</v>
      </c>
      <c r="AI24" s="887">
        <f t="shared" si="24"/>
        <v>0.65759297148065798</v>
      </c>
      <c r="AJ24" s="887">
        <f t="shared" si="25"/>
        <v>0.62975070986864956</v>
      </c>
      <c r="AK24" s="146"/>
      <c r="AL24" s="887">
        <f t="shared" si="125"/>
        <v>0.37576741227466171</v>
      </c>
      <c r="AM24" s="249">
        <f t="shared" si="110"/>
        <v>43.668009351248905</v>
      </c>
      <c r="AN24" s="249">
        <f t="shared" si="111"/>
        <v>0.98557867145252309</v>
      </c>
      <c r="AO24" s="249">
        <f t="shared" si="27"/>
        <v>1.4421328547476797E-2</v>
      </c>
      <c r="AP24" s="249">
        <f t="shared" si="112"/>
        <v>3.5711309699461604</v>
      </c>
      <c r="AQ24" s="249">
        <f t="shared" si="28"/>
        <v>3.5196305169424971</v>
      </c>
      <c r="AR24" s="249">
        <f t="shared" si="29"/>
        <v>5.1500453003663064E-2</v>
      </c>
      <c r="AS24" s="249">
        <f t="shared" si="113"/>
        <v>4.7703958312479484</v>
      </c>
      <c r="AT24" s="249">
        <f t="shared" si="114"/>
        <v>0.13960416875205142</v>
      </c>
      <c r="AU24" s="433">
        <f t="shared" si="30"/>
        <v>0.82085533162436397</v>
      </c>
      <c r="AV24" s="430">
        <f t="shared" si="115"/>
        <v>45.272225123967729</v>
      </c>
      <c r="AW24" s="430">
        <f t="shared" si="116"/>
        <v>48.638221013983539</v>
      </c>
      <c r="AX24" s="430">
        <f t="shared" si="117"/>
        <v>94.731301469575641</v>
      </c>
      <c r="AY24" s="430">
        <f t="shared" si="85"/>
        <v>5.2686985304243592</v>
      </c>
      <c r="AZ24" s="436">
        <f t="shared" si="31"/>
        <v>48.638221013983539</v>
      </c>
      <c r="BA24" s="436"/>
      <c r="BB24" s="436">
        <f t="shared" si="118"/>
        <v>0.82085533162436397</v>
      </c>
      <c r="BC24" s="436"/>
      <c r="BD24" s="436">
        <f t="shared" si="32"/>
        <v>45.272225123967729</v>
      </c>
      <c r="BE24" s="430"/>
      <c r="BF24" s="146">
        <f t="shared" si="33"/>
        <v>93.910446137951268</v>
      </c>
      <c r="BG24" s="146"/>
      <c r="BH24" s="147">
        <v>15717.667219545352</v>
      </c>
      <c r="BI24" s="148">
        <v>27.337186535370574</v>
      </c>
      <c r="BJ24" s="148">
        <v>8.1640775792312112</v>
      </c>
      <c r="BK24" s="148">
        <v>47.636320546002104</v>
      </c>
      <c r="BL24" s="148">
        <v>11.872204610636542</v>
      </c>
      <c r="BM24" s="148">
        <v>4.9528231216937844</v>
      </c>
      <c r="BN24" s="148">
        <v>3.2597321537808228</v>
      </c>
      <c r="BO24" s="148">
        <v>64.990843856997003</v>
      </c>
      <c r="BP24" s="148">
        <v>85.994215835635387</v>
      </c>
      <c r="BQ24" s="148">
        <v>8.4765122603231102</v>
      </c>
      <c r="BR24" s="148">
        <v>126.32179235557378</v>
      </c>
      <c r="BS24" s="148">
        <v>5.5439872393797707</v>
      </c>
      <c r="BT24" s="148">
        <v>20.81042751818508</v>
      </c>
      <c r="BU24" s="148">
        <v>7.2588992430093038</v>
      </c>
      <c r="BV24" s="148">
        <v>2.2170526641866748</v>
      </c>
      <c r="BW24" s="148">
        <v>790.13496966779951</v>
      </c>
      <c r="BX24" s="148">
        <v>16.932655945902429</v>
      </c>
      <c r="BY24" s="148">
        <v>34.146470213561763</v>
      </c>
      <c r="BZ24" s="148">
        <v>9.1584311667420728</v>
      </c>
      <c r="CA24" s="148">
        <v>11.227480708456397</v>
      </c>
      <c r="CB24" s="148"/>
      <c r="CC24" s="148">
        <f t="shared" si="34"/>
        <v>698822.50890406477</v>
      </c>
      <c r="CD24" s="148"/>
      <c r="CE24" s="148">
        <f t="shared" si="35"/>
        <v>62.306606867920593</v>
      </c>
      <c r="CF24" s="148"/>
      <c r="CG24" s="175">
        <v>22</v>
      </c>
      <c r="CH24" s="175"/>
      <c r="CI24" s="369">
        <v>19.872212470171554</v>
      </c>
      <c r="CJ24" s="174"/>
      <c r="CK24" s="346">
        <v>22</v>
      </c>
      <c r="CL24" s="369">
        <v>19.872212470171554</v>
      </c>
      <c r="CM24" s="501">
        <f t="shared" si="36"/>
        <v>45.272225123967729</v>
      </c>
      <c r="CN24" s="501">
        <f t="shared" si="37"/>
        <v>48.638221013983539</v>
      </c>
      <c r="CO24" s="161">
        <f t="shared" si="38"/>
        <v>2.2088598412420123E-2</v>
      </c>
      <c r="CP24" s="161">
        <f t="shared" si="38"/>
        <v>2.0559962497651775E-2</v>
      </c>
      <c r="CQ24" s="142">
        <f t="shared" si="39"/>
        <v>1.074350131472416</v>
      </c>
      <c r="CR24" s="142">
        <f t="shared" si="40"/>
        <v>48.207869290136649</v>
      </c>
      <c r="CS24" s="142">
        <f t="shared" si="41"/>
        <v>4.9682075315732339</v>
      </c>
      <c r="CT24" s="142">
        <f t="shared" si="119"/>
        <v>83.244550483377751</v>
      </c>
      <c r="CU24" s="142">
        <f t="shared" si="42"/>
        <v>16.755449516622249</v>
      </c>
      <c r="CV24" s="142">
        <f t="shared" si="43"/>
        <v>3.2496734880826392</v>
      </c>
      <c r="CW24" s="146">
        <f t="shared" si="44"/>
        <v>71.274333575967404</v>
      </c>
      <c r="CX24" s="146">
        <f t="shared" si="45"/>
        <v>14.346086213793418</v>
      </c>
      <c r="CY24" s="146">
        <f t="shared" si="46"/>
        <v>2.111990222502016</v>
      </c>
      <c r="CZ24" s="512">
        <f t="shared" si="47"/>
        <v>64.990843856997003</v>
      </c>
      <c r="DG24" s="516"/>
      <c r="DH24" s="145">
        <v>71.274333575967404</v>
      </c>
      <c r="DI24" s="145">
        <v>0.38711055589436888</v>
      </c>
      <c r="DJ24" s="145">
        <v>14.346086213793418</v>
      </c>
      <c r="DK24" s="145">
        <v>2.1990230699114051</v>
      </c>
      <c r="DL24" s="145">
        <v>2.928593443633478E-2</v>
      </c>
      <c r="DM24" s="145">
        <v>1.3721079000347554</v>
      </c>
      <c r="DN24" s="145">
        <v>1.2873436813493075</v>
      </c>
      <c r="DO24" s="145">
        <v>0.53137471883955323</v>
      </c>
      <c r="DP24" s="145">
        <v>2.111990222502016</v>
      </c>
      <c r="DQ24" s="145">
        <v>8.249558996150641E-2</v>
      </c>
      <c r="DR24" s="145">
        <v>0.37576741227466171</v>
      </c>
      <c r="DS24" s="145">
        <v>0.35308112503524741</v>
      </c>
      <c r="DT24" s="145">
        <v>0.34</v>
      </c>
      <c r="DU24" s="538">
        <v>4.91</v>
      </c>
      <c r="DV24" s="540">
        <f t="shared" si="49"/>
        <v>99.599999999999966</v>
      </c>
      <c r="DW24" s="554">
        <f t="shared" si="50"/>
        <v>1.1071923435870232</v>
      </c>
      <c r="DX24" s="256">
        <f t="shared" si="120"/>
        <v>78.914396429578602</v>
      </c>
      <c r="DY24" s="256">
        <f t="shared" si="120"/>
        <v>0.42860584360796161</v>
      </c>
      <c r="DZ24" s="256">
        <f t="shared" si="120"/>
        <v>15.883876816351419</v>
      </c>
      <c r="EA24" s="256">
        <f t="shared" si="120"/>
        <v>2.4347415063771392</v>
      </c>
      <c r="EB24" s="256">
        <f t="shared" si="120"/>
        <v>3.2425162382701413E-2</v>
      </c>
      <c r="EC24" s="256">
        <f t="shared" si="120"/>
        <v>1.5191873614937499</v>
      </c>
      <c r="ED24" s="256">
        <f t="shared" si="120"/>
        <v>1.4253370675550858</v>
      </c>
      <c r="EE24" s="256">
        <f t="shared" si="120"/>
        <v>0.58833402027486048</v>
      </c>
      <c r="EF24" s="256">
        <f t="shared" si="120"/>
        <v>2.3383794040848858</v>
      </c>
      <c r="EG24" s="256">
        <f t="shared" si="120"/>
        <v>9.1338485585074389E-2</v>
      </c>
      <c r="EH24" s="256">
        <f t="shared" si="120"/>
        <v>0.41604680184001386</v>
      </c>
      <c r="EI24" s="256">
        <f t="shared" si="120"/>
        <v>0.39092871830411835</v>
      </c>
      <c r="EJ24" s="256">
        <f t="shared" si="121"/>
        <v>104.46359761743562</v>
      </c>
      <c r="EK24" s="256"/>
      <c r="EL24" s="256"/>
      <c r="EM24" s="147">
        <v>15717.667219545352</v>
      </c>
      <c r="EN24" s="148">
        <v>27.337186535370574</v>
      </c>
      <c r="EO24" s="148">
        <v>8.1640775792312112</v>
      </c>
      <c r="EP24" s="148">
        <v>47.636320546002104</v>
      </c>
      <c r="EQ24" s="148">
        <v>11.872204610636542</v>
      </c>
      <c r="ER24" s="148">
        <v>4.9528231216937844</v>
      </c>
      <c r="ES24" s="148">
        <v>3.2597321537808228</v>
      </c>
      <c r="ET24" s="148">
        <v>64.990843856997003</v>
      </c>
      <c r="EU24" s="148">
        <v>85.994215835635387</v>
      </c>
      <c r="EV24" s="148">
        <v>8.4765122603231102</v>
      </c>
      <c r="EW24" s="148">
        <v>126.32179235557378</v>
      </c>
      <c r="EX24" s="148">
        <v>5.5439872393797707</v>
      </c>
      <c r="EY24" s="148">
        <v>20.81042751818508</v>
      </c>
      <c r="EZ24" s="148">
        <v>7.2588992430093038</v>
      </c>
      <c r="FA24" s="148">
        <v>2.2170526641866748</v>
      </c>
      <c r="FB24" s="148">
        <v>790.13496966779951</v>
      </c>
      <c r="FC24" s="148">
        <v>16.932655945902429</v>
      </c>
      <c r="FD24" s="148">
        <v>34.146470213561763</v>
      </c>
      <c r="FE24" s="148">
        <v>9.1584311667420728</v>
      </c>
      <c r="FF24" s="148">
        <v>11.227480708456397</v>
      </c>
      <c r="FG24" s="516"/>
      <c r="FH24" s="256"/>
      <c r="FI24" s="256"/>
      <c r="FJ24" s="256"/>
      <c r="FK24" s="256"/>
      <c r="FL24" s="256"/>
      <c r="FM24" s="142">
        <f t="shared" si="122"/>
        <v>59.775359224139244</v>
      </c>
      <c r="FN24" s="256"/>
      <c r="FO24" s="142">
        <f t="shared" si="123"/>
        <v>40.191146779414993</v>
      </c>
      <c r="FP24" s="256"/>
      <c r="FQ24" s="142">
        <f t="shared" si="53"/>
        <v>16.755449516622249</v>
      </c>
      <c r="FS24" s="142">
        <f t="shared" si="54"/>
        <v>59.795387088965562</v>
      </c>
      <c r="FT24" s="256"/>
      <c r="FU24" s="142">
        <f t="shared" si="55"/>
        <v>16.755449516622249</v>
      </c>
      <c r="FV24" s="256"/>
      <c r="FW24" s="142">
        <f t="shared" si="56"/>
        <v>0.2012798365698181</v>
      </c>
      <c r="FY24" s="142">
        <f t="shared" si="57"/>
        <v>14.34608621379342</v>
      </c>
      <c r="FZ24" s="256"/>
      <c r="GA24" s="256"/>
      <c r="GB24" s="256"/>
      <c r="GC24" s="256"/>
      <c r="GD24" s="256"/>
      <c r="GE24" s="256"/>
      <c r="GF24" s="256"/>
      <c r="GG24" s="256"/>
      <c r="GH24" s="256"/>
      <c r="GI24" s="256"/>
      <c r="GJ24" s="256"/>
      <c r="GK24" s="256"/>
      <c r="GL24" s="256"/>
      <c r="GM24" s="256"/>
      <c r="GN24" s="256"/>
      <c r="GO24" s="346">
        <v>22</v>
      </c>
      <c r="GP24" s="369">
        <v>19.872212470171554</v>
      </c>
      <c r="GQ24" s="256"/>
      <c r="GR24" s="256"/>
      <c r="GS24" s="617"/>
      <c r="GT24" s="655"/>
      <c r="GU24" s="655"/>
      <c r="GV24" s="655"/>
      <c r="GW24" s="655"/>
      <c r="GX24" s="655"/>
      <c r="GY24" s="655"/>
      <c r="GZ24" s="655"/>
      <c r="HA24" s="655"/>
      <c r="HB24" s="655"/>
      <c r="HC24" s="635">
        <v>15</v>
      </c>
      <c r="HD24" s="641">
        <v>100</v>
      </c>
      <c r="HE24" s="642">
        <f t="shared" si="90"/>
        <v>1</v>
      </c>
      <c r="HF24" s="629"/>
      <c r="HG24" s="644">
        <f t="shared" si="101"/>
        <v>0</v>
      </c>
      <c r="HH24" s="642">
        <f t="shared" si="91"/>
        <v>0</v>
      </c>
      <c r="HI24" s="670"/>
      <c r="HJ24" s="673">
        <f t="shared" si="92"/>
        <v>100</v>
      </c>
      <c r="HK24" s="673">
        <f t="shared" si="92"/>
        <v>1</v>
      </c>
      <c r="HL24" s="635"/>
      <c r="HM24" s="643">
        <f t="shared" si="124"/>
        <v>60</v>
      </c>
      <c r="HN24" s="642">
        <f t="shared" si="94"/>
        <v>0.6</v>
      </c>
      <c r="HO24" s="629"/>
      <c r="HP24" s="644">
        <f t="shared" si="95"/>
        <v>0</v>
      </c>
      <c r="HQ24" s="642">
        <f t="shared" si="96"/>
        <v>0</v>
      </c>
      <c r="HR24" s="655"/>
      <c r="HS24" s="676">
        <v>40</v>
      </c>
      <c r="HT24" s="642">
        <f t="shared" si="97"/>
        <v>0.4</v>
      </c>
      <c r="HU24" s="655"/>
      <c r="HV24" s="666">
        <v>0</v>
      </c>
      <c r="HW24" s="667">
        <f t="shared" si="98"/>
        <v>0</v>
      </c>
      <c r="HX24" s="655"/>
      <c r="HY24" s="636">
        <f t="shared" si="86"/>
        <v>100</v>
      </c>
      <c r="HZ24" s="636">
        <f t="shared" si="87"/>
        <v>1</v>
      </c>
      <c r="IA24" s="655"/>
      <c r="IB24" s="661">
        <f t="shared" si="88"/>
        <v>31.2</v>
      </c>
      <c r="IC24" s="661">
        <f t="shared" si="89"/>
        <v>14.399999999999999</v>
      </c>
      <c r="ID24" s="661">
        <f t="shared" si="99"/>
        <v>0.31578947368421051</v>
      </c>
      <c r="IE24" s="661">
        <f t="shared" si="100"/>
        <v>0.46153846153846151</v>
      </c>
      <c r="IF24" s="655"/>
      <c r="IG24" s="620"/>
      <c r="IH24" s="620"/>
      <c r="II24" s="620"/>
      <c r="IJ24" s="620"/>
      <c r="IK24" s="620"/>
      <c r="IL24" s="620"/>
      <c r="IM24" s="620"/>
      <c r="IN24" s="620"/>
      <c r="IO24" s="620"/>
      <c r="IP24" s="620"/>
      <c r="IQ24" s="620"/>
      <c r="IR24" s="620"/>
      <c r="IS24" s="620"/>
      <c r="IT24" s="620"/>
      <c r="IU24" s="620"/>
      <c r="IV24" s="620"/>
      <c r="IW24" s="620"/>
      <c r="IX24" s="278">
        <v>12</v>
      </c>
      <c r="IY24" s="145">
        <v>71.274333575967404</v>
      </c>
      <c r="IZ24" s="145">
        <v>0.38711055589436888</v>
      </c>
      <c r="JA24" s="145">
        <v>14.346086213793418</v>
      </c>
      <c r="JB24" s="145">
        <v>2.1990230699114051</v>
      </c>
      <c r="JC24" s="145">
        <v>2.928593443633478E-2</v>
      </c>
      <c r="JD24" s="145">
        <v>1.3721079000347554</v>
      </c>
      <c r="JE24" s="145">
        <v>1.2873436813493075</v>
      </c>
      <c r="JF24" s="145">
        <v>0.53137471883955323</v>
      </c>
      <c r="JG24" s="145">
        <v>2.111990222502016</v>
      </c>
      <c r="JH24" s="145">
        <v>8.249558996150641E-2</v>
      </c>
      <c r="JI24" s="145">
        <v>0.37576741227466171</v>
      </c>
      <c r="JJ24" s="145">
        <v>0.35308112503524741</v>
      </c>
      <c r="JK24" s="538">
        <v>4.91</v>
      </c>
      <c r="JL24" s="248">
        <v>0.34</v>
      </c>
      <c r="JM24" s="755">
        <f t="shared" si="58"/>
        <v>99.259999999999962</v>
      </c>
      <c r="JN24" s="748">
        <f t="shared" si="59"/>
        <v>1.0074551682450135</v>
      </c>
      <c r="JO24" s="753">
        <f t="shared" si="60"/>
        <v>71.80569572432745</v>
      </c>
      <c r="JP24" s="753">
        <f t="shared" si="61"/>
        <v>0.38999653021798208</v>
      </c>
      <c r="JQ24" s="753">
        <f t="shared" si="62"/>
        <v>14.453038700174716</v>
      </c>
      <c r="JR24" s="753">
        <f t="shared" si="63"/>
        <v>2.2154171568722605</v>
      </c>
      <c r="JS24" s="753">
        <f t="shared" si="64"/>
        <v>2.9504266004770088E-2</v>
      </c>
      <c r="JT24" s="753">
        <f t="shared" si="65"/>
        <v>1.3823371952798267</v>
      </c>
      <c r="JU24" s="753">
        <f t="shared" si="66"/>
        <v>1.2969410450829217</v>
      </c>
      <c r="JV24" s="753">
        <f t="shared" si="67"/>
        <v>0.53533620676964877</v>
      </c>
      <c r="JW24" s="753">
        <f t="shared" si="68"/>
        <v>2.1277354649425919</v>
      </c>
      <c r="JX24" s="753">
        <f t="shared" si="69"/>
        <v>8.3110608464141089E-2</v>
      </c>
      <c r="JY24" s="753">
        <f t="shared" si="70"/>
        <v>0.37856882155416266</v>
      </c>
      <c r="JZ24" s="753">
        <f t="shared" si="71"/>
        <v>0.35571340422652381</v>
      </c>
      <c r="KA24" s="753">
        <f t="shared" si="72"/>
        <v>4.9466048760830166</v>
      </c>
      <c r="KB24" s="753">
        <f t="shared" si="73"/>
        <v>100</v>
      </c>
      <c r="KC24" s="256"/>
      <c r="KD24" s="256">
        <f t="shared" si="74"/>
        <v>60.220994584061316</v>
      </c>
      <c r="KE24" s="256">
        <f t="shared" si="75"/>
        <v>39.286358648934339</v>
      </c>
      <c r="KF24" s="256">
        <f t="shared" si="76"/>
        <v>6.2435459211659383</v>
      </c>
      <c r="KG24" s="249">
        <f t="shared" si="77"/>
        <v>1.3527290410144763</v>
      </c>
      <c r="KH24" s="256">
        <f t="shared" si="78"/>
        <v>107.10362819517606</v>
      </c>
      <c r="KI24" s="256">
        <f t="shared" si="79"/>
        <v>0.93367518622029277</v>
      </c>
      <c r="KJ24" s="753">
        <f t="shared" si="80"/>
        <v>56.226848332644693</v>
      </c>
      <c r="KK24" s="753">
        <f t="shared" si="81"/>
        <v>36.680698227460979</v>
      </c>
      <c r="KL24" s="753">
        <f t="shared" si="82"/>
        <v>5.8294439006195571</v>
      </c>
      <c r="KM24" s="753">
        <f t="shared" si="83"/>
        <v>1.2630095392747893</v>
      </c>
      <c r="KN24" s="753">
        <f t="shared" si="84"/>
        <v>100.00000000000001</v>
      </c>
      <c r="KO24" s="256"/>
      <c r="KP24" s="147">
        <v>15717.667219545352</v>
      </c>
      <c r="KQ24" s="148">
        <v>27.337186535370574</v>
      </c>
      <c r="KR24" s="148">
        <v>8.1640775792312112</v>
      </c>
      <c r="KS24" s="148">
        <v>47.636320546002104</v>
      </c>
      <c r="KT24" s="148">
        <v>11.872204610636542</v>
      </c>
      <c r="KU24" s="148">
        <v>4.9528231216937844</v>
      </c>
      <c r="KV24" s="148">
        <v>3.2597321537808228</v>
      </c>
      <c r="KW24" s="148">
        <v>64.990843856997003</v>
      </c>
      <c r="KX24" s="148">
        <v>85.994215835635387</v>
      </c>
      <c r="KY24" s="148">
        <v>8.4765122603231102</v>
      </c>
      <c r="KZ24" s="148">
        <v>126.32179235557378</v>
      </c>
      <c r="LA24" s="148">
        <v>5.5439872393797707</v>
      </c>
      <c r="LB24" s="148">
        <v>20.81042751818508</v>
      </c>
      <c r="LC24" s="148">
        <v>7.2588992430093038</v>
      </c>
      <c r="LD24" s="148">
        <v>2.2170526641866748</v>
      </c>
      <c r="LE24" s="148">
        <v>790.13496966779951</v>
      </c>
      <c r="LF24" s="148">
        <v>16.932655945902429</v>
      </c>
      <c r="LG24" s="148">
        <v>34.146470213561763</v>
      </c>
      <c r="LH24" s="148">
        <v>9.1584311667420728</v>
      </c>
      <c r="LI24" s="148">
        <v>11.227480708456397</v>
      </c>
      <c r="LJ24" s="617"/>
      <c r="LK24" s="256"/>
      <c r="LL24" s="142">
        <f t="shared" si="22"/>
        <v>9.1639283621287859</v>
      </c>
      <c r="LM24" s="256"/>
      <c r="LN24" s="256"/>
      <c r="LO24" s="256"/>
      <c r="LP24" s="256"/>
      <c r="LQ24" s="256"/>
      <c r="LR24" s="256"/>
      <c r="LS24" s="256"/>
      <c r="LT24" s="256"/>
      <c r="LU24" s="256"/>
      <c r="LV24" s="256"/>
      <c r="LW24" s="256"/>
      <c r="LX24" s="256"/>
      <c r="LY24" s="256"/>
      <c r="LZ24" s="256"/>
      <c r="MA24" s="256"/>
      <c r="MB24" s="256"/>
      <c r="MC24" s="256"/>
      <c r="MD24" s="256"/>
      <c r="ME24" s="256"/>
      <c r="MF24" s="256"/>
      <c r="MG24" s="256"/>
      <c r="MH24" s="256"/>
    </row>
    <row r="25" spans="1:346" s="142" customFormat="1" ht="15.75" x14ac:dyDescent="0.25">
      <c r="A25" s="278">
        <v>13</v>
      </c>
      <c r="B25" s="272">
        <v>160</v>
      </c>
      <c r="C25" s="144">
        <v>101</v>
      </c>
      <c r="D25" s="324">
        <v>741</v>
      </c>
      <c r="E25" s="317" t="s">
        <v>234</v>
      </c>
      <c r="F25" s="307" t="s">
        <v>192</v>
      </c>
      <c r="G25" s="263"/>
      <c r="H25" s="145">
        <v>75.49226464616784</v>
      </c>
      <c r="I25" s="145">
        <v>0.1669370274891139</v>
      </c>
      <c r="J25" s="145">
        <v>10.38008004301018</v>
      </c>
      <c r="K25" s="145">
        <v>0.95140617903988478</v>
      </c>
      <c r="L25" s="145">
        <v>2.7390537760799298E-2</v>
      </c>
      <c r="M25" s="145">
        <v>0.44862380787006123</v>
      </c>
      <c r="N25" s="145">
        <v>2.717265848315658</v>
      </c>
      <c r="O25" s="145">
        <v>0.48006067507279682</v>
      </c>
      <c r="P25" s="145">
        <v>1.783912523709027</v>
      </c>
      <c r="Q25" s="145">
        <v>9.2858073090588522E-2</v>
      </c>
      <c r="R25" s="145">
        <v>0.21964306227125802</v>
      </c>
      <c r="S25" s="145">
        <v>0.44955757620281578</v>
      </c>
      <c r="T25" s="145">
        <v>0.19</v>
      </c>
      <c r="U25" s="145">
        <v>6.2</v>
      </c>
      <c r="V25" s="146">
        <v>99.6</v>
      </c>
      <c r="W25" s="146"/>
      <c r="X25" s="145">
        <v>0.48006067507279682</v>
      </c>
      <c r="Y25" s="145">
        <f t="shared" si="102"/>
        <v>0.35620502090401523</v>
      </c>
      <c r="Z25" s="145">
        <f t="shared" si="103"/>
        <v>1.2680381806978697E-2</v>
      </c>
      <c r="AA25" s="145">
        <f t="shared" si="104"/>
        <v>0.836265695976812</v>
      </c>
      <c r="AB25" s="145">
        <v>0.19</v>
      </c>
      <c r="AC25" s="146">
        <f t="shared" si="105"/>
        <v>0.66920063847407385</v>
      </c>
      <c r="AD25" s="146"/>
      <c r="AE25" s="146">
        <f t="shared" si="106"/>
        <v>0.38437535897470149</v>
      </c>
      <c r="AF25" s="443">
        <f t="shared" si="107"/>
        <v>2.3328904893409566</v>
      </c>
      <c r="AG25" s="146">
        <v>0</v>
      </c>
      <c r="AH25" s="146">
        <f t="shared" si="108"/>
        <v>0.21964306227125802</v>
      </c>
      <c r="AI25" s="887">
        <f t="shared" si="24"/>
        <v>0.38437535897470149</v>
      </c>
      <c r="AJ25" s="887">
        <f t="shared" si="25"/>
        <v>2.3328904893409566</v>
      </c>
      <c r="AK25" s="146"/>
      <c r="AL25" s="887">
        <f t="shared" si="125"/>
        <v>0.21964306227125799</v>
      </c>
      <c r="AM25" s="249">
        <f t="shared" si="110"/>
        <v>33.473130618371492</v>
      </c>
      <c r="AN25" s="249">
        <f t="shared" si="111"/>
        <v>0.93030557804890335</v>
      </c>
      <c r="AO25" s="249">
        <f t="shared" si="27"/>
        <v>6.969442195109668E-2</v>
      </c>
      <c r="AP25" s="249">
        <f t="shared" si="112"/>
        <v>1.400029986909946</v>
      </c>
      <c r="AQ25" s="249">
        <f t="shared" si="28"/>
        <v>1.302455706258056</v>
      </c>
      <c r="AR25" s="249">
        <f t="shared" si="29"/>
        <v>9.7574280651890138E-2</v>
      </c>
      <c r="AS25" s="249">
        <f t="shared" si="113"/>
        <v>5.3920955980893135</v>
      </c>
      <c r="AT25" s="249">
        <f t="shared" si="114"/>
        <v>0.80790440191068702</v>
      </c>
      <c r="AU25" s="433">
        <f t="shared" si="30"/>
        <v>3.2383691719035337</v>
      </c>
      <c r="AV25" s="430">
        <f t="shared" si="115"/>
        <v>34.149262694715098</v>
      </c>
      <c r="AW25" s="430">
        <f t="shared" si="116"/>
        <v>58.417633298810287</v>
      </c>
      <c r="AX25" s="430">
        <f t="shared" si="117"/>
        <v>95.805265165428921</v>
      </c>
      <c r="AY25" s="430">
        <f t="shared" si="85"/>
        <v>4.1947348345710793</v>
      </c>
      <c r="AZ25" s="436">
        <f t="shared" si="31"/>
        <v>58.417633298810287</v>
      </c>
      <c r="BA25" s="436"/>
      <c r="BB25" s="436">
        <f t="shared" si="118"/>
        <v>3.2383691719035337</v>
      </c>
      <c r="BC25" s="436"/>
      <c r="BD25" s="436">
        <f t="shared" si="32"/>
        <v>34.149262694715098</v>
      </c>
      <c r="BE25" s="430"/>
      <c r="BF25" s="146">
        <f t="shared" si="33"/>
        <v>92.566895993525378</v>
      </c>
      <c r="BG25" s="146"/>
      <c r="BH25" s="147">
        <v>5680.7481476473304</v>
      </c>
      <c r="BI25" s="472">
        <v>1</v>
      </c>
      <c r="BJ25" s="148">
        <v>1.8367080951915715</v>
      </c>
      <c r="BK25" s="148">
        <v>23.00983057132807</v>
      </c>
      <c r="BL25" s="148">
        <v>5.1481155375561833</v>
      </c>
      <c r="BM25" s="148">
        <v>4.5898497291077041</v>
      </c>
      <c r="BN25" s="148">
        <v>3.6099818918074305</v>
      </c>
      <c r="BO25" s="148">
        <v>40.674973987033859</v>
      </c>
      <c r="BP25" s="148">
        <v>60.552690751463587</v>
      </c>
      <c r="BQ25" s="148">
        <v>5.8508247501949144</v>
      </c>
      <c r="BR25" s="148">
        <v>95.457818832222685</v>
      </c>
      <c r="BS25" s="148">
        <v>1.5330545819734442</v>
      </c>
      <c r="BT25" s="148">
        <v>14.632637190705699</v>
      </c>
      <c r="BU25" s="148">
        <v>5.0066330458185329</v>
      </c>
      <c r="BV25" s="148">
        <v>0.34286135096605636</v>
      </c>
      <c r="BW25" s="148">
        <v>842.51338800576298</v>
      </c>
      <c r="BX25" s="148">
        <v>9.8405701940830976</v>
      </c>
      <c r="BY25" s="148">
        <v>28.632560075507829</v>
      </c>
      <c r="BZ25" s="148">
        <v>3.0379811188423704</v>
      </c>
      <c r="CA25" s="148">
        <v>8.5772788707161496</v>
      </c>
      <c r="CB25" s="148"/>
      <c r="CC25" s="148">
        <f t="shared" si="34"/>
        <v>281.08434174193678</v>
      </c>
      <c r="CD25" s="148"/>
      <c r="CE25" s="148">
        <f t="shared" si="35"/>
        <v>47.050409140307075</v>
      </c>
      <c r="CF25" s="148"/>
      <c r="CG25" s="174"/>
      <c r="CH25" s="175"/>
      <c r="CI25" s="368"/>
      <c r="CJ25" s="174"/>
      <c r="CK25" s="496"/>
      <c r="CL25" s="368"/>
      <c r="CM25" s="501">
        <f t="shared" si="36"/>
        <v>34.149262694715098</v>
      </c>
      <c r="CN25" s="501">
        <f t="shared" si="37"/>
        <v>58.417633298810287</v>
      </c>
      <c r="CO25" s="161">
        <f t="shared" si="38"/>
        <v>2.9283209097066651E-2</v>
      </c>
      <c r="CP25" s="161">
        <f t="shared" si="38"/>
        <v>1.7118119025550556E-2</v>
      </c>
      <c r="CQ25" s="142">
        <f t="shared" si="39"/>
        <v>1.7106557708448251</v>
      </c>
      <c r="CR25" s="142">
        <f t="shared" si="40"/>
        <v>36.891441943892858</v>
      </c>
      <c r="CS25" s="142">
        <f t="shared" si="41"/>
        <v>7.2728017831619143</v>
      </c>
      <c r="CT25" s="142">
        <f t="shared" si="119"/>
        <v>87.912196783980065</v>
      </c>
      <c r="CU25" s="142">
        <f t="shared" si="42"/>
        <v>12.08780321601993</v>
      </c>
      <c r="CV25" s="142">
        <f t="shared" si="43"/>
        <v>4.3857742214603324</v>
      </c>
      <c r="CW25" s="146">
        <f t="shared" si="44"/>
        <v>75.49226464616784</v>
      </c>
      <c r="CX25" s="146">
        <f t="shared" si="45"/>
        <v>10.38008004301018</v>
      </c>
      <c r="CY25" s="146">
        <f t="shared" si="46"/>
        <v>1.783912523709027</v>
      </c>
      <c r="CZ25" s="512">
        <f t="shared" si="47"/>
        <v>40.674973987033859</v>
      </c>
      <c r="DG25" s="516"/>
      <c r="DH25" s="145">
        <v>75.49226464616784</v>
      </c>
      <c r="DI25" s="145">
        <v>0.1669370274891139</v>
      </c>
      <c r="DJ25" s="145">
        <v>10.38008004301018</v>
      </c>
      <c r="DK25" s="145">
        <v>0.95140617903988478</v>
      </c>
      <c r="DL25" s="145">
        <v>2.7390537760799298E-2</v>
      </c>
      <c r="DM25" s="145">
        <v>0.44862380787006123</v>
      </c>
      <c r="DN25" s="145">
        <v>2.717265848315658</v>
      </c>
      <c r="DO25" s="145">
        <v>0.48006067507279682</v>
      </c>
      <c r="DP25" s="145">
        <v>1.783912523709027</v>
      </c>
      <c r="DQ25" s="145">
        <v>9.2858073090588522E-2</v>
      </c>
      <c r="DR25" s="145">
        <v>0.21964306227125802</v>
      </c>
      <c r="DS25" s="145">
        <v>0.44955757620281578</v>
      </c>
      <c r="DT25" s="145">
        <v>0.19</v>
      </c>
      <c r="DU25" s="538">
        <v>6.2</v>
      </c>
      <c r="DV25" s="540">
        <f t="shared" si="49"/>
        <v>99.600000000000009</v>
      </c>
      <c r="DW25" s="554">
        <f t="shared" si="50"/>
        <v>1.1264483256195974</v>
      </c>
      <c r="DX25" s="256">
        <f t="shared" si="120"/>
        <v>85.038135107907294</v>
      </c>
      <c r="DY25" s="256">
        <f t="shared" si="120"/>
        <v>0.18804593509902506</v>
      </c>
      <c r="DZ25" s="256">
        <f t="shared" si="120"/>
        <v>11.692623784246216</v>
      </c>
      <c r="EA25" s="256">
        <f t="shared" si="120"/>
        <v>1.0717098973636172</v>
      </c>
      <c r="EB25" s="256">
        <f t="shared" si="120"/>
        <v>3.0854025398472727E-2</v>
      </c>
      <c r="EC25" s="256">
        <f t="shared" si="120"/>
        <v>0.50535153720831849</v>
      </c>
      <c r="ED25" s="256">
        <f t="shared" si="120"/>
        <v>3.0608595650984878</v>
      </c>
      <c r="EE25" s="256">
        <f t="shared" si="120"/>
        <v>0.54076354363156554</v>
      </c>
      <c r="EF25" s="256">
        <f t="shared" si="120"/>
        <v>2.0094852753838639</v>
      </c>
      <c r="EG25" s="256">
        <f t="shared" si="120"/>
        <v>0.10459982095315563</v>
      </c>
      <c r="EH25" s="256">
        <f t="shared" si="120"/>
        <v>0.24741655972941956</v>
      </c>
      <c r="EI25" s="256">
        <f t="shared" si="120"/>
        <v>0.50640337898326637</v>
      </c>
      <c r="EJ25" s="256">
        <f t="shared" si="121"/>
        <v>104.99624843100268</v>
      </c>
      <c r="EK25" s="256"/>
      <c r="EL25" s="256"/>
      <c r="EM25" s="147">
        <v>5680.7481476473304</v>
      </c>
      <c r="EN25" s="472">
        <v>1</v>
      </c>
      <c r="EO25" s="148">
        <v>1.8367080951915715</v>
      </c>
      <c r="EP25" s="148">
        <v>23.00983057132807</v>
      </c>
      <c r="EQ25" s="148">
        <v>5.1481155375561833</v>
      </c>
      <c r="ER25" s="148">
        <v>4.5898497291077041</v>
      </c>
      <c r="ES25" s="148">
        <v>3.6099818918074305</v>
      </c>
      <c r="ET25" s="148">
        <v>40.674973987033859</v>
      </c>
      <c r="EU25" s="148">
        <v>60.552690751463587</v>
      </c>
      <c r="EV25" s="148">
        <v>5.8508247501949144</v>
      </c>
      <c r="EW25" s="148">
        <v>95.457818832222685</v>
      </c>
      <c r="EX25" s="148">
        <v>1.5330545819734442</v>
      </c>
      <c r="EY25" s="148">
        <v>14.632637190705699</v>
      </c>
      <c r="EZ25" s="148">
        <v>5.0066330458185329</v>
      </c>
      <c r="FA25" s="148">
        <v>0.34286135096605636</v>
      </c>
      <c r="FB25" s="148">
        <v>842.51338800576298</v>
      </c>
      <c r="FC25" s="148">
        <v>9.8405701940830976</v>
      </c>
      <c r="FD25" s="148">
        <v>28.632560075507829</v>
      </c>
      <c r="FE25" s="148">
        <v>3.0379811188423704</v>
      </c>
      <c r="FF25" s="148">
        <v>8.5772788707161496</v>
      </c>
      <c r="FG25" s="516"/>
      <c r="FH25" s="256"/>
      <c r="FI25" s="256"/>
      <c r="FJ25" s="256"/>
      <c r="FK25" s="256"/>
      <c r="FL25" s="256"/>
      <c r="FM25" s="142">
        <f t="shared" si="122"/>
        <v>43.250333512542419</v>
      </c>
      <c r="FN25" s="256"/>
      <c r="FO25" s="142">
        <f t="shared" si="123"/>
        <v>53.002091219645784</v>
      </c>
      <c r="FP25" s="256"/>
      <c r="FQ25" s="142">
        <f t="shared" si="53"/>
        <v>12.08780321601993</v>
      </c>
      <c r="FS25" s="142">
        <f t="shared" si="54"/>
        <v>44.934279456212892</v>
      </c>
      <c r="FT25" s="256"/>
      <c r="FU25" s="142">
        <f t="shared" si="55"/>
        <v>12.08780321601993</v>
      </c>
      <c r="FV25" s="256"/>
      <c r="FW25" s="142">
        <f t="shared" si="56"/>
        <v>0.13749859130152742</v>
      </c>
      <c r="FY25" s="142">
        <f t="shared" si="57"/>
        <v>10.38008004301018</v>
      </c>
      <c r="FZ25" s="256"/>
      <c r="GA25" s="256"/>
      <c r="GB25" s="256"/>
      <c r="GC25" s="256"/>
      <c r="GD25" s="256"/>
      <c r="GE25" s="256"/>
      <c r="GF25" s="256"/>
      <c r="GG25" s="256"/>
      <c r="GH25" s="256"/>
      <c r="GI25" s="256"/>
      <c r="GJ25" s="256"/>
      <c r="GK25" s="256"/>
      <c r="GL25" s="256"/>
      <c r="GM25" s="256"/>
      <c r="GN25" s="256"/>
      <c r="GO25" s="496"/>
      <c r="GP25" s="368"/>
      <c r="GQ25" s="256"/>
      <c r="GR25" s="256"/>
      <c r="GS25" s="617"/>
      <c r="GT25" s="655"/>
      <c r="GU25" s="655"/>
      <c r="GV25" s="655"/>
      <c r="GW25" s="655"/>
      <c r="GX25" s="655"/>
      <c r="GY25" s="655"/>
      <c r="GZ25" s="655"/>
      <c r="HA25" s="655"/>
      <c r="HB25" s="655"/>
      <c r="HC25" s="635">
        <v>16</v>
      </c>
      <c r="HD25" s="641">
        <v>100</v>
      </c>
      <c r="HE25" s="642">
        <f t="shared" si="90"/>
        <v>1</v>
      </c>
      <c r="HF25" s="629"/>
      <c r="HG25" s="644">
        <f t="shared" si="101"/>
        <v>0</v>
      </c>
      <c r="HH25" s="642">
        <f t="shared" si="91"/>
        <v>0</v>
      </c>
      <c r="HI25" s="670"/>
      <c r="HJ25" s="673">
        <f t="shared" si="92"/>
        <v>100</v>
      </c>
      <c r="HK25" s="673">
        <f t="shared" si="92"/>
        <v>1</v>
      </c>
      <c r="HL25" s="635"/>
      <c r="HM25" s="643">
        <f t="shared" si="124"/>
        <v>50</v>
      </c>
      <c r="HN25" s="642">
        <f t="shared" si="94"/>
        <v>0.5</v>
      </c>
      <c r="HO25" s="629"/>
      <c r="HP25" s="644">
        <f t="shared" si="95"/>
        <v>0</v>
      </c>
      <c r="HQ25" s="642">
        <f t="shared" si="96"/>
        <v>0</v>
      </c>
      <c r="HR25" s="655"/>
      <c r="HS25" s="676">
        <v>50</v>
      </c>
      <c r="HT25" s="642">
        <f t="shared" si="97"/>
        <v>0.5</v>
      </c>
      <c r="HU25" s="655"/>
      <c r="HV25" s="666">
        <v>0</v>
      </c>
      <c r="HW25" s="667">
        <f t="shared" si="98"/>
        <v>0</v>
      </c>
      <c r="HX25" s="655"/>
      <c r="HY25" s="636">
        <f t="shared" si="86"/>
        <v>100</v>
      </c>
      <c r="HZ25" s="636">
        <f t="shared" si="87"/>
        <v>1</v>
      </c>
      <c r="IA25" s="655"/>
      <c r="IB25" s="661">
        <f t="shared" si="88"/>
        <v>26</v>
      </c>
      <c r="IC25" s="661">
        <f t="shared" si="89"/>
        <v>12</v>
      </c>
      <c r="ID25" s="661">
        <f t="shared" si="99"/>
        <v>0.31578947368421051</v>
      </c>
      <c r="IE25" s="661">
        <f t="shared" si="100"/>
        <v>0.46153846153846156</v>
      </c>
      <c r="IF25" s="655"/>
      <c r="IG25" s="620"/>
      <c r="IH25" s="620"/>
      <c r="II25" s="620"/>
      <c r="IJ25" s="620"/>
      <c r="IK25" s="620"/>
      <c r="IL25" s="620"/>
      <c r="IM25" s="620"/>
      <c r="IN25" s="620"/>
      <c r="IO25" s="620"/>
      <c r="IP25" s="620"/>
      <c r="IQ25" s="620"/>
      <c r="IR25" s="620"/>
      <c r="IS25" s="620"/>
      <c r="IT25" s="620"/>
      <c r="IU25" s="620"/>
      <c r="IV25" s="620"/>
      <c r="IW25" s="620"/>
      <c r="IX25" s="278">
        <v>13</v>
      </c>
      <c r="IY25" s="145">
        <v>75.49226464616784</v>
      </c>
      <c r="IZ25" s="145">
        <v>0.1669370274891139</v>
      </c>
      <c r="JA25" s="145">
        <v>10.38008004301018</v>
      </c>
      <c r="JB25" s="145">
        <v>0.95140617903988478</v>
      </c>
      <c r="JC25" s="145">
        <v>2.7390537760799298E-2</v>
      </c>
      <c r="JD25" s="145">
        <v>0.44862380787006123</v>
      </c>
      <c r="JE25" s="145">
        <v>2.717265848315658</v>
      </c>
      <c r="JF25" s="145">
        <v>0.48006067507279682</v>
      </c>
      <c r="JG25" s="145">
        <v>1.783912523709027</v>
      </c>
      <c r="JH25" s="145">
        <v>9.2858073090588522E-2</v>
      </c>
      <c r="JI25" s="145">
        <v>0.21964306227125802</v>
      </c>
      <c r="JJ25" s="145">
        <v>0.44955757620281578</v>
      </c>
      <c r="JK25" s="538">
        <v>6.2</v>
      </c>
      <c r="JL25" s="248">
        <v>0.19</v>
      </c>
      <c r="JM25" s="755">
        <f t="shared" si="58"/>
        <v>99.410000000000011</v>
      </c>
      <c r="JN25" s="748">
        <f t="shared" si="59"/>
        <v>1.0059350165979277</v>
      </c>
      <c r="JO25" s="753">
        <f t="shared" si="60"/>
        <v>75.940312489858002</v>
      </c>
      <c r="JP25" s="753">
        <f t="shared" si="61"/>
        <v>0.16792780151807052</v>
      </c>
      <c r="JQ25" s="753">
        <f t="shared" si="62"/>
        <v>10.441685990353264</v>
      </c>
      <c r="JR25" s="753">
        <f t="shared" si="63"/>
        <v>0.9570527905038575</v>
      </c>
      <c r="JS25" s="753">
        <f t="shared" si="64"/>
        <v>2.7553101057035807E-2</v>
      </c>
      <c r="JT25" s="753">
        <f t="shared" si="65"/>
        <v>0.45128639761599559</v>
      </c>
      <c r="JU25" s="753">
        <f t="shared" si="66"/>
        <v>2.7333928662263935</v>
      </c>
      <c r="JV25" s="753">
        <f t="shared" si="67"/>
        <v>0.48290984314736624</v>
      </c>
      <c r="JW25" s="753">
        <f t="shared" si="68"/>
        <v>1.7945000741464912</v>
      </c>
      <c r="JX25" s="753">
        <f t="shared" si="69"/>
        <v>9.3409187295632745E-2</v>
      </c>
      <c r="JY25" s="753">
        <f t="shared" si="70"/>
        <v>0.22094664749145759</v>
      </c>
      <c r="JZ25" s="753">
        <f t="shared" si="71"/>
        <v>0.45222570787930366</v>
      </c>
      <c r="KA25" s="753">
        <f t="shared" si="72"/>
        <v>6.2367971029071523</v>
      </c>
      <c r="KB25" s="753">
        <f t="shared" si="73"/>
        <v>100.00000000000004</v>
      </c>
      <c r="KC25" s="256"/>
      <c r="KD25" s="256">
        <f t="shared" si="74"/>
        <v>43.507024959805271</v>
      </c>
      <c r="KE25" s="256">
        <f t="shared" si="75"/>
        <v>52.446519011563154</v>
      </c>
      <c r="KF25" s="256">
        <f t="shared" si="76"/>
        <v>8.9701899691335463</v>
      </c>
      <c r="KG25" s="249">
        <f t="shared" si="77"/>
        <v>1.2494913858137604</v>
      </c>
      <c r="KH25" s="256">
        <f t="shared" si="78"/>
        <v>106.17322532631572</v>
      </c>
      <c r="KI25" s="256">
        <f t="shared" si="79"/>
        <v>0.94185704251384705</v>
      </c>
      <c r="KJ25" s="753">
        <f t="shared" si="80"/>
        <v>40.977397857218321</v>
      </c>
      <c r="KK25" s="753">
        <f t="shared" si="81"/>
        <v>49.397123286377123</v>
      </c>
      <c r="KL25" s="753">
        <f t="shared" si="82"/>
        <v>8.4486365951154987</v>
      </c>
      <c r="KM25" s="753">
        <f t="shared" si="83"/>
        <v>1.1768422612890765</v>
      </c>
      <c r="KN25" s="753">
        <f t="shared" si="84"/>
        <v>100.00000000000003</v>
      </c>
      <c r="KO25" s="256"/>
      <c r="KP25" s="147">
        <v>5680.7481476473304</v>
      </c>
      <c r="KQ25" s="472">
        <v>1</v>
      </c>
      <c r="KR25" s="148">
        <v>1.8367080951915715</v>
      </c>
      <c r="KS25" s="148">
        <v>23.00983057132807</v>
      </c>
      <c r="KT25" s="148">
        <v>5.1481155375561833</v>
      </c>
      <c r="KU25" s="148">
        <v>4.5898497291077041</v>
      </c>
      <c r="KV25" s="148">
        <v>3.6099818918074305</v>
      </c>
      <c r="KW25" s="148">
        <v>40.674973987033859</v>
      </c>
      <c r="KX25" s="148">
        <v>60.552690751463587</v>
      </c>
      <c r="KY25" s="148">
        <v>5.8508247501949144</v>
      </c>
      <c r="KZ25" s="148">
        <v>95.457818832222685</v>
      </c>
      <c r="LA25" s="148">
        <v>1.5330545819734442</v>
      </c>
      <c r="LB25" s="148">
        <v>14.632637190705699</v>
      </c>
      <c r="LC25" s="148">
        <v>5.0066330458185329</v>
      </c>
      <c r="LD25" s="148">
        <v>0.34286135096605636</v>
      </c>
      <c r="LE25" s="148">
        <v>842.51338800576298</v>
      </c>
      <c r="LF25" s="148">
        <v>9.8405701940830976</v>
      </c>
      <c r="LG25" s="148">
        <v>28.632560075507829</v>
      </c>
      <c r="LH25" s="148">
        <v>3.0379811188423704</v>
      </c>
      <c r="LI25" s="148">
        <v>8.5772788707161496</v>
      </c>
      <c r="LJ25" s="617"/>
      <c r="LK25" s="256"/>
      <c r="LL25" s="142">
        <f t="shared" si="22"/>
        <v>7.9826994107352096</v>
      </c>
      <c r="LM25" s="256"/>
      <c r="LN25" s="256"/>
      <c r="LO25" s="256"/>
      <c r="LP25" s="256"/>
      <c r="LQ25" s="256"/>
      <c r="LR25" s="256"/>
      <c r="LS25" s="256"/>
      <c r="LT25" s="256"/>
      <c r="LU25" s="256"/>
      <c r="LV25" s="256"/>
      <c r="LW25" s="256"/>
      <c r="LX25" s="256"/>
      <c r="LY25" s="256"/>
      <c r="LZ25" s="256"/>
      <c r="MA25" s="256"/>
      <c r="MB25" s="256"/>
      <c r="MC25" s="256"/>
      <c r="MD25" s="256"/>
      <c r="ME25" s="256"/>
      <c r="MF25" s="256"/>
      <c r="MG25" s="256"/>
      <c r="MH25" s="256"/>
    </row>
    <row r="26" spans="1:346" s="142" customFormat="1" ht="15.75" x14ac:dyDescent="0.25">
      <c r="A26" s="278">
        <v>14</v>
      </c>
      <c r="B26" s="272">
        <v>163</v>
      </c>
      <c r="C26" s="144">
        <v>101</v>
      </c>
      <c r="D26" s="324">
        <v>743</v>
      </c>
      <c r="E26" s="317" t="s">
        <v>234</v>
      </c>
      <c r="F26" s="414" t="s">
        <v>193</v>
      </c>
      <c r="G26" s="263"/>
      <c r="H26" s="145">
        <v>54.445575487025472</v>
      </c>
      <c r="I26" s="145">
        <v>0.51500855914265076</v>
      </c>
      <c r="J26" s="145">
        <v>14.97978890437849</v>
      </c>
      <c r="K26" s="145">
        <v>3.398662518643043</v>
      </c>
      <c r="L26" s="145">
        <v>7.7152790946784691E-2</v>
      </c>
      <c r="M26" s="145">
        <v>2.8325470752845789</v>
      </c>
      <c r="N26" s="145">
        <v>6.3156946359289234</v>
      </c>
      <c r="O26" s="145">
        <v>0.59336515250137112</v>
      </c>
      <c r="P26" s="145">
        <v>1.6237105805353822</v>
      </c>
      <c r="Q26" s="145">
        <v>6.8288427731622192E-2</v>
      </c>
      <c r="R26" s="145">
        <v>0.31364524660068788</v>
      </c>
      <c r="S26" s="145">
        <v>0.24656062128100129</v>
      </c>
      <c r="T26" s="145">
        <v>0.56000000000000005</v>
      </c>
      <c r="U26" s="145">
        <v>13.63</v>
      </c>
      <c r="V26" s="146">
        <v>99.6</v>
      </c>
      <c r="W26" s="146"/>
      <c r="X26" s="145">
        <v>0.59336515250137112</v>
      </c>
      <c r="Y26" s="145">
        <f t="shared" si="102"/>
        <v>0.44027694315601734</v>
      </c>
      <c r="Z26" s="145">
        <f t="shared" si="103"/>
        <v>6.9545770817984734E-3</v>
      </c>
      <c r="AA26" s="145">
        <f t="shared" si="104"/>
        <v>1.0336420956573884</v>
      </c>
      <c r="AB26" s="145">
        <v>0.56000000000000005</v>
      </c>
      <c r="AC26" s="146">
        <f t="shared" si="105"/>
        <v>0.56020586788168913</v>
      </c>
      <c r="AD26" s="146"/>
      <c r="AE26" s="146">
        <f t="shared" si="106"/>
        <v>0.54887918155120374</v>
      </c>
      <c r="AF26" s="443">
        <f t="shared" si="107"/>
        <v>5.7668154543777197</v>
      </c>
      <c r="AG26" s="146">
        <v>0</v>
      </c>
      <c r="AH26" s="146">
        <f t="shared" si="108"/>
        <v>0.31364524660068788</v>
      </c>
      <c r="AI26" s="887">
        <f t="shared" si="24"/>
        <v>0.54887918155120374</v>
      </c>
      <c r="AJ26" s="887">
        <f t="shared" si="25"/>
        <v>5.7668154543777197</v>
      </c>
      <c r="AK26" s="146"/>
      <c r="AL26" s="887">
        <f t="shared" si="125"/>
        <v>0.31364524660068788</v>
      </c>
      <c r="AM26" s="249">
        <f t="shared" si="110"/>
        <v>50.706182167513191</v>
      </c>
      <c r="AN26" s="249">
        <f t="shared" si="111"/>
        <v>0.88626997324849977</v>
      </c>
      <c r="AO26" s="249">
        <f t="shared" si="27"/>
        <v>0.11373002675150023</v>
      </c>
      <c r="AP26" s="249">
        <f t="shared" si="112"/>
        <v>6.2312095939276215</v>
      </c>
      <c r="AQ26" s="249">
        <f t="shared" si="28"/>
        <v>5.5225339601160286</v>
      </c>
      <c r="AR26" s="249">
        <f t="shared" si="29"/>
        <v>0.70867563381159326</v>
      </c>
      <c r="AS26" s="249">
        <f t="shared" si="113"/>
        <v>10.846308750973774</v>
      </c>
      <c r="AT26" s="249">
        <f t="shared" si="114"/>
        <v>2.7836912490262264</v>
      </c>
      <c r="AU26" s="433">
        <f t="shared" si="30"/>
        <v>9.2591823372155382</v>
      </c>
      <c r="AV26" s="430">
        <f t="shared" si="115"/>
        <v>62.697263230936585</v>
      </c>
      <c r="AW26" s="430">
        <f t="shared" si="116"/>
        <v>23.09694387155718</v>
      </c>
      <c r="AX26" s="430">
        <f t="shared" si="117"/>
        <v>95.053389439709292</v>
      </c>
      <c r="AY26" s="430">
        <f t="shared" si="85"/>
        <v>4.9466105602907078</v>
      </c>
      <c r="AZ26" s="436">
        <f t="shared" si="31"/>
        <v>23.09694387155718</v>
      </c>
      <c r="BA26" s="436"/>
      <c r="BB26" s="436">
        <f t="shared" si="118"/>
        <v>9.2591823372155382</v>
      </c>
      <c r="BC26" s="436"/>
      <c r="BD26" s="436">
        <f t="shared" si="32"/>
        <v>62.697263230936585</v>
      </c>
      <c r="BE26" s="430"/>
      <c r="BF26" s="146">
        <f t="shared" si="33"/>
        <v>85.794207102493772</v>
      </c>
      <c r="BG26" s="146"/>
      <c r="BH26" s="147">
        <v>30298.930901761909</v>
      </c>
      <c r="BI26" s="148">
        <v>35.070181402877523</v>
      </c>
      <c r="BJ26" s="148">
        <v>16.30958452838648</v>
      </c>
      <c r="BK26" s="148">
        <v>52.689428335700008</v>
      </c>
      <c r="BL26" s="148">
        <v>14.440378282121534</v>
      </c>
      <c r="BM26" s="148">
        <v>5.470739272374078</v>
      </c>
      <c r="BN26" s="148">
        <v>2.2527447478926743</v>
      </c>
      <c r="BO26" s="148">
        <v>71.051220791314236</v>
      </c>
      <c r="BP26" s="148">
        <v>100.22798191779866</v>
      </c>
      <c r="BQ26" s="148">
        <v>13.064575951238018</v>
      </c>
      <c r="BR26" s="148">
        <v>166.24464269311383</v>
      </c>
      <c r="BS26" s="148">
        <v>9.5932188186739946</v>
      </c>
      <c r="BT26" s="148">
        <v>19.31471646967859</v>
      </c>
      <c r="BU26" s="148">
        <v>10.375427728033548</v>
      </c>
      <c r="BV26" s="148">
        <v>2.1370597738460035</v>
      </c>
      <c r="BW26" s="148">
        <v>566.693843938653</v>
      </c>
      <c r="BX26" s="148">
        <v>24.368339339969527</v>
      </c>
      <c r="BY26" s="148">
        <v>60.787098552382361</v>
      </c>
      <c r="BZ26" s="148">
        <v>15.417850561888434</v>
      </c>
      <c r="CA26" s="148">
        <v>15.776086683603088</v>
      </c>
      <c r="CB26" s="148"/>
      <c r="CC26" s="148">
        <f t="shared" si="34"/>
        <v>4509176.2638580035</v>
      </c>
      <c r="CD26" s="148"/>
      <c r="CE26" s="148">
        <f t="shared" si="35"/>
        <v>100.93152457595497</v>
      </c>
      <c r="CF26" s="148"/>
      <c r="CG26" s="175">
        <v>18.743988984780987</v>
      </c>
      <c r="CH26" s="175">
        <v>14.29384965831435</v>
      </c>
      <c r="CI26" s="369">
        <v>4.3228414356471401</v>
      </c>
      <c r="CJ26" s="174" t="s">
        <v>187</v>
      </c>
      <c r="CK26" s="346">
        <v>18.743988984780987</v>
      </c>
      <c r="CL26" s="369">
        <v>4.3228414356471401</v>
      </c>
      <c r="CM26" s="501">
        <f t="shared" si="36"/>
        <v>62.697263230936585</v>
      </c>
      <c r="CN26" s="501">
        <f t="shared" si="37"/>
        <v>23.09694387155718</v>
      </c>
      <c r="CO26" s="161">
        <f t="shared" si="38"/>
        <v>1.5949659498160872E-2</v>
      </c>
      <c r="CP26" s="161">
        <f t="shared" si="38"/>
        <v>4.3295771317670033E-2</v>
      </c>
      <c r="CQ26" s="142">
        <f t="shared" si="39"/>
        <v>0.36838839019947045</v>
      </c>
      <c r="CR26" s="142">
        <f t="shared" si="40"/>
        <v>73.078667369739193</v>
      </c>
      <c r="CS26" s="142">
        <f t="shared" si="41"/>
        <v>3.6346023188024636</v>
      </c>
      <c r="CT26" s="142">
        <f t="shared" si="119"/>
        <v>78.423175685580929</v>
      </c>
      <c r="CU26" s="142">
        <f t="shared" si="42"/>
        <v>21.576824314419074</v>
      </c>
      <c r="CV26" s="142">
        <f t="shared" si="43"/>
        <v>2.2852676737313358</v>
      </c>
      <c r="CW26" s="146">
        <f t="shared" si="44"/>
        <v>54.445575487025472</v>
      </c>
      <c r="CX26" s="146">
        <f t="shared" si="45"/>
        <v>14.97978890437849</v>
      </c>
      <c r="CY26" s="146">
        <f t="shared" si="46"/>
        <v>1.6237105805353822</v>
      </c>
      <c r="CZ26" s="512">
        <f t="shared" si="47"/>
        <v>71.051220791314236</v>
      </c>
      <c r="DG26" s="516"/>
      <c r="DH26" s="145">
        <v>54.445575487025472</v>
      </c>
      <c r="DI26" s="145">
        <v>0.51500855914265076</v>
      </c>
      <c r="DJ26" s="145">
        <v>14.97978890437849</v>
      </c>
      <c r="DK26" s="145">
        <v>3.398662518643043</v>
      </c>
      <c r="DL26" s="145">
        <v>7.7152790946784691E-2</v>
      </c>
      <c r="DM26" s="145">
        <v>2.8325470752845789</v>
      </c>
      <c r="DN26" s="145">
        <v>6.3156946359289234</v>
      </c>
      <c r="DO26" s="145">
        <v>0.59336515250137112</v>
      </c>
      <c r="DP26" s="145">
        <v>1.6237105805353822</v>
      </c>
      <c r="DQ26" s="145">
        <v>6.8288427731622192E-2</v>
      </c>
      <c r="DR26" s="145">
        <v>0.31364524660068788</v>
      </c>
      <c r="DS26" s="145">
        <v>0.24656062128100129</v>
      </c>
      <c r="DT26" s="145">
        <v>0.56000000000000005</v>
      </c>
      <c r="DU26" s="538">
        <v>13.63</v>
      </c>
      <c r="DV26" s="540">
        <f t="shared" si="49"/>
        <v>99.600000000000023</v>
      </c>
      <c r="DW26" s="554">
        <f t="shared" si="50"/>
        <v>1.3339959549196208</v>
      </c>
      <c r="DX26" s="256">
        <f t="shared" si="120"/>
        <v>72.630177462962834</v>
      </c>
      <c r="DY26" s="256">
        <f t="shared" si="120"/>
        <v>0.68701933464527842</v>
      </c>
      <c r="DZ26" s="256">
        <f t="shared" si="120"/>
        <v>19.982977803990721</v>
      </c>
      <c r="EA26" s="256">
        <f t="shared" si="120"/>
        <v>4.5338020520067497</v>
      </c>
      <c r="EB26" s="256">
        <f t="shared" si="120"/>
        <v>0.10292151103376991</v>
      </c>
      <c r="EC26" s="256">
        <f t="shared" si="120"/>
        <v>3.7786063405490307</v>
      </c>
      <c r="ED26" s="256">
        <f t="shared" si="120"/>
        <v>8.42511109683673</v>
      </c>
      <c r="EE26" s="256">
        <f t="shared" si="120"/>
        <v>0.79154671322709291</v>
      </c>
      <c r="EF26" s="256">
        <f t="shared" si="120"/>
        <v>2.1660233463943888</v>
      </c>
      <c r="EG26" s="256">
        <f t="shared" si="120"/>
        <v>9.1096486361804854E-2</v>
      </c>
      <c r="EH26" s="256">
        <f t="shared" si="120"/>
        <v>0.41840149024508455</v>
      </c>
      <c r="EI26" s="256">
        <f t="shared" si="120"/>
        <v>0.3289108714313243</v>
      </c>
      <c r="EJ26" s="256">
        <f t="shared" si="121"/>
        <v>113.93659450968481</v>
      </c>
      <c r="EK26" s="256"/>
      <c r="EL26" s="256"/>
      <c r="EM26" s="147">
        <v>30298.930901761909</v>
      </c>
      <c r="EN26" s="148">
        <v>35.070181402877523</v>
      </c>
      <c r="EO26" s="148">
        <v>16.30958452838648</v>
      </c>
      <c r="EP26" s="148">
        <v>52.689428335700008</v>
      </c>
      <c r="EQ26" s="148">
        <v>14.440378282121534</v>
      </c>
      <c r="ER26" s="148">
        <v>5.470739272374078</v>
      </c>
      <c r="ES26" s="148">
        <v>2.2527447478926743</v>
      </c>
      <c r="ET26" s="148">
        <v>71.051220791314236</v>
      </c>
      <c r="EU26" s="148">
        <v>100.22798191779866</v>
      </c>
      <c r="EV26" s="148">
        <v>13.064575951238018</v>
      </c>
      <c r="EW26" s="148">
        <v>166.24464269311383</v>
      </c>
      <c r="EX26" s="148">
        <v>9.5932188186739946</v>
      </c>
      <c r="EY26" s="148">
        <v>19.31471646967859</v>
      </c>
      <c r="EZ26" s="148">
        <v>10.375427728033548</v>
      </c>
      <c r="FA26" s="148">
        <v>2.1370597738460035</v>
      </c>
      <c r="FB26" s="148">
        <v>566.693843938653</v>
      </c>
      <c r="FC26" s="148">
        <v>24.368339339969527</v>
      </c>
      <c r="FD26" s="148">
        <v>60.787098552382361</v>
      </c>
      <c r="FE26" s="148">
        <v>15.417850561888434</v>
      </c>
      <c r="FF26" s="148">
        <v>15.776086683603088</v>
      </c>
      <c r="FG26" s="516"/>
      <c r="FH26" s="256"/>
      <c r="FI26" s="256"/>
      <c r="FJ26" s="256"/>
      <c r="FK26" s="256"/>
      <c r="FL26" s="256"/>
      <c r="FM26" s="142">
        <f t="shared" si="122"/>
        <v>62.415787101577045</v>
      </c>
      <c r="FN26" s="256"/>
      <c r="FO26" s="142">
        <f t="shared" si="123"/>
        <v>21.989366194205409</v>
      </c>
      <c r="FP26" s="256"/>
      <c r="FQ26" s="142">
        <f t="shared" si="53"/>
        <v>21.576824314419071</v>
      </c>
      <c r="FS26" s="142">
        <f t="shared" si="54"/>
        <v>73.947839278073829</v>
      </c>
      <c r="FT26" s="256"/>
      <c r="FU26" s="142">
        <f t="shared" si="55"/>
        <v>21.576824314419074</v>
      </c>
      <c r="FV26" s="256"/>
      <c r="FW26" s="142">
        <f t="shared" si="56"/>
        <v>0.27513326418871659</v>
      </c>
      <c r="FY26" s="142">
        <f t="shared" si="57"/>
        <v>14.979788904378491</v>
      </c>
      <c r="FZ26" s="256"/>
      <c r="GA26" s="256"/>
      <c r="GB26" s="256"/>
      <c r="GC26" s="256"/>
      <c r="GD26" s="256"/>
      <c r="GE26" s="256"/>
      <c r="GF26" s="256"/>
      <c r="GG26" s="256"/>
      <c r="GH26" s="256"/>
      <c r="GI26" s="256"/>
      <c r="GJ26" s="256"/>
      <c r="GK26" s="256"/>
      <c r="GL26" s="256"/>
      <c r="GM26" s="256"/>
      <c r="GN26" s="256"/>
      <c r="GO26" s="346">
        <v>18.743988984780987</v>
      </c>
      <c r="GP26" s="369">
        <v>4.3228414356471401</v>
      </c>
      <c r="GQ26" s="256"/>
      <c r="GR26" s="256"/>
      <c r="GS26" s="617"/>
      <c r="GT26" s="655"/>
      <c r="GU26" s="655"/>
      <c r="GV26" s="655"/>
      <c r="GW26" s="655"/>
      <c r="GX26" s="655"/>
      <c r="GY26" s="655"/>
      <c r="GZ26" s="655"/>
      <c r="HA26" s="655"/>
      <c r="HB26" s="655"/>
      <c r="HC26" s="635">
        <v>17</v>
      </c>
      <c r="HD26" s="641">
        <v>100</v>
      </c>
      <c r="HE26" s="642">
        <f t="shared" si="90"/>
        <v>1</v>
      </c>
      <c r="HF26" s="629"/>
      <c r="HG26" s="644">
        <f t="shared" si="101"/>
        <v>0</v>
      </c>
      <c r="HH26" s="642">
        <f t="shared" si="91"/>
        <v>0</v>
      </c>
      <c r="HI26" s="670"/>
      <c r="HJ26" s="673">
        <f t="shared" si="92"/>
        <v>100</v>
      </c>
      <c r="HK26" s="673">
        <f t="shared" si="92"/>
        <v>1</v>
      </c>
      <c r="HL26" s="635"/>
      <c r="HM26" s="643">
        <f t="shared" si="124"/>
        <v>40</v>
      </c>
      <c r="HN26" s="642">
        <f t="shared" si="94"/>
        <v>0.4</v>
      </c>
      <c r="HO26" s="629"/>
      <c r="HP26" s="644">
        <f t="shared" si="95"/>
        <v>0</v>
      </c>
      <c r="HQ26" s="642">
        <f t="shared" si="96"/>
        <v>0</v>
      </c>
      <c r="HR26" s="655"/>
      <c r="HS26" s="676">
        <v>60</v>
      </c>
      <c r="HT26" s="642">
        <f t="shared" si="97"/>
        <v>0.6</v>
      </c>
      <c r="HU26" s="655"/>
      <c r="HV26" s="666">
        <v>0</v>
      </c>
      <c r="HW26" s="667">
        <f t="shared" si="98"/>
        <v>0</v>
      </c>
      <c r="HX26" s="655"/>
      <c r="HY26" s="636">
        <f t="shared" si="86"/>
        <v>100</v>
      </c>
      <c r="HZ26" s="636">
        <f t="shared" si="87"/>
        <v>1</v>
      </c>
      <c r="IA26" s="655"/>
      <c r="IB26" s="661">
        <f t="shared" si="88"/>
        <v>20.8</v>
      </c>
      <c r="IC26" s="661">
        <f t="shared" si="89"/>
        <v>9.6000000000000014</v>
      </c>
      <c r="ID26" s="661">
        <f t="shared" si="99"/>
        <v>0.31578947368421056</v>
      </c>
      <c r="IE26" s="661">
        <f t="shared" si="100"/>
        <v>0.46153846153846156</v>
      </c>
      <c r="IF26" s="655"/>
      <c r="IG26" s="620"/>
      <c r="IH26" s="620"/>
      <c r="II26" s="620"/>
      <c r="IJ26" s="620"/>
      <c r="IK26" s="620"/>
      <c r="IL26" s="620"/>
      <c r="IM26" s="620"/>
      <c r="IN26" s="620"/>
      <c r="IO26" s="620"/>
      <c r="IP26" s="620"/>
      <c r="IQ26" s="620"/>
      <c r="IR26" s="620"/>
      <c r="IS26" s="620"/>
      <c r="IT26" s="620"/>
      <c r="IU26" s="620"/>
      <c r="IV26" s="620"/>
      <c r="IW26" s="620"/>
      <c r="IX26" s="278">
        <v>14</v>
      </c>
      <c r="IY26" s="145">
        <v>54.445575487025472</v>
      </c>
      <c r="IZ26" s="145">
        <v>0.51500855914265076</v>
      </c>
      <c r="JA26" s="145">
        <v>14.97978890437849</v>
      </c>
      <c r="JB26" s="145">
        <v>3.398662518643043</v>
      </c>
      <c r="JC26" s="145">
        <v>7.7152790946784691E-2</v>
      </c>
      <c r="JD26" s="145">
        <v>2.8325470752845789</v>
      </c>
      <c r="JE26" s="145">
        <v>6.3156946359289234</v>
      </c>
      <c r="JF26" s="145">
        <v>0.59336515250137112</v>
      </c>
      <c r="JG26" s="145">
        <v>1.6237105805353822</v>
      </c>
      <c r="JH26" s="145">
        <v>6.8288427731622192E-2</v>
      </c>
      <c r="JI26" s="145">
        <v>0.31364524660068788</v>
      </c>
      <c r="JJ26" s="145">
        <v>0.24656062128100129</v>
      </c>
      <c r="JK26" s="538">
        <v>13.63</v>
      </c>
      <c r="JL26" s="248">
        <v>0.56000000000000005</v>
      </c>
      <c r="JM26" s="755">
        <f t="shared" si="58"/>
        <v>99.04000000000002</v>
      </c>
      <c r="JN26" s="748">
        <f t="shared" si="59"/>
        <v>1.0096930533117929</v>
      </c>
      <c r="JO26" s="753">
        <f t="shared" si="60"/>
        <v>54.973319352812453</v>
      </c>
      <c r="JP26" s="753">
        <f t="shared" si="61"/>
        <v>0.52000056456245014</v>
      </c>
      <c r="JQ26" s="753">
        <f t="shared" si="62"/>
        <v>15.124988796828035</v>
      </c>
      <c r="JR26" s="753">
        <f t="shared" si="63"/>
        <v>3.4316059356250426</v>
      </c>
      <c r="JS26" s="753">
        <f t="shared" si="64"/>
        <v>7.7900637062585487E-2</v>
      </c>
      <c r="JT26" s="753">
        <f t="shared" si="65"/>
        <v>2.8600031050934756</v>
      </c>
      <c r="JU26" s="753">
        <f t="shared" si="66"/>
        <v>6.3769130007359873</v>
      </c>
      <c r="JV26" s="753">
        <f t="shared" si="67"/>
        <v>0.599116672557927</v>
      </c>
      <c r="JW26" s="753">
        <f t="shared" si="68"/>
        <v>1.6394492937554339</v>
      </c>
      <c r="JX26" s="753">
        <f t="shared" si="69"/>
        <v>6.8950351102203322E-2</v>
      </c>
      <c r="JY26" s="753">
        <f t="shared" si="70"/>
        <v>0.3166854266969788</v>
      </c>
      <c r="JZ26" s="753">
        <f t="shared" si="71"/>
        <v>0.24895054652766682</v>
      </c>
      <c r="KA26" s="753">
        <f t="shared" si="72"/>
        <v>13.762116316639739</v>
      </c>
      <c r="KB26" s="753">
        <f t="shared" si="73"/>
        <v>99.999999999999957</v>
      </c>
      <c r="KC26" s="256"/>
      <c r="KD26" s="256">
        <f t="shared" si="74"/>
        <v>63.020786653450138</v>
      </c>
      <c r="KE26" s="256">
        <f t="shared" si="75"/>
        <v>20.942094559949375</v>
      </c>
      <c r="KF26" s="256">
        <f t="shared" si="76"/>
        <v>20.139029317375726</v>
      </c>
      <c r="KG26" s="249">
        <f t="shared" si="77"/>
        <v>1.2337029968847759</v>
      </c>
      <c r="KH26" s="256">
        <f t="shared" si="78"/>
        <v>105.33561352766002</v>
      </c>
      <c r="KI26" s="256">
        <f t="shared" si="79"/>
        <v>0.94934653770959487</v>
      </c>
      <c r="KJ26" s="753">
        <f t="shared" si="80"/>
        <v>59.828565613187934</v>
      </c>
      <c r="KK26" s="753">
        <f t="shared" si="81"/>
        <v>19.881304962874882</v>
      </c>
      <c r="KL26" s="753">
        <f t="shared" si="82"/>
        <v>19.118917755282673</v>
      </c>
      <c r="KM26" s="753">
        <f t="shared" si="83"/>
        <v>1.1712116686545131</v>
      </c>
      <c r="KN26" s="753">
        <f t="shared" si="84"/>
        <v>100</v>
      </c>
      <c r="KO26" s="256"/>
      <c r="KP26" s="147">
        <v>30298.930901761909</v>
      </c>
      <c r="KQ26" s="148">
        <v>35.070181402877523</v>
      </c>
      <c r="KR26" s="148">
        <v>16.30958452838648</v>
      </c>
      <c r="KS26" s="148">
        <v>52.689428335700008</v>
      </c>
      <c r="KT26" s="148">
        <v>14.440378282121534</v>
      </c>
      <c r="KU26" s="148">
        <v>5.470739272374078</v>
      </c>
      <c r="KV26" s="148">
        <v>2.2527447478926743</v>
      </c>
      <c r="KW26" s="148">
        <v>71.051220791314236</v>
      </c>
      <c r="KX26" s="148">
        <v>100.22798191779866</v>
      </c>
      <c r="KY26" s="148">
        <v>13.064575951238018</v>
      </c>
      <c r="KZ26" s="148">
        <v>166.24464269311383</v>
      </c>
      <c r="LA26" s="148">
        <v>9.5932188186739946</v>
      </c>
      <c r="LB26" s="148">
        <v>19.31471646967859</v>
      </c>
      <c r="LC26" s="148">
        <v>10.375427728033548</v>
      </c>
      <c r="LD26" s="148">
        <v>2.1370597738460035</v>
      </c>
      <c r="LE26" s="148">
        <v>566.693843938653</v>
      </c>
      <c r="LF26" s="148">
        <v>24.368339339969527</v>
      </c>
      <c r="LG26" s="148">
        <v>60.787098552382361</v>
      </c>
      <c r="LH26" s="148">
        <v>15.417850561888434</v>
      </c>
      <c r="LI26" s="148">
        <v>15.776086683603088</v>
      </c>
      <c r="LJ26" s="617"/>
      <c r="LK26" s="256"/>
      <c r="LL26" s="142">
        <f t="shared" si="22"/>
        <v>9.0489648619522836</v>
      </c>
      <c r="LM26" s="256"/>
      <c r="LN26" s="256"/>
      <c r="LO26" s="256"/>
      <c r="LP26" s="256"/>
      <c r="LQ26" s="256"/>
      <c r="LR26" s="256"/>
      <c r="LS26" s="256"/>
      <c r="LT26" s="256"/>
      <c r="LU26" s="256"/>
      <c r="LV26" s="256"/>
      <c r="LW26" s="256"/>
      <c r="LX26" s="256"/>
      <c r="LY26" s="256"/>
      <c r="LZ26" s="256"/>
      <c r="MA26" s="256"/>
      <c r="MB26" s="256"/>
      <c r="MC26" s="256"/>
      <c r="MD26" s="256"/>
      <c r="ME26" s="256"/>
      <c r="MF26" s="256"/>
      <c r="MG26" s="256"/>
      <c r="MH26" s="256"/>
    </row>
    <row r="27" spans="1:346" s="142" customFormat="1" ht="15.75" x14ac:dyDescent="0.25">
      <c r="A27" s="774">
        <v>15</v>
      </c>
      <c r="B27" s="775">
        <v>152</v>
      </c>
      <c r="C27" s="776">
        <v>101</v>
      </c>
      <c r="D27" s="858">
        <v>886.2</v>
      </c>
      <c r="E27" s="845" t="s">
        <v>236</v>
      </c>
      <c r="F27" s="846" t="s">
        <v>186</v>
      </c>
      <c r="G27" s="847"/>
      <c r="H27" s="541">
        <v>71.692688199861649</v>
      </c>
      <c r="I27" s="541">
        <v>0.37651738159648607</v>
      </c>
      <c r="J27" s="541">
        <v>7.5050864158647501</v>
      </c>
      <c r="K27" s="541">
        <v>0.78528978701146779</v>
      </c>
      <c r="L27" s="541">
        <v>6.6493366253662783E-2</v>
      </c>
      <c r="M27" s="541">
        <v>0.51378390690820752</v>
      </c>
      <c r="N27" s="541">
        <v>9.8846512151088586</v>
      </c>
      <c r="O27" s="541">
        <v>0.44729054065454471</v>
      </c>
      <c r="P27" s="541">
        <v>1.084875283319179</v>
      </c>
      <c r="Q27" s="541">
        <v>4.4885631850981142E-2</v>
      </c>
      <c r="R27" s="541">
        <v>6.9729307154547462E-2</v>
      </c>
      <c r="S27" s="541">
        <v>0.3287089644156736</v>
      </c>
      <c r="T27" s="541">
        <v>0.2</v>
      </c>
      <c r="U27" s="541">
        <v>6.6</v>
      </c>
      <c r="V27" s="146">
        <v>99.6</v>
      </c>
      <c r="W27" s="146"/>
      <c r="X27" s="541">
        <v>0.44729054065454471</v>
      </c>
      <c r="Y27" s="541">
        <f t="shared" si="102"/>
        <v>0.33188958116567219</v>
      </c>
      <c r="Z27" s="541">
        <f t="shared" si="103"/>
        <v>9.2716826337876507E-3</v>
      </c>
      <c r="AA27" s="541">
        <f t="shared" si="104"/>
        <v>0.7791801218202169</v>
      </c>
      <c r="AB27" s="541">
        <v>0.2</v>
      </c>
      <c r="AC27" s="146">
        <f t="shared" si="105"/>
        <v>0.39843827157022105</v>
      </c>
      <c r="AD27" s="146"/>
      <c r="AE27" s="146">
        <f t="shared" si="106"/>
        <v>0.12202628752045805</v>
      </c>
      <c r="AF27" s="443">
        <f t="shared" si="107"/>
        <v>9.7626249275884014</v>
      </c>
      <c r="AG27" s="146">
        <v>0</v>
      </c>
      <c r="AH27" s="146">
        <f t="shared" si="108"/>
        <v>6.9729307154547462E-2</v>
      </c>
      <c r="AI27" s="887">
        <f t="shared" si="24"/>
        <v>0.12202628752045805</v>
      </c>
      <c r="AJ27" s="887">
        <f t="shared" si="25"/>
        <v>9.7626249275884014</v>
      </c>
      <c r="AK27" s="146"/>
      <c r="AL27" s="887">
        <f t="shared" si="125"/>
        <v>6.9729307154547462E-2</v>
      </c>
      <c r="AM27" s="249">
        <f t="shared" si="110"/>
        <v>32.277884175182649</v>
      </c>
      <c r="AN27" s="249">
        <f t="shared" si="111"/>
        <v>0.69754445878164029</v>
      </c>
      <c r="AO27" s="249">
        <f t="shared" si="27"/>
        <v>0.30245554121835988</v>
      </c>
      <c r="AP27" s="249">
        <f t="shared" si="112"/>
        <v>1.2990736939196754</v>
      </c>
      <c r="AQ27" s="249">
        <f t="shared" si="28"/>
        <v>0.90616165674266624</v>
      </c>
      <c r="AR27" s="249">
        <f t="shared" si="29"/>
        <v>0.3929120371770094</v>
      </c>
      <c r="AS27" s="249">
        <f t="shared" si="113"/>
        <v>3.5347029378463732</v>
      </c>
      <c r="AT27" s="249">
        <f t="shared" si="114"/>
        <v>3.065297062153626</v>
      </c>
      <c r="AU27" s="433">
        <f t="shared" si="30"/>
        <v>13.220834026919036</v>
      </c>
      <c r="AV27" s="430">
        <f t="shared" si="115"/>
        <v>23.89190202090758</v>
      </c>
      <c r="AW27" s="430">
        <f t="shared" si="116"/>
        <v>59.74673718940786</v>
      </c>
      <c r="AX27" s="430">
        <f t="shared" si="117"/>
        <v>96.859473237234482</v>
      </c>
      <c r="AY27" s="430">
        <f t="shared" si="85"/>
        <v>3.1405267627655178</v>
      </c>
      <c r="AZ27" s="436">
        <f t="shared" si="31"/>
        <v>59.74673718940786</v>
      </c>
      <c r="BA27" s="436"/>
      <c r="BB27" s="436">
        <f t="shared" si="118"/>
        <v>13.220834026919036</v>
      </c>
      <c r="BC27" s="436"/>
      <c r="BD27" s="436">
        <f t="shared" si="32"/>
        <v>23.89190202090758</v>
      </c>
      <c r="BE27" s="430"/>
      <c r="BF27" s="146">
        <f t="shared" si="33"/>
        <v>83.638639210315432</v>
      </c>
      <c r="BG27" s="146"/>
      <c r="BH27" s="147">
        <v>3284.8124569504612</v>
      </c>
      <c r="BI27" s="472">
        <v>1</v>
      </c>
      <c r="BJ27" s="148">
        <v>0.75058171307046517</v>
      </c>
      <c r="BK27" s="148">
        <v>21.469773659463357</v>
      </c>
      <c r="BL27" s="148">
        <v>3.6974191890575692</v>
      </c>
      <c r="BM27" s="148">
        <v>2.4215222134380294</v>
      </c>
      <c r="BN27" s="148">
        <v>2.3508301241840148</v>
      </c>
      <c r="BO27" s="148">
        <v>29.813019893775614</v>
      </c>
      <c r="BP27" s="148">
        <v>52.238967359197595</v>
      </c>
      <c r="BQ27" s="148">
        <v>8.7598647261568896</v>
      </c>
      <c r="BR27" s="148">
        <v>203.78414731363227</v>
      </c>
      <c r="BS27" s="148">
        <v>3.2785956271169341</v>
      </c>
      <c r="BT27" s="148">
        <v>4.9379124203555227</v>
      </c>
      <c r="BU27" s="148">
        <v>2.8474580528814326</v>
      </c>
      <c r="BV27" s="148">
        <v>1.4292004414214983</v>
      </c>
      <c r="BW27" s="148">
        <v>138.30754494711715</v>
      </c>
      <c r="BX27" s="148">
        <v>7.6330405570160025</v>
      </c>
      <c r="BY27" s="148">
        <v>13.161121915658697</v>
      </c>
      <c r="BZ27" s="148">
        <v>0</v>
      </c>
      <c r="CA27" s="148">
        <v>2.1140225095012526</v>
      </c>
      <c r="CB27" s="148"/>
      <c r="CC27" s="148">
        <f t="shared" si="34"/>
        <v>916.49403599406776</v>
      </c>
      <c r="CD27" s="148"/>
      <c r="CE27" s="148">
        <f t="shared" si="35"/>
        <v>22.908184982175953</v>
      </c>
      <c r="CF27" s="148"/>
      <c r="CG27" s="174"/>
      <c r="CH27" s="175"/>
      <c r="CI27" s="368"/>
      <c r="CJ27" s="174" t="s">
        <v>187</v>
      </c>
      <c r="CK27" s="496"/>
      <c r="CL27" s="368"/>
      <c r="CM27" s="501">
        <f t="shared" si="36"/>
        <v>23.89190202090758</v>
      </c>
      <c r="CN27" s="501">
        <f t="shared" si="37"/>
        <v>59.74673718940786</v>
      </c>
      <c r="CO27" s="161">
        <f t="shared" si="38"/>
        <v>4.1855185875319154E-2</v>
      </c>
      <c r="CP27" s="161">
        <f t="shared" si="38"/>
        <v>1.6737315660097403E-2</v>
      </c>
      <c r="CQ27" s="142">
        <f t="shared" si="39"/>
        <v>2.5007107905065094</v>
      </c>
      <c r="CR27" s="142">
        <f t="shared" si="40"/>
        <v>28.565627378070626</v>
      </c>
      <c r="CS27" s="142">
        <f t="shared" si="41"/>
        <v>9.552546663328604</v>
      </c>
      <c r="CT27" s="142">
        <f t="shared" si="119"/>
        <v>90.523614517857354</v>
      </c>
      <c r="CU27" s="142">
        <f t="shared" si="42"/>
        <v>9.4763854821426463</v>
      </c>
      <c r="CV27" s="142">
        <f t="shared" si="43"/>
        <v>3.6389312024900908</v>
      </c>
      <c r="CW27" s="146">
        <f t="shared" si="44"/>
        <v>71.692688199861649</v>
      </c>
      <c r="CX27" s="146">
        <f t="shared" si="45"/>
        <v>7.5050864158647501</v>
      </c>
      <c r="CY27" s="146">
        <f t="shared" si="46"/>
        <v>1.084875283319179</v>
      </c>
      <c r="CZ27" s="512">
        <f t="shared" si="47"/>
        <v>29.813019893775614</v>
      </c>
      <c r="DG27" s="516"/>
      <c r="DH27" s="541">
        <v>71.692688199861649</v>
      </c>
      <c r="DI27" s="541">
        <v>0.37651738159648607</v>
      </c>
      <c r="DJ27" s="541">
        <v>7.5050864158647501</v>
      </c>
      <c r="DK27" s="541">
        <v>0.78528978701146779</v>
      </c>
      <c r="DL27" s="541">
        <v>6.6493366253662783E-2</v>
      </c>
      <c r="DM27" s="541">
        <v>0.51378390690820752</v>
      </c>
      <c r="DN27" s="541">
        <v>9.8846512151088586</v>
      </c>
      <c r="DO27" s="541">
        <v>0.44729054065454471</v>
      </c>
      <c r="DP27" s="541">
        <v>1.084875283319179</v>
      </c>
      <c r="DQ27" s="541">
        <v>4.4885631850981142E-2</v>
      </c>
      <c r="DR27" s="541">
        <v>6.9729307154547462E-2</v>
      </c>
      <c r="DS27" s="541">
        <v>0.3287089644156736</v>
      </c>
      <c r="DT27" s="541">
        <v>0.2</v>
      </c>
      <c r="DU27" s="542">
        <v>6.6</v>
      </c>
      <c r="DV27" s="543">
        <f t="shared" si="49"/>
        <v>99.6</v>
      </c>
      <c r="DW27" s="554">
        <f t="shared" si="50"/>
        <v>1.2278306418929519</v>
      </c>
      <c r="DX27" s="256">
        <f t="shared" si="120"/>
        <v>88.026479371467389</v>
      </c>
      <c r="DY27" s="256">
        <f t="shared" si="120"/>
        <v>0.462299578329467</v>
      </c>
      <c r="DZ27" s="256">
        <f t="shared" si="120"/>
        <v>9.2149750714532903</v>
      </c>
      <c r="EA27" s="256">
        <f t="shared" si="120"/>
        <v>0.96420286325826998</v>
      </c>
      <c r="EB27" s="256">
        <f t="shared" si="120"/>
        <v>8.1642592568857919E-2</v>
      </c>
      <c r="EC27" s="256">
        <f t="shared" si="120"/>
        <v>0.63083962421337303</v>
      </c>
      <c r="ED27" s="256">
        <f t="shared" si="120"/>
        <v>12.136677646335057</v>
      </c>
      <c r="EE27" s="256">
        <f t="shared" si="120"/>
        <v>0.54919703164451517</v>
      </c>
      <c r="EF27" s="256">
        <f t="shared" si="120"/>
        <v>1.3320431154915857</v>
      </c>
      <c r="EG27" s="256">
        <f t="shared" si="120"/>
        <v>5.5111954167360901E-2</v>
      </c>
      <c r="EH27" s="256">
        <f t="shared" si="120"/>
        <v>8.5615779962318811E-2</v>
      </c>
      <c r="EI27" s="256">
        <f t="shared" si="120"/>
        <v>0.40359893877446401</v>
      </c>
      <c r="EJ27" s="256">
        <f t="shared" si="121"/>
        <v>113.94268356766595</v>
      </c>
      <c r="EK27" s="256"/>
      <c r="EL27" s="256"/>
      <c r="EM27" s="147">
        <v>3284.8124569504612</v>
      </c>
      <c r="EN27" s="472">
        <v>1</v>
      </c>
      <c r="EO27" s="148">
        <v>0.75058171307046517</v>
      </c>
      <c r="EP27" s="148">
        <v>21.469773659463357</v>
      </c>
      <c r="EQ27" s="148">
        <v>3.6974191890575692</v>
      </c>
      <c r="ER27" s="148">
        <v>2.4215222134380294</v>
      </c>
      <c r="ES27" s="148">
        <v>2.3508301241840148</v>
      </c>
      <c r="ET27" s="148">
        <v>29.813019893775614</v>
      </c>
      <c r="EU27" s="148">
        <v>52.238967359197595</v>
      </c>
      <c r="EV27" s="148">
        <v>8.7598647261568896</v>
      </c>
      <c r="EW27" s="148">
        <v>203.78414731363227</v>
      </c>
      <c r="EX27" s="148">
        <v>3.2785956271169341</v>
      </c>
      <c r="EY27" s="148">
        <v>4.9379124203555227</v>
      </c>
      <c r="EZ27" s="148">
        <v>2.8474580528814326</v>
      </c>
      <c r="FA27" s="148">
        <v>1.4292004414214983</v>
      </c>
      <c r="FB27" s="148">
        <v>138.30754494711715</v>
      </c>
      <c r="FC27" s="148">
        <v>7.6330405570160025</v>
      </c>
      <c r="FD27" s="148">
        <v>13.161121915658697</v>
      </c>
      <c r="FE27" s="148">
        <v>0</v>
      </c>
      <c r="FF27" s="148">
        <v>2.1140225095012526</v>
      </c>
      <c r="FG27" s="516"/>
      <c r="FH27" s="256"/>
      <c r="FI27" s="256"/>
      <c r="FJ27" s="256"/>
      <c r="FK27" s="256"/>
      <c r="FL27" s="256"/>
      <c r="FM27" s="142">
        <f t="shared" si="122"/>
        <v>31.271193399436459</v>
      </c>
      <c r="FN27" s="256"/>
      <c r="FO27" s="142">
        <f t="shared" si="123"/>
        <v>55.431667632154685</v>
      </c>
      <c r="FP27" s="256"/>
      <c r="FQ27" s="142">
        <f t="shared" si="53"/>
        <v>9.4763854821426481</v>
      </c>
      <c r="FS27" s="142">
        <f t="shared" si="54"/>
        <v>36.067083631810554</v>
      </c>
      <c r="FT27" s="256"/>
      <c r="FU27" s="142">
        <f t="shared" si="55"/>
        <v>9.4763854821426463</v>
      </c>
      <c r="FV27" s="256"/>
      <c r="FW27" s="142">
        <f t="shared" si="56"/>
        <v>0.10468412615443304</v>
      </c>
      <c r="FY27" s="142">
        <f t="shared" si="57"/>
        <v>7.5050864158647501</v>
      </c>
      <c r="FZ27" s="256"/>
      <c r="GA27" s="256"/>
      <c r="GB27" s="256"/>
      <c r="GC27" s="256"/>
      <c r="GD27" s="256"/>
      <c r="GE27" s="256"/>
      <c r="GF27" s="256"/>
      <c r="GG27" s="256"/>
      <c r="GH27" s="256"/>
      <c r="GI27" s="256"/>
      <c r="GJ27" s="256"/>
      <c r="GK27" s="256"/>
      <c r="GL27" s="256"/>
      <c r="GM27" s="256"/>
      <c r="GN27" s="256"/>
      <c r="GO27" s="496"/>
      <c r="GP27" s="368"/>
      <c r="GQ27" s="256"/>
      <c r="GR27" s="256"/>
      <c r="GS27" s="617"/>
      <c r="GT27" s="655"/>
      <c r="GU27" s="655"/>
      <c r="GV27" s="655"/>
      <c r="GW27" s="655"/>
      <c r="GX27" s="655"/>
      <c r="GY27" s="655"/>
      <c r="GZ27" s="655"/>
      <c r="HA27" s="655"/>
      <c r="HB27" s="655"/>
      <c r="HC27" s="635">
        <v>18</v>
      </c>
      <c r="HD27" s="641">
        <v>100</v>
      </c>
      <c r="HE27" s="642">
        <f t="shared" si="90"/>
        <v>1</v>
      </c>
      <c r="HF27" s="655"/>
      <c r="HG27" s="644">
        <f t="shared" si="101"/>
        <v>0</v>
      </c>
      <c r="HH27" s="642">
        <f t="shared" si="91"/>
        <v>0</v>
      </c>
      <c r="HI27" s="670"/>
      <c r="HJ27" s="673">
        <f t="shared" si="92"/>
        <v>100</v>
      </c>
      <c r="HK27" s="673">
        <f t="shared" si="92"/>
        <v>1</v>
      </c>
      <c r="HL27" s="635"/>
      <c r="HM27" s="643">
        <f t="shared" si="124"/>
        <v>30.000000000000004</v>
      </c>
      <c r="HN27" s="642">
        <f t="shared" si="94"/>
        <v>0.30000000000000004</v>
      </c>
      <c r="HO27" s="655"/>
      <c r="HP27" s="644">
        <f t="shared" si="95"/>
        <v>0</v>
      </c>
      <c r="HQ27" s="642">
        <f t="shared" si="96"/>
        <v>0</v>
      </c>
      <c r="HR27" s="655"/>
      <c r="HS27" s="676">
        <v>70</v>
      </c>
      <c r="HT27" s="642">
        <f t="shared" si="97"/>
        <v>0.7</v>
      </c>
      <c r="HU27" s="655"/>
      <c r="HV27" s="666">
        <v>0</v>
      </c>
      <c r="HW27" s="667">
        <f t="shared" si="98"/>
        <v>0</v>
      </c>
      <c r="HX27" s="655"/>
      <c r="HY27" s="636">
        <f t="shared" si="86"/>
        <v>100</v>
      </c>
      <c r="HZ27" s="636">
        <f t="shared" si="87"/>
        <v>1</v>
      </c>
      <c r="IA27" s="655"/>
      <c r="IB27" s="661">
        <f t="shared" si="88"/>
        <v>15.600000000000001</v>
      </c>
      <c r="IC27" s="661">
        <f t="shared" si="89"/>
        <v>7.2000000000000011</v>
      </c>
      <c r="ID27" s="661">
        <f t="shared" si="99"/>
        <v>0.31578947368421051</v>
      </c>
      <c r="IE27" s="661">
        <f t="shared" si="100"/>
        <v>0.46153846153846156</v>
      </c>
      <c r="IF27" s="655"/>
      <c r="IG27" s="620"/>
      <c r="IH27" s="620"/>
      <c r="II27" s="620"/>
      <c r="IJ27" s="620"/>
      <c r="IK27" s="620"/>
      <c r="IL27" s="620"/>
      <c r="IM27" s="620"/>
      <c r="IN27" s="620"/>
      <c r="IO27" s="620"/>
      <c r="IP27" s="620"/>
      <c r="IQ27" s="620"/>
      <c r="IR27" s="620"/>
      <c r="IS27" s="620"/>
      <c r="IT27" s="620"/>
      <c r="IU27" s="620"/>
      <c r="IV27" s="620"/>
      <c r="IW27" s="620"/>
      <c r="IX27" s="774">
        <v>15</v>
      </c>
      <c r="IY27" s="541">
        <v>71.692688199861649</v>
      </c>
      <c r="IZ27" s="541">
        <v>0.37651738159648607</v>
      </c>
      <c r="JA27" s="541">
        <v>7.5050864158647501</v>
      </c>
      <c r="JB27" s="541">
        <v>0.78528978701146779</v>
      </c>
      <c r="JC27" s="541">
        <v>6.6493366253662783E-2</v>
      </c>
      <c r="JD27" s="541">
        <v>0.51378390690820752</v>
      </c>
      <c r="JE27" s="541">
        <v>9.8846512151088586</v>
      </c>
      <c r="JF27" s="541">
        <v>0.44729054065454471</v>
      </c>
      <c r="JG27" s="541">
        <v>1.084875283319179</v>
      </c>
      <c r="JH27" s="541">
        <v>4.4885631850981142E-2</v>
      </c>
      <c r="JI27" s="541">
        <v>6.9729307154547462E-2</v>
      </c>
      <c r="JJ27" s="541">
        <v>0.3287089644156736</v>
      </c>
      <c r="JK27" s="542">
        <v>6.6</v>
      </c>
      <c r="JL27" s="760">
        <v>0.2</v>
      </c>
      <c r="JM27" s="756">
        <f t="shared" si="58"/>
        <v>99.399999999999991</v>
      </c>
      <c r="JN27" s="750">
        <f t="shared" si="59"/>
        <v>1.0060362173038231</v>
      </c>
      <c r="JO27" s="753">
        <f t="shared" si="60"/>
        <v>72.125440844931248</v>
      </c>
      <c r="JP27" s="753">
        <f t="shared" si="61"/>
        <v>0.37879012233046894</v>
      </c>
      <c r="JQ27" s="753">
        <f t="shared" si="62"/>
        <v>7.5503887483548802</v>
      </c>
      <c r="JR27" s="753">
        <f t="shared" si="63"/>
        <v>0.79002996681234194</v>
      </c>
      <c r="JS27" s="753">
        <f t="shared" si="64"/>
        <v>6.6894734661632593E-2</v>
      </c>
      <c r="JT27" s="753">
        <f t="shared" si="65"/>
        <v>0.51688521821751265</v>
      </c>
      <c r="JU27" s="753">
        <f t="shared" si="66"/>
        <v>9.9443171178157552</v>
      </c>
      <c r="JV27" s="753">
        <f t="shared" si="67"/>
        <v>0.44999048355588006</v>
      </c>
      <c r="JW27" s="753">
        <f t="shared" si="68"/>
        <v>1.0914238262768403</v>
      </c>
      <c r="JX27" s="753">
        <f t="shared" si="69"/>
        <v>4.5156571278653065E-2</v>
      </c>
      <c r="JY27" s="753">
        <f t="shared" si="70"/>
        <v>7.0150208404977335E-2</v>
      </c>
      <c r="JZ27" s="753">
        <f t="shared" si="71"/>
        <v>0.33069312315460125</v>
      </c>
      <c r="KA27" s="753">
        <f t="shared" si="72"/>
        <v>6.6398390342052318</v>
      </c>
      <c r="KB27" s="753">
        <f t="shared" si="73"/>
        <v>100.00000000000003</v>
      </c>
      <c r="KC27" s="256"/>
      <c r="KD27" s="256">
        <f t="shared" si="74"/>
        <v>31.459953118145336</v>
      </c>
      <c r="KE27" s="256">
        <f t="shared" si="75"/>
        <v>55.137066161132765</v>
      </c>
      <c r="KF27" s="256">
        <f t="shared" si="76"/>
        <v>16.584156152020988</v>
      </c>
      <c r="KG27" s="249">
        <f t="shared" si="77"/>
        <v>0.89599038639411166</v>
      </c>
      <c r="KH27" s="256">
        <f t="shared" si="78"/>
        <v>104.07716581769321</v>
      </c>
      <c r="KI27" s="256">
        <f t="shared" si="79"/>
        <v>0.96082554914269114</v>
      </c>
      <c r="KJ27" s="753">
        <f t="shared" si="80"/>
        <v>30.227526730745311</v>
      </c>
      <c r="KK27" s="753">
        <f t="shared" si="81"/>
        <v>52.97710187238728</v>
      </c>
      <c r="KL27" s="753">
        <f t="shared" si="82"/>
        <v>15.934480941833705</v>
      </c>
      <c r="KM27" s="753">
        <f t="shared" si="83"/>
        <v>0.86089045503369432</v>
      </c>
      <c r="KN27" s="753">
        <f t="shared" si="84"/>
        <v>99.999999999999986</v>
      </c>
      <c r="KO27" s="256"/>
      <c r="KP27" s="147">
        <v>3284.8124569504612</v>
      </c>
      <c r="KQ27" s="472">
        <v>1</v>
      </c>
      <c r="KR27" s="148">
        <v>0.75058171307046517</v>
      </c>
      <c r="KS27" s="148">
        <v>21.469773659463357</v>
      </c>
      <c r="KT27" s="148">
        <v>3.6974191890575692</v>
      </c>
      <c r="KU27" s="148">
        <v>2.4215222134380294</v>
      </c>
      <c r="KV27" s="148">
        <v>2.3508301241840148</v>
      </c>
      <c r="KW27" s="148">
        <v>29.813019893775614</v>
      </c>
      <c r="KX27" s="148">
        <v>52.238967359197595</v>
      </c>
      <c r="KY27" s="148">
        <v>8.7598647261568896</v>
      </c>
      <c r="KZ27" s="148">
        <v>203.78414731363227</v>
      </c>
      <c r="LA27" s="148">
        <v>3.2785956271169341</v>
      </c>
      <c r="LB27" s="148">
        <v>4.9379124203555227</v>
      </c>
      <c r="LC27" s="148">
        <v>2.8474580528814326</v>
      </c>
      <c r="LD27" s="148">
        <v>1.4292004414214983</v>
      </c>
      <c r="LE27" s="148">
        <v>138.30754494711715</v>
      </c>
      <c r="LF27" s="148">
        <v>7.6330405570160025</v>
      </c>
      <c r="LG27" s="148">
        <v>13.161121915658697</v>
      </c>
      <c r="LH27" s="148">
        <v>0</v>
      </c>
      <c r="LI27" s="148">
        <v>2.1140225095012526</v>
      </c>
      <c r="LJ27" s="617"/>
      <c r="LK27" s="256"/>
      <c r="LL27" s="142">
        <f t="shared" si="22"/>
        <v>7.1087965233706596</v>
      </c>
      <c r="LM27" s="256"/>
      <c r="LN27" s="256"/>
      <c r="LO27" s="256"/>
      <c r="LP27" s="256"/>
      <c r="LQ27" s="256"/>
      <c r="LR27" s="256"/>
      <c r="LS27" s="256"/>
      <c r="LT27" s="256"/>
      <c r="LU27" s="256"/>
      <c r="LV27" s="256"/>
      <c r="LW27" s="256"/>
      <c r="LX27" s="256"/>
      <c r="LY27" s="256"/>
      <c r="LZ27" s="256"/>
      <c r="MA27" s="256"/>
      <c r="MB27" s="256"/>
      <c r="MC27" s="256"/>
      <c r="MD27" s="256"/>
      <c r="ME27" s="256"/>
      <c r="MF27" s="256"/>
      <c r="MG27" s="256"/>
      <c r="MH27" s="256"/>
    </row>
    <row r="28" spans="1:346" s="142" customFormat="1" ht="15.75" x14ac:dyDescent="0.25">
      <c r="A28" s="278">
        <v>16</v>
      </c>
      <c r="B28" s="272">
        <v>157</v>
      </c>
      <c r="C28" s="144">
        <v>101</v>
      </c>
      <c r="D28" s="324">
        <v>891.6</v>
      </c>
      <c r="E28" s="317" t="s">
        <v>235</v>
      </c>
      <c r="F28" s="308" t="s">
        <v>189</v>
      </c>
      <c r="G28" s="263"/>
      <c r="H28" s="145">
        <v>71.476203417317478</v>
      </c>
      <c r="I28" s="145">
        <v>0.54686219544791914</v>
      </c>
      <c r="J28" s="145">
        <v>7.8198581545946446</v>
      </c>
      <c r="K28" s="145">
        <v>0.85012972733786585</v>
      </c>
      <c r="L28" s="145">
        <v>3.6721765127368862E-2</v>
      </c>
      <c r="M28" s="145">
        <v>0.52265921388669878</v>
      </c>
      <c r="N28" s="145">
        <v>9.3786553549728993</v>
      </c>
      <c r="O28" s="145">
        <v>0.6036140142811256</v>
      </c>
      <c r="P28" s="145">
        <v>1.0005637765244166</v>
      </c>
      <c r="Q28" s="145">
        <v>7.9702922037811944E-2</v>
      </c>
      <c r="R28" s="145">
        <v>7.7407811717351394E-2</v>
      </c>
      <c r="S28" s="145">
        <v>0.49762164675440179</v>
      </c>
      <c r="T28" s="145">
        <v>0.25</v>
      </c>
      <c r="U28" s="145">
        <v>6.46</v>
      </c>
      <c r="V28" s="540">
        <v>99.6</v>
      </c>
      <c r="W28" s="540"/>
      <c r="X28" s="145">
        <v>0.6036140142811256</v>
      </c>
      <c r="Y28" s="145">
        <f t="shared" si="102"/>
        <v>0.44788159859659521</v>
      </c>
      <c r="Z28" s="145">
        <f t="shared" si="103"/>
        <v>1.4036094174100972E-2</v>
      </c>
      <c r="AA28" s="145">
        <f t="shared" si="104"/>
        <v>1.0514956128777209</v>
      </c>
      <c r="AB28" s="145">
        <v>0.25</v>
      </c>
      <c r="AC28" s="146">
        <f t="shared" si="105"/>
        <v>0.57502945847175324</v>
      </c>
      <c r="AD28" s="146"/>
      <c r="AE28" s="146">
        <f t="shared" si="106"/>
        <v>0.13546367050536492</v>
      </c>
      <c r="AF28" s="443">
        <f t="shared" si="107"/>
        <v>9.2431916844675346</v>
      </c>
      <c r="AG28" s="146">
        <v>0</v>
      </c>
      <c r="AH28" s="146">
        <f t="shared" si="108"/>
        <v>7.7407811717351394E-2</v>
      </c>
      <c r="AI28" s="887">
        <f t="shared" si="24"/>
        <v>0.13546367050536492</v>
      </c>
      <c r="AJ28" s="887">
        <f t="shared" si="25"/>
        <v>9.2431916844675346</v>
      </c>
      <c r="AK28" s="146"/>
      <c r="AL28" s="887">
        <f t="shared" si="125"/>
        <v>7.740781171735138E-2</v>
      </c>
      <c r="AM28" s="249">
        <f t="shared" si="110"/>
        <v>32.70276614825147</v>
      </c>
      <c r="AN28" s="249">
        <f t="shared" si="111"/>
        <v>0.71735749683787087</v>
      </c>
      <c r="AO28" s="249">
        <f t="shared" si="27"/>
        <v>0.28264250316212908</v>
      </c>
      <c r="AP28" s="249">
        <f t="shared" si="112"/>
        <v>1.3727889412245646</v>
      </c>
      <c r="AQ28" s="249">
        <f t="shared" si="28"/>
        <v>0.98478043856356468</v>
      </c>
      <c r="AR28" s="249">
        <f t="shared" si="29"/>
        <v>0.38800850266099984</v>
      </c>
      <c r="AS28" s="249">
        <f t="shared" si="113"/>
        <v>3.6129548320346601</v>
      </c>
      <c r="AT28" s="249">
        <f t="shared" si="114"/>
        <v>2.8470451679653395</v>
      </c>
      <c r="AU28" s="433">
        <f t="shared" si="30"/>
        <v>12.478245355093874</v>
      </c>
      <c r="AV28" s="430">
        <f t="shared" si="115"/>
        <v>24.835186850385739</v>
      </c>
      <c r="AW28" s="430">
        <f t="shared" si="116"/>
        <v>59.058609992124609</v>
      </c>
      <c r="AX28" s="430">
        <f t="shared" si="117"/>
        <v>96.37204219760423</v>
      </c>
      <c r="AY28" s="430">
        <f t="shared" si="85"/>
        <v>3.6279578023957697</v>
      </c>
      <c r="AZ28" s="436">
        <f t="shared" si="31"/>
        <v>59.058609992124609</v>
      </c>
      <c r="BA28" s="436"/>
      <c r="BB28" s="436">
        <f t="shared" si="118"/>
        <v>12.478245355093874</v>
      </c>
      <c r="BC28" s="436"/>
      <c r="BD28" s="436">
        <f t="shared" si="32"/>
        <v>24.835186850385739</v>
      </c>
      <c r="BE28" s="430"/>
      <c r="BF28" s="146">
        <f t="shared" si="33"/>
        <v>83.893796842510341</v>
      </c>
      <c r="BG28" s="146"/>
      <c r="BH28" s="147">
        <v>3828.8567244354726</v>
      </c>
      <c r="BI28" s="148">
        <v>2.3925364374960814</v>
      </c>
      <c r="BJ28" s="148">
        <v>1.9078945469152628</v>
      </c>
      <c r="BK28" s="148">
        <v>27.595051647783151</v>
      </c>
      <c r="BL28" s="148">
        <v>5.03827697270673</v>
      </c>
      <c r="BM28" s="148">
        <v>4.1866533158623286E-2</v>
      </c>
      <c r="BN28" s="148">
        <v>4.0086065028235751</v>
      </c>
      <c r="BO28" s="148">
        <v>26.981840127467404</v>
      </c>
      <c r="BP28" s="148">
        <v>51.288194397877497</v>
      </c>
      <c r="BQ28" s="148">
        <v>14.876691150655573</v>
      </c>
      <c r="BR28" s="148">
        <v>317.18652926502619</v>
      </c>
      <c r="BS28" s="148">
        <v>3.8102475569122967</v>
      </c>
      <c r="BT28" s="148">
        <v>10.236857407731245</v>
      </c>
      <c r="BU28" s="148">
        <v>4.6128838157589618</v>
      </c>
      <c r="BV28" s="148">
        <v>0.81844463888419472</v>
      </c>
      <c r="BW28" s="148">
        <v>138.75453422449996</v>
      </c>
      <c r="BX28" s="148">
        <v>13.28289594625185</v>
      </c>
      <c r="BY28" s="148">
        <v>25.00356270529123</v>
      </c>
      <c r="BZ28" s="148">
        <v>0</v>
      </c>
      <c r="CA28" s="148">
        <v>3.6719534760063581</v>
      </c>
      <c r="CB28" s="148"/>
      <c r="CC28" s="148">
        <f t="shared" si="34"/>
        <v>6106.0437332533475</v>
      </c>
      <c r="CD28" s="148"/>
      <c r="CE28" s="148">
        <f t="shared" si="35"/>
        <v>41.958412127549437</v>
      </c>
      <c r="CF28" s="148"/>
      <c r="CG28" s="175">
        <v>23.624550160518361</v>
      </c>
      <c r="CH28" s="175">
        <v>20.787587929787691</v>
      </c>
      <c r="CI28" s="370">
        <v>21.650927221603709</v>
      </c>
      <c r="CJ28" s="174" t="s">
        <v>187</v>
      </c>
      <c r="CK28" s="346">
        <v>23.624550160518361</v>
      </c>
      <c r="CL28" s="370">
        <v>21.650927221603709</v>
      </c>
      <c r="CM28" s="501">
        <f t="shared" si="36"/>
        <v>24.835186850385739</v>
      </c>
      <c r="CN28" s="501">
        <f t="shared" si="37"/>
        <v>59.058609992124609</v>
      </c>
      <c r="CO28" s="161">
        <f t="shared" si="38"/>
        <v>4.0265451032210298E-2</v>
      </c>
      <c r="CP28" s="161">
        <f t="shared" si="38"/>
        <v>1.6932332138080267E-2</v>
      </c>
      <c r="CQ28" s="142">
        <f t="shared" si="39"/>
        <v>2.3780215686682991</v>
      </c>
      <c r="CR28" s="142">
        <f t="shared" si="40"/>
        <v>29.603126554168959</v>
      </c>
      <c r="CS28" s="142">
        <f t="shared" si="41"/>
        <v>9.140345260012273</v>
      </c>
      <c r="CT28" s="142">
        <f t="shared" si="119"/>
        <v>90.138402841731349</v>
      </c>
      <c r="CU28" s="142">
        <f t="shared" si="42"/>
        <v>9.8615971582686495</v>
      </c>
      <c r="CV28" s="142">
        <f t="shared" si="43"/>
        <v>3.7082859130346963</v>
      </c>
      <c r="CW28" s="146">
        <f t="shared" si="44"/>
        <v>71.476203417317478</v>
      </c>
      <c r="CX28" s="146">
        <f t="shared" si="45"/>
        <v>7.8198581545946446</v>
      </c>
      <c r="CY28" s="146">
        <f t="shared" si="46"/>
        <v>1.0005637765244166</v>
      </c>
      <c r="CZ28" s="512">
        <f t="shared" si="47"/>
        <v>26.981840127467404</v>
      </c>
      <c r="DG28" s="516"/>
      <c r="DH28" s="145">
        <v>71.476203417317478</v>
      </c>
      <c r="DI28" s="145">
        <v>0.54686219544791914</v>
      </c>
      <c r="DJ28" s="145">
        <v>7.8198581545946446</v>
      </c>
      <c r="DK28" s="145">
        <v>0.85012972733786585</v>
      </c>
      <c r="DL28" s="145">
        <v>3.6721765127368862E-2</v>
      </c>
      <c r="DM28" s="145">
        <v>0.52265921388669878</v>
      </c>
      <c r="DN28" s="145">
        <v>9.3786553549728993</v>
      </c>
      <c r="DO28" s="145">
        <v>0.6036140142811256</v>
      </c>
      <c r="DP28" s="145">
        <v>1.0005637765244166</v>
      </c>
      <c r="DQ28" s="145">
        <v>7.9702922037811944E-2</v>
      </c>
      <c r="DR28" s="145">
        <v>7.7407811717351394E-2</v>
      </c>
      <c r="DS28" s="145">
        <v>0.49762164675440179</v>
      </c>
      <c r="DT28" s="145">
        <v>0.25</v>
      </c>
      <c r="DU28" s="145">
        <v>6.46</v>
      </c>
      <c r="DV28" s="540">
        <f t="shared" si="49"/>
        <v>99.599999999999966</v>
      </c>
      <c r="DW28" s="554">
        <f t="shared" si="50"/>
        <v>1.2240858385300848</v>
      </c>
      <c r="DX28" s="256">
        <f t="shared" si="120"/>
        <v>87.493008395033982</v>
      </c>
      <c r="DY28" s="256">
        <f t="shared" si="120"/>
        <v>0.66940626907526923</v>
      </c>
      <c r="DZ28" s="256">
        <f t="shared" si="120"/>
        <v>9.5721776263533069</v>
      </c>
      <c r="EA28" s="256">
        <f t="shared" si="120"/>
        <v>1.040631760147724</v>
      </c>
      <c r="EB28" s="256">
        <f t="shared" si="120"/>
        <v>4.495059265824014E-2</v>
      </c>
      <c r="EC28" s="256">
        <f t="shared" si="120"/>
        <v>0.63977974209597466</v>
      </c>
      <c r="ED28" s="256">
        <f t="shared" si="120"/>
        <v>11.480279204476671</v>
      </c>
      <c r="EE28" s="256">
        <f t="shared" si="120"/>
        <v>0.73887536681982224</v>
      </c>
      <c r="EF28" s="256">
        <f t="shared" si="120"/>
        <v>1.224775949389719</v>
      </c>
      <c r="EG28" s="256">
        <f t="shared" si="120"/>
        <v>9.7563218155953008E-2</v>
      </c>
      <c r="EH28" s="256">
        <f t="shared" si="120"/>
        <v>9.4753806114813002E-2</v>
      </c>
      <c r="EI28" s="256">
        <f t="shared" si="120"/>
        <v>0.60913161073808353</v>
      </c>
      <c r="EJ28" s="256">
        <f t="shared" si="121"/>
        <v>113.70533354105956</v>
      </c>
      <c r="EK28" s="256"/>
      <c r="EL28" s="256"/>
      <c r="EM28" s="147">
        <v>3828.8567244354726</v>
      </c>
      <c r="EN28" s="148">
        <v>2.3925364374960814</v>
      </c>
      <c r="EO28" s="148">
        <v>1.9078945469152628</v>
      </c>
      <c r="EP28" s="148">
        <v>27.595051647783151</v>
      </c>
      <c r="EQ28" s="148">
        <v>5.03827697270673</v>
      </c>
      <c r="ER28" s="148">
        <v>4.1866533158623286E-2</v>
      </c>
      <c r="ES28" s="148">
        <v>4.0086065028235751</v>
      </c>
      <c r="ET28" s="148">
        <v>26.981840127467404</v>
      </c>
      <c r="EU28" s="148">
        <v>51.288194397877497</v>
      </c>
      <c r="EV28" s="148">
        <v>14.876691150655573</v>
      </c>
      <c r="EW28" s="148">
        <v>317.18652926502619</v>
      </c>
      <c r="EX28" s="148">
        <v>3.8102475569122967</v>
      </c>
      <c r="EY28" s="148">
        <v>10.236857407731245</v>
      </c>
      <c r="EZ28" s="148">
        <v>4.6128838157589618</v>
      </c>
      <c r="FA28" s="148">
        <v>0.81844463888419472</v>
      </c>
      <c r="FB28" s="148">
        <v>138.75453422449996</v>
      </c>
      <c r="FC28" s="148">
        <v>13.28289594625185</v>
      </c>
      <c r="FD28" s="148">
        <v>25.00356270529123</v>
      </c>
      <c r="FE28" s="148">
        <v>0</v>
      </c>
      <c r="FF28" s="148">
        <v>3.6719534760063581</v>
      </c>
      <c r="FG28" s="516"/>
      <c r="FH28" s="256"/>
      <c r="FI28" s="256"/>
      <c r="FJ28" s="256"/>
      <c r="FK28" s="256"/>
      <c r="FL28" s="256"/>
      <c r="FM28" s="142">
        <f t="shared" si="122"/>
        <v>32.582742310811021</v>
      </c>
      <c r="FN28" s="256"/>
      <c r="FO28" s="142">
        <f t="shared" si="123"/>
        <v>54.533177415695747</v>
      </c>
      <c r="FP28" s="256"/>
      <c r="FQ28" s="142">
        <f t="shared" si="53"/>
        <v>9.8615971582686495</v>
      </c>
      <c r="FS28" s="142">
        <f t="shared" si="54"/>
        <v>37.40159366175763</v>
      </c>
      <c r="FT28" s="256"/>
      <c r="FU28" s="142">
        <f t="shared" si="55"/>
        <v>9.8615971582686495</v>
      </c>
      <c r="FV28" s="256"/>
      <c r="FW28" s="142">
        <f t="shared" si="56"/>
        <v>0.10940505763768679</v>
      </c>
      <c r="FY28" s="142">
        <f t="shared" si="57"/>
        <v>7.8198581545946446</v>
      </c>
      <c r="FZ28" s="256"/>
      <c r="GA28" s="256"/>
      <c r="GB28" s="256"/>
      <c r="GC28" s="256"/>
      <c r="GD28" s="256"/>
      <c r="GE28" s="256"/>
      <c r="GF28" s="256"/>
      <c r="GG28" s="256"/>
      <c r="GH28" s="256"/>
      <c r="GI28" s="256"/>
      <c r="GJ28" s="256"/>
      <c r="GK28" s="256"/>
      <c r="GL28" s="256"/>
      <c r="GM28" s="256"/>
      <c r="GN28" s="256"/>
      <c r="GO28" s="346">
        <v>23.624550160518361</v>
      </c>
      <c r="GP28" s="370">
        <v>21.650927221603709</v>
      </c>
      <c r="GQ28" s="256"/>
      <c r="GR28" s="256"/>
      <c r="GS28" s="617"/>
      <c r="GT28" s="655"/>
      <c r="GU28" s="655"/>
      <c r="GV28" s="655"/>
      <c r="GW28" s="655"/>
      <c r="GX28" s="655"/>
      <c r="GY28" s="655"/>
      <c r="GZ28" s="655"/>
      <c r="HA28" s="655"/>
      <c r="HB28" s="655"/>
      <c r="HC28" s="635">
        <v>19</v>
      </c>
      <c r="HD28" s="641">
        <v>100</v>
      </c>
      <c r="HE28" s="642">
        <f t="shared" si="90"/>
        <v>1</v>
      </c>
      <c r="HF28" s="655"/>
      <c r="HG28" s="644">
        <f t="shared" si="101"/>
        <v>0</v>
      </c>
      <c r="HH28" s="642">
        <f t="shared" si="91"/>
        <v>0</v>
      </c>
      <c r="HI28" s="670"/>
      <c r="HJ28" s="673">
        <f t="shared" si="92"/>
        <v>100</v>
      </c>
      <c r="HK28" s="673">
        <f t="shared" si="92"/>
        <v>1</v>
      </c>
      <c r="HL28" s="635"/>
      <c r="HM28" s="643">
        <f t="shared" si="124"/>
        <v>19.999999999999996</v>
      </c>
      <c r="HN28" s="642">
        <f t="shared" si="94"/>
        <v>0.19999999999999996</v>
      </c>
      <c r="HO28" s="655"/>
      <c r="HP28" s="644">
        <f t="shared" si="95"/>
        <v>0</v>
      </c>
      <c r="HQ28" s="642">
        <f t="shared" si="96"/>
        <v>0</v>
      </c>
      <c r="HR28" s="655"/>
      <c r="HS28" s="676">
        <v>80</v>
      </c>
      <c r="HT28" s="642">
        <f t="shared" si="97"/>
        <v>0.8</v>
      </c>
      <c r="HU28" s="655"/>
      <c r="HV28" s="666">
        <v>0</v>
      </c>
      <c r="HW28" s="667">
        <f t="shared" si="98"/>
        <v>0</v>
      </c>
      <c r="HX28" s="655"/>
      <c r="HY28" s="636">
        <f t="shared" si="86"/>
        <v>100</v>
      </c>
      <c r="HZ28" s="636">
        <f t="shared" si="87"/>
        <v>1</v>
      </c>
      <c r="IA28" s="655"/>
      <c r="IB28" s="661">
        <f t="shared" si="88"/>
        <v>10.399999999999999</v>
      </c>
      <c r="IC28" s="661">
        <f t="shared" si="89"/>
        <v>4.7999999999999989</v>
      </c>
      <c r="ID28" s="661">
        <f t="shared" si="99"/>
        <v>0.31578947368421051</v>
      </c>
      <c r="IE28" s="661">
        <f t="shared" si="100"/>
        <v>0.46153846153846151</v>
      </c>
      <c r="IF28" s="655"/>
      <c r="IG28" s="620"/>
      <c r="IH28" s="620"/>
      <c r="II28" s="620"/>
      <c r="IJ28" s="620"/>
      <c r="IK28" s="620"/>
      <c r="IL28" s="620"/>
      <c r="IM28" s="620"/>
      <c r="IN28" s="620"/>
      <c r="IO28" s="620"/>
      <c r="IP28" s="620"/>
      <c r="IQ28" s="620"/>
      <c r="IR28" s="620"/>
      <c r="IS28" s="620"/>
      <c r="IT28" s="620"/>
      <c r="IU28" s="620"/>
      <c r="IV28" s="620"/>
      <c r="IW28" s="620"/>
      <c r="IX28" s="278">
        <v>16</v>
      </c>
      <c r="IY28" s="145">
        <v>71.476203417317478</v>
      </c>
      <c r="IZ28" s="145">
        <v>0.54686219544791914</v>
      </c>
      <c r="JA28" s="145">
        <v>7.8198581545946446</v>
      </c>
      <c r="JB28" s="145">
        <v>0.85012972733786585</v>
      </c>
      <c r="JC28" s="145">
        <v>3.6721765127368862E-2</v>
      </c>
      <c r="JD28" s="145">
        <v>0.52265921388669878</v>
      </c>
      <c r="JE28" s="145">
        <v>9.3786553549728993</v>
      </c>
      <c r="JF28" s="145">
        <v>0.6036140142811256</v>
      </c>
      <c r="JG28" s="145">
        <v>1.0005637765244166</v>
      </c>
      <c r="JH28" s="145">
        <v>7.9702922037811944E-2</v>
      </c>
      <c r="JI28" s="145">
        <v>7.7407811717351394E-2</v>
      </c>
      <c r="JJ28" s="145">
        <v>0.49762164675440179</v>
      </c>
      <c r="JK28" s="145">
        <v>6.46</v>
      </c>
      <c r="JL28" s="248">
        <v>0.25</v>
      </c>
      <c r="JM28" s="755">
        <f t="shared" si="58"/>
        <v>99.349999999999966</v>
      </c>
      <c r="JN28" s="748">
        <f t="shared" si="59"/>
        <v>1.0065425264217416</v>
      </c>
      <c r="JO28" s="753">
        <f t="shared" si="60"/>
        <v>71.943838366701058</v>
      </c>
      <c r="JP28" s="753">
        <f t="shared" si="61"/>
        <v>0.55044005581068878</v>
      </c>
      <c r="JQ28" s="753">
        <f t="shared" si="62"/>
        <v>7.8710197831853517</v>
      </c>
      <c r="JR28" s="753">
        <f t="shared" si="63"/>
        <v>0.85569172354088185</v>
      </c>
      <c r="JS28" s="753">
        <f t="shared" si="64"/>
        <v>3.6962018245967662E-2</v>
      </c>
      <c r="JT28" s="753">
        <f t="shared" si="65"/>
        <v>0.52607872560311919</v>
      </c>
      <c r="JU28" s="753">
        <f t="shared" si="66"/>
        <v>9.4400154554332172</v>
      </c>
      <c r="JV28" s="753">
        <f t="shared" si="67"/>
        <v>0.60756317491809331</v>
      </c>
      <c r="JW28" s="753">
        <f t="shared" si="68"/>
        <v>1.0071099914689652</v>
      </c>
      <c r="JX28" s="753">
        <f t="shared" si="69"/>
        <v>8.0224380511134341E-2</v>
      </c>
      <c r="JY28" s="753">
        <f t="shared" si="70"/>
        <v>7.7914254370761368E-2</v>
      </c>
      <c r="JZ28" s="753">
        <f t="shared" si="71"/>
        <v>0.50087734952632301</v>
      </c>
      <c r="KA28" s="753">
        <f t="shared" si="72"/>
        <v>6.5022647206844502</v>
      </c>
      <c r="KB28" s="753">
        <f t="shared" si="73"/>
        <v>100.00000000000001</v>
      </c>
      <c r="KC28" s="256"/>
      <c r="KD28" s="256">
        <f t="shared" si="74"/>
        <v>32.795915763272298</v>
      </c>
      <c r="KE28" s="256">
        <f t="shared" si="75"/>
        <v>54.234043854534015</v>
      </c>
      <c r="KF28" s="256">
        <f t="shared" si="76"/>
        <v>15.942280176117666</v>
      </c>
      <c r="KG28" s="249">
        <f t="shared" si="77"/>
        <v>1.2665791593263118</v>
      </c>
      <c r="KH28" s="256">
        <f t="shared" si="78"/>
        <v>104.23881895325029</v>
      </c>
      <c r="KI28" s="256">
        <f t="shared" si="79"/>
        <v>0.95933550479738894</v>
      </c>
      <c r="KJ28" s="753">
        <f t="shared" si="80"/>
        <v>31.462286404051476</v>
      </c>
      <c r="KK28" s="753">
        <f t="shared" si="81"/>
        <v>52.028643838393116</v>
      </c>
      <c r="KL28" s="753">
        <f t="shared" si="82"/>
        <v>15.293995400377248</v>
      </c>
      <c r="KM28" s="753">
        <f t="shared" si="83"/>
        <v>1.2150743571781599</v>
      </c>
      <c r="KN28" s="753">
        <f t="shared" si="84"/>
        <v>99.999999999999986</v>
      </c>
      <c r="KO28" s="256"/>
      <c r="KP28" s="147">
        <v>3828.8567244354726</v>
      </c>
      <c r="KQ28" s="148">
        <v>2.3925364374960814</v>
      </c>
      <c r="KR28" s="148">
        <v>1.9078945469152628</v>
      </c>
      <c r="KS28" s="148">
        <v>27.595051647783151</v>
      </c>
      <c r="KT28" s="148">
        <v>5.03827697270673</v>
      </c>
      <c r="KU28" s="148">
        <v>4.1866533158623286E-2</v>
      </c>
      <c r="KV28" s="148">
        <v>4.0086065028235751</v>
      </c>
      <c r="KW28" s="148">
        <v>26.981840127467404</v>
      </c>
      <c r="KX28" s="148">
        <v>51.288194397877497</v>
      </c>
      <c r="KY28" s="148">
        <v>14.876691150655573</v>
      </c>
      <c r="KZ28" s="148">
        <v>317.18652926502619</v>
      </c>
      <c r="LA28" s="148">
        <v>3.8102475569122967</v>
      </c>
      <c r="LB28" s="148">
        <v>10.236857407731245</v>
      </c>
      <c r="LC28" s="148">
        <v>4.6128838157589618</v>
      </c>
      <c r="LD28" s="148">
        <v>0.81844463888419472</v>
      </c>
      <c r="LE28" s="148">
        <v>138.75453422449996</v>
      </c>
      <c r="LF28" s="148">
        <v>13.28289594625185</v>
      </c>
      <c r="LG28" s="148">
        <v>25.00356270529123</v>
      </c>
      <c r="LH28" s="148">
        <v>0</v>
      </c>
      <c r="LI28" s="148">
        <v>3.6719534760063581</v>
      </c>
      <c r="LJ28" s="617"/>
      <c r="LK28" s="256"/>
      <c r="LL28" s="142">
        <f t="shared" si="22"/>
        <v>8.0031698510912754</v>
      </c>
      <c r="LM28" s="256"/>
      <c r="LN28" s="256"/>
      <c r="LO28" s="256"/>
      <c r="LP28" s="256"/>
      <c r="LQ28" s="256"/>
      <c r="LR28" s="256"/>
      <c r="LS28" s="256"/>
      <c r="LT28" s="256"/>
      <c r="LU28" s="256"/>
      <c r="LV28" s="256"/>
      <c r="LW28" s="256"/>
      <c r="LX28" s="256"/>
      <c r="LY28" s="256"/>
      <c r="LZ28" s="256"/>
      <c r="MA28" s="256"/>
      <c r="MB28" s="256"/>
      <c r="MC28" s="256"/>
      <c r="MD28" s="256"/>
      <c r="ME28" s="256"/>
      <c r="MF28" s="256"/>
      <c r="MG28" s="256"/>
      <c r="MH28" s="256"/>
    </row>
    <row r="29" spans="1:346" s="408" customFormat="1" ht="14.25" x14ac:dyDescent="0.2">
      <c r="A29" s="787"/>
      <c r="B29" s="851"/>
      <c r="C29" s="852"/>
      <c r="D29" s="853"/>
      <c r="E29" s="854"/>
      <c r="F29" s="855"/>
      <c r="G29" s="856"/>
      <c r="H29" s="553"/>
      <c r="I29" s="553"/>
      <c r="J29" s="553"/>
      <c r="K29" s="553"/>
      <c r="L29" s="553"/>
      <c r="M29" s="553"/>
      <c r="N29" s="553"/>
      <c r="O29" s="553"/>
      <c r="P29" s="553"/>
      <c r="Q29" s="553"/>
      <c r="R29" s="553"/>
      <c r="S29" s="553"/>
      <c r="T29" s="553"/>
      <c r="U29" s="553"/>
      <c r="V29" s="857"/>
      <c r="W29" s="857"/>
      <c r="X29" s="553"/>
      <c r="Y29" s="425"/>
      <c r="Z29" s="425"/>
      <c r="AA29" s="425"/>
      <c r="AB29" s="553"/>
      <c r="AC29" s="857"/>
      <c r="AD29" s="857"/>
      <c r="AE29" s="146"/>
      <c r="AF29" s="443"/>
      <c r="AG29" s="146"/>
      <c r="AH29" s="146"/>
      <c r="AI29" s="887"/>
      <c r="AJ29" s="887"/>
      <c r="AK29" s="146"/>
      <c r="AL29" s="887"/>
      <c r="AM29" s="249"/>
      <c r="AN29" s="249"/>
      <c r="AO29" s="249"/>
      <c r="AP29" s="249"/>
      <c r="AQ29" s="249"/>
      <c r="AR29" s="249"/>
      <c r="AS29" s="249"/>
      <c r="AT29" s="249"/>
      <c r="AU29" s="433"/>
      <c r="AV29" s="430"/>
      <c r="AW29" s="430"/>
      <c r="AX29" s="430"/>
      <c r="AY29" s="430"/>
      <c r="AZ29" s="436"/>
      <c r="BA29" s="436"/>
      <c r="BB29" s="436"/>
      <c r="BC29" s="436"/>
      <c r="BD29" s="436"/>
      <c r="BE29" s="430"/>
      <c r="BF29" s="146"/>
      <c r="BG29" s="402"/>
      <c r="BH29" s="403"/>
      <c r="BI29" s="404"/>
      <c r="BJ29" s="404"/>
      <c r="BK29" s="404"/>
      <c r="BL29" s="404"/>
      <c r="BM29" s="404"/>
      <c r="BN29" s="404"/>
      <c r="BO29" s="404"/>
      <c r="BP29" s="404"/>
      <c r="BQ29" s="404"/>
      <c r="BR29" s="404"/>
      <c r="BS29" s="404"/>
      <c r="BT29" s="404"/>
      <c r="BU29" s="404"/>
      <c r="BV29" s="404"/>
      <c r="BW29" s="404"/>
      <c r="BX29" s="404"/>
      <c r="BY29" s="404"/>
      <c r="BZ29" s="404"/>
      <c r="CA29" s="404"/>
      <c r="CB29" s="404"/>
      <c r="CC29" s="148"/>
      <c r="CD29" s="404"/>
      <c r="CE29" s="404"/>
      <c r="CF29" s="404"/>
      <c r="CG29" s="405"/>
      <c r="CH29" s="405"/>
      <c r="CI29" s="406"/>
      <c r="CJ29" s="407"/>
      <c r="CK29" s="495"/>
      <c r="CL29" s="406"/>
      <c r="CM29" s="501"/>
      <c r="CN29" s="501"/>
      <c r="CO29" s="161"/>
      <c r="CP29" s="161"/>
      <c r="CQ29" s="142"/>
      <c r="CR29" s="142"/>
      <c r="CS29" s="142"/>
      <c r="CT29" s="142"/>
      <c r="CU29" s="142"/>
      <c r="CV29" s="142"/>
      <c r="CW29" s="146"/>
      <c r="CX29" s="146"/>
      <c r="CY29" s="146"/>
      <c r="CZ29" s="512"/>
      <c r="DA29" s="142"/>
      <c r="DB29" s="142"/>
      <c r="DC29" s="142"/>
      <c r="DD29" s="142"/>
      <c r="DE29" s="142"/>
      <c r="DF29" s="142"/>
      <c r="DG29" s="516"/>
      <c r="DH29" s="553"/>
      <c r="DI29" s="553"/>
      <c r="DJ29" s="553"/>
      <c r="DK29" s="553"/>
      <c r="DL29" s="553"/>
      <c r="DM29" s="553"/>
      <c r="DN29" s="553"/>
      <c r="DO29" s="553"/>
      <c r="DP29" s="553"/>
      <c r="DQ29" s="553"/>
      <c r="DR29" s="553"/>
      <c r="DS29" s="553"/>
      <c r="DT29" s="553"/>
      <c r="DU29" s="553"/>
      <c r="DV29" s="548"/>
      <c r="DW29" s="554" t="e">
        <f t="shared" si="50"/>
        <v>#DIV/0!</v>
      </c>
      <c r="DX29" s="256"/>
      <c r="DY29" s="256"/>
      <c r="DZ29" s="256"/>
      <c r="EA29" s="256"/>
      <c r="EB29" s="256"/>
      <c r="EC29" s="256"/>
      <c r="ED29" s="256"/>
      <c r="EE29" s="256"/>
      <c r="EF29" s="256"/>
      <c r="EG29" s="256"/>
      <c r="EH29" s="256"/>
      <c r="EI29" s="256"/>
      <c r="EJ29" s="256"/>
      <c r="EK29" s="256"/>
      <c r="EL29" s="256"/>
      <c r="EM29" s="403"/>
      <c r="EN29" s="404"/>
      <c r="EO29" s="404"/>
      <c r="EP29" s="404"/>
      <c r="EQ29" s="404"/>
      <c r="ER29" s="404"/>
      <c r="ES29" s="404"/>
      <c r="ET29" s="404"/>
      <c r="EU29" s="404"/>
      <c r="EV29" s="404"/>
      <c r="EW29" s="404"/>
      <c r="EX29" s="404"/>
      <c r="EY29" s="404"/>
      <c r="EZ29" s="404"/>
      <c r="FA29" s="404"/>
      <c r="FB29" s="404"/>
      <c r="FC29" s="404"/>
      <c r="FD29" s="404"/>
      <c r="FE29" s="404"/>
      <c r="FF29" s="404"/>
      <c r="FG29" s="516"/>
      <c r="FH29" s="256"/>
      <c r="FI29" s="256"/>
      <c r="FJ29" s="256"/>
      <c r="FK29" s="256"/>
      <c r="FL29" s="256"/>
      <c r="FM29" s="142"/>
      <c r="FN29" s="256"/>
      <c r="FO29" s="142"/>
      <c r="FP29" s="256"/>
      <c r="FQ29" s="142"/>
      <c r="FR29" s="142"/>
      <c r="FS29" s="142"/>
      <c r="FT29" s="256"/>
      <c r="FU29" s="142"/>
      <c r="FV29" s="256"/>
      <c r="FW29" s="142"/>
      <c r="FX29" s="142"/>
      <c r="FY29" s="142"/>
      <c r="FZ29" s="256"/>
      <c r="GA29" s="256"/>
      <c r="GB29" s="256"/>
      <c r="GC29" s="256"/>
      <c r="GD29" s="256"/>
      <c r="GE29" s="256"/>
      <c r="GF29" s="256"/>
      <c r="GG29" s="256"/>
      <c r="GH29" s="256"/>
      <c r="GI29" s="256"/>
      <c r="GJ29" s="256"/>
      <c r="GK29" s="256"/>
      <c r="GL29" s="256"/>
      <c r="GM29" s="256"/>
      <c r="GN29" s="256"/>
      <c r="GO29" s="495"/>
      <c r="GP29" s="406"/>
      <c r="GQ29" s="256"/>
      <c r="GR29" s="256"/>
      <c r="GS29" s="617"/>
      <c r="GT29" s="655"/>
      <c r="GU29" s="655"/>
      <c r="GV29" s="655"/>
      <c r="GW29" s="655"/>
      <c r="GX29" s="655"/>
      <c r="GY29" s="655"/>
      <c r="GZ29" s="655"/>
      <c r="HA29" s="655"/>
      <c r="HB29" s="655"/>
      <c r="HC29" s="635">
        <v>20</v>
      </c>
      <c r="HD29" s="641">
        <v>100</v>
      </c>
      <c r="HE29" s="642">
        <f t="shared" si="90"/>
        <v>1</v>
      </c>
      <c r="HF29" s="655"/>
      <c r="HG29" s="644">
        <f t="shared" si="101"/>
        <v>0</v>
      </c>
      <c r="HH29" s="642">
        <f t="shared" si="91"/>
        <v>0</v>
      </c>
      <c r="HI29" s="670"/>
      <c r="HJ29" s="673">
        <f t="shared" si="92"/>
        <v>100</v>
      </c>
      <c r="HK29" s="673">
        <f t="shared" si="92"/>
        <v>1</v>
      </c>
      <c r="HL29" s="635"/>
      <c r="HM29" s="643">
        <f t="shared" si="124"/>
        <v>9.9999999999999982</v>
      </c>
      <c r="HN29" s="642">
        <f t="shared" si="94"/>
        <v>9.9999999999999978E-2</v>
      </c>
      <c r="HO29" s="655"/>
      <c r="HP29" s="644">
        <f t="shared" si="95"/>
        <v>0</v>
      </c>
      <c r="HQ29" s="642">
        <f t="shared" si="96"/>
        <v>0</v>
      </c>
      <c r="HR29" s="655"/>
      <c r="HS29" s="676">
        <v>90</v>
      </c>
      <c r="HT29" s="642">
        <f t="shared" si="97"/>
        <v>0.9</v>
      </c>
      <c r="HU29" s="655"/>
      <c r="HV29" s="666">
        <v>0</v>
      </c>
      <c r="HW29" s="667">
        <f t="shared" si="98"/>
        <v>0</v>
      </c>
      <c r="HX29" s="655"/>
      <c r="HY29" s="636">
        <f t="shared" si="86"/>
        <v>100</v>
      </c>
      <c r="HZ29" s="636">
        <f t="shared" si="87"/>
        <v>1</v>
      </c>
      <c r="IA29" s="655"/>
      <c r="IB29" s="661">
        <f t="shared" si="88"/>
        <v>5.1999999999999993</v>
      </c>
      <c r="IC29" s="661">
        <f t="shared" si="89"/>
        <v>2.3999999999999995</v>
      </c>
      <c r="ID29" s="661">
        <f t="shared" si="99"/>
        <v>0.31578947368421051</v>
      </c>
      <c r="IE29" s="661">
        <f t="shared" si="100"/>
        <v>0.46153846153846151</v>
      </c>
      <c r="IF29" s="655"/>
      <c r="IG29" s="620"/>
      <c r="IH29" s="620"/>
      <c r="II29" s="620"/>
      <c r="IJ29" s="620"/>
      <c r="IK29" s="620"/>
      <c r="IL29" s="620"/>
      <c r="IM29" s="620"/>
      <c r="IN29" s="620"/>
      <c r="IO29" s="620"/>
      <c r="IP29" s="620"/>
      <c r="IQ29" s="620"/>
      <c r="IR29" s="620"/>
      <c r="IS29" s="620"/>
      <c r="IT29" s="620"/>
      <c r="IU29" s="620"/>
      <c r="IV29" s="620"/>
      <c r="IW29" s="620"/>
      <c r="IX29" s="787"/>
      <c r="IY29" s="553"/>
      <c r="IZ29" s="553"/>
      <c r="JA29" s="553"/>
      <c r="JB29" s="553"/>
      <c r="JC29" s="553"/>
      <c r="JD29" s="553"/>
      <c r="JE29" s="553"/>
      <c r="JF29" s="553"/>
      <c r="JG29" s="553"/>
      <c r="JH29" s="553"/>
      <c r="JI29" s="553"/>
      <c r="JJ29" s="553"/>
      <c r="JK29" s="553"/>
      <c r="JL29" s="552"/>
      <c r="JM29" s="757"/>
      <c r="JN29" s="754"/>
      <c r="JO29" s="752"/>
      <c r="JP29" s="752"/>
      <c r="JQ29" s="752"/>
      <c r="JR29" s="752"/>
      <c r="JS29" s="752"/>
      <c r="JT29" s="752"/>
      <c r="JU29" s="752"/>
      <c r="JV29" s="752"/>
      <c r="JW29" s="752"/>
      <c r="JX29" s="752"/>
      <c r="JY29" s="752"/>
      <c r="JZ29" s="752"/>
      <c r="KA29" s="752"/>
      <c r="KB29" s="752"/>
      <c r="KC29" s="256"/>
      <c r="KD29" s="752"/>
      <c r="KE29" s="752"/>
      <c r="KF29" s="752"/>
      <c r="KG29" s="757"/>
      <c r="KH29" s="752"/>
      <c r="KI29" s="752"/>
      <c r="KJ29" s="752"/>
      <c r="KK29" s="752"/>
      <c r="KL29" s="752"/>
      <c r="KM29" s="752"/>
      <c r="KN29" s="752"/>
      <c r="KO29" s="752"/>
      <c r="KP29" s="883"/>
      <c r="KQ29" s="884"/>
      <c r="KR29" s="884"/>
      <c r="KS29" s="884"/>
      <c r="KT29" s="884"/>
      <c r="KU29" s="884"/>
      <c r="KV29" s="884"/>
      <c r="KW29" s="884"/>
      <c r="KX29" s="884"/>
      <c r="KY29" s="884"/>
      <c r="KZ29" s="884"/>
      <c r="LA29" s="884"/>
      <c r="LB29" s="884"/>
      <c r="LC29" s="884"/>
      <c r="LD29" s="884"/>
      <c r="LE29" s="884"/>
      <c r="LF29" s="884"/>
      <c r="LG29" s="884"/>
      <c r="LH29" s="884"/>
      <c r="LI29" s="884"/>
      <c r="LJ29" s="617"/>
      <c r="LK29" s="256"/>
      <c r="LL29" s="142" t="e">
        <f t="shared" si="22"/>
        <v>#DIV/0!</v>
      </c>
      <c r="LM29" s="256"/>
      <c r="LN29" s="256"/>
      <c r="LO29" s="256"/>
      <c r="LP29" s="256"/>
      <c r="LQ29" s="256"/>
      <c r="LR29" s="256"/>
      <c r="LS29" s="256"/>
      <c r="LT29" s="256"/>
      <c r="LU29" s="256"/>
      <c r="LV29" s="256"/>
      <c r="LW29" s="256"/>
      <c r="LX29" s="256"/>
      <c r="LY29" s="256"/>
      <c r="LZ29" s="256"/>
      <c r="MA29" s="256"/>
      <c r="MB29" s="256"/>
      <c r="MC29" s="256"/>
      <c r="MD29" s="256"/>
      <c r="ME29" s="256"/>
      <c r="MF29" s="256"/>
      <c r="MG29" s="256"/>
      <c r="MH29" s="256"/>
    </row>
    <row r="30" spans="1:346" s="408" customFormat="1" ht="14.25" x14ac:dyDescent="0.2">
      <c r="A30" s="787"/>
      <c r="B30" s="851"/>
      <c r="C30" s="852"/>
      <c r="D30" s="853"/>
      <c r="E30" s="854"/>
      <c r="F30" s="855"/>
      <c r="G30" s="856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  <c r="S30" s="553"/>
      <c r="T30" s="553"/>
      <c r="U30" s="553"/>
      <c r="V30" s="857"/>
      <c r="W30" s="857"/>
      <c r="X30" s="553"/>
      <c r="Y30" s="425"/>
      <c r="Z30" s="425"/>
      <c r="AA30" s="425"/>
      <c r="AB30" s="553"/>
      <c r="AC30" s="857"/>
      <c r="AD30" s="857"/>
      <c r="AE30" s="146"/>
      <c r="AF30" s="443"/>
      <c r="AG30" s="146"/>
      <c r="AH30" s="146"/>
      <c r="AI30" s="887"/>
      <c r="AJ30" s="887"/>
      <c r="AK30" s="146"/>
      <c r="AL30" s="887"/>
      <c r="AM30" s="249"/>
      <c r="AN30" s="249"/>
      <c r="AO30" s="249"/>
      <c r="AP30" s="249"/>
      <c r="AQ30" s="249"/>
      <c r="AR30" s="249"/>
      <c r="AS30" s="249"/>
      <c r="AT30" s="249"/>
      <c r="AU30" s="433"/>
      <c r="AV30" s="430"/>
      <c r="AW30" s="430"/>
      <c r="AX30" s="430"/>
      <c r="AY30" s="430"/>
      <c r="AZ30" s="436"/>
      <c r="BA30" s="436"/>
      <c r="BB30" s="436"/>
      <c r="BC30" s="436"/>
      <c r="BD30" s="436"/>
      <c r="BE30" s="430"/>
      <c r="BF30" s="146"/>
      <c r="BG30" s="402"/>
      <c r="BH30" s="403"/>
      <c r="BI30" s="404"/>
      <c r="BJ30" s="404"/>
      <c r="BK30" s="404"/>
      <c r="BL30" s="404"/>
      <c r="BM30" s="404"/>
      <c r="BN30" s="404"/>
      <c r="BO30" s="404"/>
      <c r="BP30" s="404"/>
      <c r="BQ30" s="404"/>
      <c r="BR30" s="404"/>
      <c r="BS30" s="404"/>
      <c r="BT30" s="404"/>
      <c r="BU30" s="404"/>
      <c r="BV30" s="404"/>
      <c r="BW30" s="404"/>
      <c r="BX30" s="404"/>
      <c r="BY30" s="404"/>
      <c r="BZ30" s="404"/>
      <c r="CA30" s="404"/>
      <c r="CB30" s="404"/>
      <c r="CC30" s="148"/>
      <c r="CD30" s="404"/>
      <c r="CE30" s="404"/>
      <c r="CF30" s="404"/>
      <c r="CG30" s="405"/>
      <c r="CH30" s="405"/>
      <c r="CI30" s="406"/>
      <c r="CJ30" s="407"/>
      <c r="CK30" s="495"/>
      <c r="CL30" s="406"/>
      <c r="CM30" s="501"/>
      <c r="CN30" s="501"/>
      <c r="CO30" s="161"/>
      <c r="CP30" s="161"/>
      <c r="CQ30" s="142"/>
      <c r="CR30" s="142"/>
      <c r="CS30" s="142"/>
      <c r="CT30" s="142"/>
      <c r="CU30" s="142"/>
      <c r="CV30" s="142"/>
      <c r="CW30" s="146"/>
      <c r="CX30" s="146"/>
      <c r="CY30" s="146"/>
      <c r="CZ30" s="512"/>
      <c r="DA30" s="142"/>
      <c r="DB30" s="142"/>
      <c r="DC30" s="142"/>
      <c r="DD30" s="142"/>
      <c r="DE30" s="142"/>
      <c r="DF30" s="142"/>
      <c r="DG30" s="516"/>
      <c r="DH30" s="553"/>
      <c r="DI30" s="553"/>
      <c r="DJ30" s="553"/>
      <c r="DK30" s="553"/>
      <c r="DL30" s="553"/>
      <c r="DM30" s="553"/>
      <c r="DN30" s="553"/>
      <c r="DO30" s="553"/>
      <c r="DP30" s="553"/>
      <c r="DQ30" s="553"/>
      <c r="DR30" s="553"/>
      <c r="DS30" s="553"/>
      <c r="DT30" s="553"/>
      <c r="DU30" s="553"/>
      <c r="DV30" s="548"/>
      <c r="DW30" s="554" t="e">
        <f t="shared" si="50"/>
        <v>#DIV/0!</v>
      </c>
      <c r="DX30" s="256"/>
      <c r="DY30" s="256"/>
      <c r="DZ30" s="256"/>
      <c r="EA30" s="256"/>
      <c r="EB30" s="256"/>
      <c r="EC30" s="256"/>
      <c r="ED30" s="256"/>
      <c r="EE30" s="256"/>
      <c r="EF30" s="256"/>
      <c r="EG30" s="256"/>
      <c r="EH30" s="256"/>
      <c r="EI30" s="256"/>
      <c r="EJ30" s="256"/>
      <c r="EK30" s="256"/>
      <c r="EL30" s="256"/>
      <c r="EM30" s="403"/>
      <c r="EN30" s="404"/>
      <c r="EO30" s="404"/>
      <c r="EP30" s="404"/>
      <c r="EQ30" s="404"/>
      <c r="ER30" s="404"/>
      <c r="ES30" s="404"/>
      <c r="ET30" s="404"/>
      <c r="EU30" s="404"/>
      <c r="EV30" s="404"/>
      <c r="EW30" s="404"/>
      <c r="EX30" s="404"/>
      <c r="EY30" s="404"/>
      <c r="EZ30" s="404"/>
      <c r="FA30" s="404"/>
      <c r="FB30" s="404"/>
      <c r="FC30" s="404"/>
      <c r="FD30" s="404"/>
      <c r="FE30" s="404"/>
      <c r="FF30" s="404"/>
      <c r="FG30" s="516"/>
      <c r="FH30" s="256"/>
      <c r="FI30" s="256"/>
      <c r="FJ30" s="256"/>
      <c r="FK30" s="256"/>
      <c r="FL30" s="256"/>
      <c r="FM30" s="142"/>
      <c r="FN30" s="256"/>
      <c r="FO30" s="142"/>
      <c r="FP30" s="256"/>
      <c r="FQ30" s="142"/>
      <c r="FR30" s="142"/>
      <c r="FS30" s="142"/>
      <c r="FT30" s="256"/>
      <c r="FU30" s="142"/>
      <c r="FV30" s="256"/>
      <c r="FW30" s="142"/>
      <c r="FX30" s="142"/>
      <c r="FY30" s="142"/>
      <c r="FZ30" s="256"/>
      <c r="GA30" s="256"/>
      <c r="GB30" s="256"/>
      <c r="GC30" s="256"/>
      <c r="GD30" s="256"/>
      <c r="GE30" s="256"/>
      <c r="GF30" s="256"/>
      <c r="GG30" s="256"/>
      <c r="GH30" s="256"/>
      <c r="GI30" s="256"/>
      <c r="GJ30" s="256"/>
      <c r="GK30" s="256"/>
      <c r="GL30" s="256"/>
      <c r="GM30" s="256"/>
      <c r="GN30" s="256"/>
      <c r="GO30" s="495"/>
      <c r="GP30" s="406"/>
      <c r="GQ30" s="256"/>
      <c r="GR30" s="256"/>
      <c r="GS30" s="617"/>
      <c r="GT30" s="655"/>
      <c r="GU30" s="655"/>
      <c r="GV30" s="655"/>
      <c r="GW30" s="655"/>
      <c r="GX30" s="655"/>
      <c r="GY30" s="655"/>
      <c r="GZ30" s="655"/>
      <c r="HA30" s="655"/>
      <c r="HB30" s="655"/>
      <c r="HC30" s="635">
        <v>21</v>
      </c>
      <c r="HD30" s="641">
        <v>100</v>
      </c>
      <c r="HE30" s="642">
        <f t="shared" si="90"/>
        <v>1</v>
      </c>
      <c r="HF30" s="655"/>
      <c r="HG30" s="644">
        <f t="shared" si="101"/>
        <v>0</v>
      </c>
      <c r="HH30" s="642">
        <f t="shared" si="91"/>
        <v>0</v>
      </c>
      <c r="HI30" s="670"/>
      <c r="HJ30" s="673">
        <f t="shared" si="92"/>
        <v>100</v>
      </c>
      <c r="HK30" s="673">
        <f t="shared" si="92"/>
        <v>1</v>
      </c>
      <c r="HL30" s="635"/>
      <c r="HM30" s="643">
        <f t="shared" si="124"/>
        <v>0</v>
      </c>
      <c r="HN30" s="642">
        <f t="shared" si="94"/>
        <v>0</v>
      </c>
      <c r="HO30" s="655"/>
      <c r="HP30" s="644">
        <f t="shared" si="95"/>
        <v>0</v>
      </c>
      <c r="HQ30" s="642">
        <f t="shared" si="96"/>
        <v>0</v>
      </c>
      <c r="HR30" s="655"/>
      <c r="HS30" s="676">
        <v>100</v>
      </c>
      <c r="HT30" s="642">
        <f t="shared" si="97"/>
        <v>1</v>
      </c>
      <c r="HU30" s="655"/>
      <c r="HV30" s="666">
        <v>0</v>
      </c>
      <c r="HW30" s="667">
        <f t="shared" si="98"/>
        <v>0</v>
      </c>
      <c r="HX30" s="655"/>
      <c r="HY30" s="636">
        <f t="shared" si="86"/>
        <v>100</v>
      </c>
      <c r="HZ30" s="636">
        <f t="shared" si="87"/>
        <v>1</v>
      </c>
      <c r="IA30" s="655"/>
      <c r="IB30" s="661">
        <f t="shared" si="88"/>
        <v>0</v>
      </c>
      <c r="IC30" s="661">
        <f t="shared" si="89"/>
        <v>0</v>
      </c>
      <c r="ID30" s="661" t="e">
        <f t="shared" si="99"/>
        <v>#DIV/0!</v>
      </c>
      <c r="IE30" s="661" t="e">
        <f t="shared" si="100"/>
        <v>#DIV/0!</v>
      </c>
      <c r="IF30" s="655"/>
      <c r="IG30" s="620"/>
      <c r="IH30" s="620"/>
      <c r="II30" s="620"/>
      <c r="IJ30" s="620"/>
      <c r="IK30" s="620"/>
      <c r="IL30" s="620"/>
      <c r="IM30" s="620"/>
      <c r="IN30" s="620"/>
      <c r="IO30" s="620"/>
      <c r="IP30" s="620"/>
      <c r="IQ30" s="620"/>
      <c r="IR30" s="620"/>
      <c r="IS30" s="620"/>
      <c r="IT30" s="620"/>
      <c r="IU30" s="620"/>
      <c r="IV30" s="620"/>
      <c r="IW30" s="620"/>
      <c r="IX30" s="787"/>
      <c r="IY30" s="553"/>
      <c r="IZ30" s="553"/>
      <c r="JA30" s="553"/>
      <c r="JB30" s="553"/>
      <c r="JC30" s="553"/>
      <c r="JD30" s="553"/>
      <c r="JE30" s="553"/>
      <c r="JF30" s="553"/>
      <c r="JG30" s="553"/>
      <c r="JH30" s="553"/>
      <c r="JI30" s="553"/>
      <c r="JJ30" s="553"/>
      <c r="JK30" s="553"/>
      <c r="JL30" s="552"/>
      <c r="JM30" s="757"/>
      <c r="JN30" s="754"/>
      <c r="JO30" s="752"/>
      <c r="JP30" s="752"/>
      <c r="JQ30" s="752"/>
      <c r="JR30" s="752"/>
      <c r="JS30" s="752"/>
      <c r="JT30" s="752"/>
      <c r="JU30" s="752"/>
      <c r="JV30" s="752"/>
      <c r="JW30" s="752"/>
      <c r="JX30" s="752"/>
      <c r="JY30" s="752"/>
      <c r="JZ30" s="752"/>
      <c r="KA30" s="752"/>
      <c r="KB30" s="752"/>
      <c r="KC30" s="256"/>
      <c r="KD30" s="752"/>
      <c r="KE30" s="752"/>
      <c r="KF30" s="752"/>
      <c r="KG30" s="757"/>
      <c r="KH30" s="752"/>
      <c r="KI30" s="752"/>
      <c r="KJ30" s="752"/>
      <c r="KK30" s="752"/>
      <c r="KL30" s="752"/>
      <c r="KM30" s="752"/>
      <c r="KN30" s="752"/>
      <c r="KO30" s="752"/>
      <c r="KP30" s="883"/>
      <c r="KQ30" s="884"/>
      <c r="KR30" s="884"/>
      <c r="KS30" s="884"/>
      <c r="KT30" s="884"/>
      <c r="KU30" s="884"/>
      <c r="KV30" s="884"/>
      <c r="KW30" s="884"/>
      <c r="KX30" s="884"/>
      <c r="KY30" s="884"/>
      <c r="KZ30" s="884"/>
      <c r="LA30" s="884"/>
      <c r="LB30" s="884"/>
      <c r="LC30" s="884"/>
      <c r="LD30" s="884"/>
      <c r="LE30" s="884"/>
      <c r="LF30" s="884"/>
      <c r="LG30" s="884"/>
      <c r="LH30" s="884"/>
      <c r="LI30" s="884"/>
      <c r="LJ30" s="617"/>
      <c r="LK30" s="256"/>
      <c r="LL30" s="142" t="e">
        <f t="shared" si="22"/>
        <v>#DIV/0!</v>
      </c>
      <c r="LM30" s="256"/>
      <c r="LN30" s="256"/>
      <c r="LO30" s="256"/>
      <c r="LP30" s="256"/>
      <c r="LQ30" s="256"/>
      <c r="LR30" s="256"/>
      <c r="LS30" s="256"/>
      <c r="LT30" s="256"/>
      <c r="LU30" s="256"/>
      <c r="LV30" s="256"/>
      <c r="LW30" s="256"/>
      <c r="LX30" s="256"/>
      <c r="LY30" s="256"/>
      <c r="LZ30" s="256"/>
      <c r="MA30" s="256"/>
      <c r="MB30" s="256"/>
      <c r="MC30" s="256"/>
      <c r="MD30" s="256"/>
      <c r="ME30" s="256"/>
      <c r="MF30" s="256"/>
      <c r="MG30" s="256"/>
      <c r="MH30" s="256"/>
    </row>
    <row r="31" spans="1:346" s="408" customFormat="1" ht="14.25" x14ac:dyDescent="0.2">
      <c r="A31" s="787"/>
      <c r="B31" s="851"/>
      <c r="C31" s="852"/>
      <c r="D31" s="853"/>
      <c r="E31" s="854"/>
      <c r="F31" s="855"/>
      <c r="G31" s="856"/>
      <c r="H31" s="553"/>
      <c r="I31" s="553"/>
      <c r="J31" s="553"/>
      <c r="K31" s="553"/>
      <c r="L31" s="553"/>
      <c r="M31" s="553"/>
      <c r="N31" s="553"/>
      <c r="O31" s="553"/>
      <c r="P31" s="553"/>
      <c r="Q31" s="553"/>
      <c r="R31" s="553"/>
      <c r="S31" s="553"/>
      <c r="T31" s="553"/>
      <c r="U31" s="553"/>
      <c r="V31" s="857"/>
      <c r="W31" s="857"/>
      <c r="X31" s="553"/>
      <c r="Y31" s="425"/>
      <c r="Z31" s="425"/>
      <c r="AA31" s="425"/>
      <c r="AB31" s="553"/>
      <c r="AC31" s="857"/>
      <c r="AD31" s="857"/>
      <c r="AE31" s="146"/>
      <c r="AF31" s="443"/>
      <c r="AG31" s="146"/>
      <c r="AH31" s="146"/>
      <c r="AI31" s="887"/>
      <c r="AJ31" s="887"/>
      <c r="AK31" s="146"/>
      <c r="AL31" s="887"/>
      <c r="AM31" s="249"/>
      <c r="AN31" s="249"/>
      <c r="AO31" s="249"/>
      <c r="AP31" s="249"/>
      <c r="AQ31" s="249"/>
      <c r="AR31" s="249"/>
      <c r="AS31" s="249"/>
      <c r="AT31" s="249"/>
      <c r="AU31" s="433"/>
      <c r="AV31" s="430"/>
      <c r="AW31" s="430"/>
      <c r="AX31" s="430"/>
      <c r="AY31" s="430"/>
      <c r="AZ31" s="436"/>
      <c r="BA31" s="436"/>
      <c r="BB31" s="436"/>
      <c r="BC31" s="436"/>
      <c r="BD31" s="436"/>
      <c r="BE31" s="430"/>
      <c r="BF31" s="146"/>
      <c r="BG31" s="402"/>
      <c r="BH31" s="403"/>
      <c r="BI31" s="404"/>
      <c r="BJ31" s="404"/>
      <c r="BK31" s="404"/>
      <c r="BL31" s="404"/>
      <c r="BM31" s="404"/>
      <c r="BN31" s="404"/>
      <c r="BO31" s="404"/>
      <c r="BP31" s="404"/>
      <c r="BQ31" s="404"/>
      <c r="BR31" s="404"/>
      <c r="BS31" s="404"/>
      <c r="BT31" s="404"/>
      <c r="BU31" s="404"/>
      <c r="BV31" s="404"/>
      <c r="BW31" s="404"/>
      <c r="BX31" s="404"/>
      <c r="BY31" s="404"/>
      <c r="BZ31" s="404"/>
      <c r="CA31" s="404"/>
      <c r="CB31" s="404"/>
      <c r="CC31" s="148"/>
      <c r="CD31" s="404"/>
      <c r="CE31" s="404"/>
      <c r="CF31" s="404"/>
      <c r="CG31" s="405"/>
      <c r="CH31" s="405"/>
      <c r="CI31" s="406"/>
      <c r="CJ31" s="407"/>
      <c r="CK31" s="495"/>
      <c r="CL31" s="406"/>
      <c r="CM31" s="501"/>
      <c r="CN31" s="501"/>
      <c r="CO31" s="161"/>
      <c r="CP31" s="161"/>
      <c r="CQ31" s="142"/>
      <c r="CR31" s="142"/>
      <c r="CS31" s="142"/>
      <c r="CT31" s="142"/>
      <c r="CU31" s="142"/>
      <c r="CV31" s="142"/>
      <c r="CW31" s="146"/>
      <c r="CX31" s="146"/>
      <c r="CY31" s="146"/>
      <c r="CZ31" s="512"/>
      <c r="DA31" s="142"/>
      <c r="DB31" s="142"/>
      <c r="DC31" s="142"/>
      <c r="DD31" s="142"/>
      <c r="DE31" s="142"/>
      <c r="DF31" s="142"/>
      <c r="DG31" s="516"/>
      <c r="DH31" s="553"/>
      <c r="DI31" s="553"/>
      <c r="DJ31" s="553"/>
      <c r="DK31" s="553"/>
      <c r="DL31" s="553"/>
      <c r="DM31" s="553"/>
      <c r="DN31" s="553"/>
      <c r="DO31" s="553"/>
      <c r="DP31" s="553"/>
      <c r="DQ31" s="553"/>
      <c r="DR31" s="553"/>
      <c r="DS31" s="553"/>
      <c r="DT31" s="553"/>
      <c r="DU31" s="553"/>
      <c r="DV31" s="548"/>
      <c r="DW31" s="554" t="e">
        <f t="shared" si="50"/>
        <v>#DIV/0!</v>
      </c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403"/>
      <c r="EN31" s="404"/>
      <c r="EO31" s="404"/>
      <c r="EP31" s="404"/>
      <c r="EQ31" s="404"/>
      <c r="ER31" s="404"/>
      <c r="ES31" s="404"/>
      <c r="ET31" s="404"/>
      <c r="EU31" s="404"/>
      <c r="EV31" s="404"/>
      <c r="EW31" s="404"/>
      <c r="EX31" s="404"/>
      <c r="EY31" s="404"/>
      <c r="EZ31" s="404"/>
      <c r="FA31" s="404"/>
      <c r="FB31" s="404"/>
      <c r="FC31" s="404"/>
      <c r="FD31" s="404"/>
      <c r="FE31" s="404"/>
      <c r="FF31" s="404"/>
      <c r="FG31" s="516"/>
      <c r="FH31" s="256"/>
      <c r="FI31" s="256"/>
      <c r="FJ31" s="256"/>
      <c r="FK31" s="256"/>
      <c r="FL31" s="256"/>
      <c r="FM31" s="142"/>
      <c r="FN31" s="256"/>
      <c r="FO31" s="142"/>
      <c r="FP31" s="256"/>
      <c r="FQ31" s="142"/>
      <c r="FR31" s="142"/>
      <c r="FS31" s="142"/>
      <c r="FT31" s="256"/>
      <c r="FU31" s="142"/>
      <c r="FV31" s="256"/>
      <c r="FW31" s="142"/>
      <c r="FX31" s="142"/>
      <c r="FY31" s="142"/>
      <c r="FZ31" s="256"/>
      <c r="GA31" s="256"/>
      <c r="GB31" s="256"/>
      <c r="GC31" s="256"/>
      <c r="GD31" s="256"/>
      <c r="GE31" s="256"/>
      <c r="GF31" s="256"/>
      <c r="GG31" s="256"/>
      <c r="GH31" s="256"/>
      <c r="GI31" s="256"/>
      <c r="GJ31" s="256"/>
      <c r="GK31" s="256"/>
      <c r="GL31" s="256"/>
      <c r="GM31" s="256"/>
      <c r="GN31" s="256"/>
      <c r="GO31" s="495"/>
      <c r="GP31" s="406"/>
      <c r="GQ31" s="256"/>
      <c r="GR31" s="256"/>
      <c r="GS31" s="617"/>
      <c r="GT31" s="655"/>
      <c r="GU31" s="655"/>
      <c r="GV31" s="655"/>
      <c r="GW31" s="655"/>
      <c r="GX31" s="655"/>
      <c r="GY31" s="655"/>
      <c r="GZ31" s="655"/>
      <c r="HA31" s="655"/>
      <c r="HB31" s="655"/>
      <c r="HC31" s="629"/>
      <c r="HD31" s="655"/>
      <c r="HE31" s="655"/>
      <c r="HF31" s="655"/>
      <c r="HG31" s="655"/>
      <c r="HH31" s="655"/>
      <c r="HI31" s="655"/>
      <c r="HJ31" s="655"/>
      <c r="HK31" s="655"/>
      <c r="HL31" s="629"/>
      <c r="HM31" s="655"/>
      <c r="HN31" s="655"/>
      <c r="HO31" s="655"/>
      <c r="HP31" s="655"/>
      <c r="HQ31" s="655"/>
      <c r="HR31" s="655"/>
      <c r="HS31" s="655"/>
      <c r="HT31" s="655"/>
      <c r="HU31" s="655"/>
      <c r="HV31" s="655"/>
      <c r="HW31" s="655"/>
      <c r="HX31" s="655"/>
      <c r="HY31" s="655"/>
      <c r="HZ31" s="655"/>
      <c r="IA31" s="655"/>
      <c r="IB31" s="655"/>
      <c r="IC31" s="655"/>
      <c r="ID31" s="655"/>
      <c r="IE31" s="655"/>
      <c r="IF31" s="655"/>
      <c r="IG31" s="620"/>
      <c r="IH31" s="620"/>
      <c r="II31" s="620"/>
      <c r="IJ31" s="620"/>
      <c r="IK31" s="620"/>
      <c r="IL31" s="620"/>
      <c r="IM31" s="620"/>
      <c r="IN31" s="620"/>
      <c r="IO31" s="620"/>
      <c r="IP31" s="620"/>
      <c r="IQ31" s="620"/>
      <c r="IR31" s="620"/>
      <c r="IS31" s="620"/>
      <c r="IT31" s="620"/>
      <c r="IU31" s="620"/>
      <c r="IV31" s="620"/>
      <c r="IW31" s="620"/>
      <c r="IX31" s="787"/>
      <c r="IY31" s="553"/>
      <c r="IZ31" s="553"/>
      <c r="JA31" s="553"/>
      <c r="JB31" s="553"/>
      <c r="JC31" s="553"/>
      <c r="JD31" s="553"/>
      <c r="JE31" s="553"/>
      <c r="JF31" s="553"/>
      <c r="JG31" s="553"/>
      <c r="JH31" s="553"/>
      <c r="JI31" s="553"/>
      <c r="JJ31" s="553"/>
      <c r="JK31" s="553"/>
      <c r="JL31" s="552"/>
      <c r="JM31" s="757"/>
      <c r="JN31" s="754"/>
      <c r="JO31" s="752"/>
      <c r="JP31" s="752"/>
      <c r="JQ31" s="752"/>
      <c r="JR31" s="752"/>
      <c r="JS31" s="752"/>
      <c r="JT31" s="752"/>
      <c r="JU31" s="752"/>
      <c r="JV31" s="752"/>
      <c r="JW31" s="752"/>
      <c r="JX31" s="752"/>
      <c r="JY31" s="752"/>
      <c r="JZ31" s="752"/>
      <c r="KA31" s="752"/>
      <c r="KB31" s="752"/>
      <c r="KC31" s="256"/>
      <c r="KD31" s="752"/>
      <c r="KE31" s="752"/>
      <c r="KF31" s="752"/>
      <c r="KG31" s="757"/>
      <c r="KH31" s="752"/>
      <c r="KI31" s="752"/>
      <c r="KJ31" s="752"/>
      <c r="KK31" s="752"/>
      <c r="KL31" s="752"/>
      <c r="KM31" s="752"/>
      <c r="KN31" s="752"/>
      <c r="KO31" s="752"/>
      <c r="KP31" s="883"/>
      <c r="KQ31" s="884"/>
      <c r="KR31" s="884"/>
      <c r="KS31" s="884"/>
      <c r="KT31" s="884"/>
      <c r="KU31" s="884"/>
      <c r="KV31" s="884"/>
      <c r="KW31" s="884"/>
      <c r="KX31" s="884"/>
      <c r="KY31" s="884"/>
      <c r="KZ31" s="884"/>
      <c r="LA31" s="884"/>
      <c r="LB31" s="884"/>
      <c r="LC31" s="884"/>
      <c r="LD31" s="884"/>
      <c r="LE31" s="884"/>
      <c r="LF31" s="884"/>
      <c r="LG31" s="884"/>
      <c r="LH31" s="884"/>
      <c r="LI31" s="884"/>
      <c r="LJ31" s="617"/>
      <c r="LK31" s="256"/>
      <c r="LL31" s="142" t="e">
        <f t="shared" si="22"/>
        <v>#DIV/0!</v>
      </c>
      <c r="LM31" s="256"/>
      <c r="LN31" s="256"/>
      <c r="LO31" s="256"/>
      <c r="LP31" s="256"/>
      <c r="LQ31" s="256"/>
      <c r="LR31" s="256"/>
      <c r="LS31" s="256"/>
      <c r="LT31" s="256"/>
      <c r="LU31" s="256"/>
      <c r="LV31" s="256"/>
      <c r="LW31" s="256"/>
      <c r="LX31" s="256"/>
      <c r="LY31" s="256"/>
      <c r="LZ31" s="256"/>
      <c r="MA31" s="256"/>
      <c r="MB31" s="256"/>
      <c r="MC31" s="256"/>
      <c r="MD31" s="256"/>
      <c r="ME31" s="256"/>
      <c r="MF31" s="256"/>
      <c r="MG31" s="256"/>
      <c r="MH31" s="256"/>
    </row>
    <row r="32" spans="1:346" s="408" customFormat="1" ht="14.25" x14ac:dyDescent="0.2">
      <c r="A32" s="787"/>
      <c r="B32" s="851"/>
      <c r="C32" s="852"/>
      <c r="D32" s="853"/>
      <c r="E32" s="854"/>
      <c r="F32" s="855"/>
      <c r="G32" s="856"/>
      <c r="H32" s="553"/>
      <c r="I32" s="553"/>
      <c r="J32" s="553"/>
      <c r="K32" s="553"/>
      <c r="L32" s="553"/>
      <c r="M32" s="553"/>
      <c r="N32" s="553"/>
      <c r="O32" s="553"/>
      <c r="P32" s="553"/>
      <c r="Q32" s="553"/>
      <c r="R32" s="553"/>
      <c r="S32" s="553"/>
      <c r="T32" s="553"/>
      <c r="U32" s="553"/>
      <c r="V32" s="857"/>
      <c r="W32" s="857"/>
      <c r="X32" s="553"/>
      <c r="Y32" s="425"/>
      <c r="Z32" s="425"/>
      <c r="AA32" s="425"/>
      <c r="AB32" s="553"/>
      <c r="AC32" s="857"/>
      <c r="AD32" s="857"/>
      <c r="AE32" s="146"/>
      <c r="AF32" s="443"/>
      <c r="AG32" s="146"/>
      <c r="AH32" s="146"/>
      <c r="AI32" s="887"/>
      <c r="AJ32" s="887"/>
      <c r="AK32" s="146"/>
      <c r="AL32" s="887"/>
      <c r="AM32" s="249"/>
      <c r="AN32" s="249"/>
      <c r="AO32" s="249"/>
      <c r="AP32" s="249"/>
      <c r="AQ32" s="249"/>
      <c r="AR32" s="249"/>
      <c r="AS32" s="249"/>
      <c r="AT32" s="249"/>
      <c r="AU32" s="433"/>
      <c r="AV32" s="430"/>
      <c r="AW32" s="430"/>
      <c r="AX32" s="430"/>
      <c r="AY32" s="430"/>
      <c r="AZ32" s="436"/>
      <c r="BA32" s="436"/>
      <c r="BB32" s="436"/>
      <c r="BC32" s="436"/>
      <c r="BD32" s="436"/>
      <c r="BE32" s="430"/>
      <c r="BF32" s="146"/>
      <c r="BG32" s="402"/>
      <c r="BH32" s="403"/>
      <c r="BI32" s="404"/>
      <c r="BJ32" s="404"/>
      <c r="BK32" s="404"/>
      <c r="BL32" s="404"/>
      <c r="BM32" s="404"/>
      <c r="BN32" s="404"/>
      <c r="BO32" s="404"/>
      <c r="BP32" s="404"/>
      <c r="BQ32" s="404"/>
      <c r="BR32" s="404"/>
      <c r="BS32" s="404"/>
      <c r="BT32" s="404"/>
      <c r="BU32" s="404"/>
      <c r="BV32" s="404"/>
      <c r="BW32" s="404"/>
      <c r="BX32" s="404"/>
      <c r="BY32" s="404"/>
      <c r="BZ32" s="404"/>
      <c r="CA32" s="404"/>
      <c r="CB32" s="404"/>
      <c r="CC32" s="148"/>
      <c r="CD32" s="404"/>
      <c r="CE32" s="404"/>
      <c r="CF32" s="404"/>
      <c r="CG32" s="405"/>
      <c r="CH32" s="405"/>
      <c r="CI32" s="406"/>
      <c r="CJ32" s="407"/>
      <c r="CK32" s="495"/>
      <c r="CL32" s="406"/>
      <c r="CM32" s="501"/>
      <c r="CN32" s="501"/>
      <c r="CO32" s="161"/>
      <c r="CP32" s="161"/>
      <c r="CQ32" s="142"/>
      <c r="CR32" s="142"/>
      <c r="CS32" s="142"/>
      <c r="CT32" s="142"/>
      <c r="CU32" s="142"/>
      <c r="CV32" s="142"/>
      <c r="CW32" s="146"/>
      <c r="CX32" s="146"/>
      <c r="CY32" s="146"/>
      <c r="CZ32" s="512"/>
      <c r="DA32" s="142"/>
      <c r="DB32" s="142"/>
      <c r="DC32" s="142"/>
      <c r="DD32" s="142"/>
      <c r="DE32" s="142"/>
      <c r="DF32" s="142"/>
      <c r="DG32" s="516"/>
      <c r="DH32" s="553"/>
      <c r="DI32" s="553"/>
      <c r="DJ32" s="553"/>
      <c r="DK32" s="553"/>
      <c r="DL32" s="553"/>
      <c r="DM32" s="553"/>
      <c r="DN32" s="553"/>
      <c r="DO32" s="553"/>
      <c r="DP32" s="553"/>
      <c r="DQ32" s="553"/>
      <c r="DR32" s="553"/>
      <c r="DS32" s="553"/>
      <c r="DT32" s="553"/>
      <c r="DU32" s="553"/>
      <c r="DV32" s="548"/>
      <c r="DW32" s="554" t="e">
        <f t="shared" si="50"/>
        <v>#DIV/0!</v>
      </c>
      <c r="DX32" s="256"/>
      <c r="DY32" s="256"/>
      <c r="DZ32" s="256"/>
      <c r="EA32" s="256"/>
      <c r="EB32" s="256"/>
      <c r="EC32" s="256"/>
      <c r="ED32" s="256"/>
      <c r="EE32" s="256"/>
      <c r="EF32" s="256"/>
      <c r="EG32" s="256"/>
      <c r="EH32" s="256"/>
      <c r="EI32" s="256"/>
      <c r="EJ32" s="256"/>
      <c r="EK32" s="256"/>
      <c r="EL32" s="256"/>
      <c r="EM32" s="403"/>
      <c r="EN32" s="404"/>
      <c r="EO32" s="404"/>
      <c r="EP32" s="404"/>
      <c r="EQ32" s="404"/>
      <c r="ER32" s="404"/>
      <c r="ES32" s="404"/>
      <c r="ET32" s="404"/>
      <c r="EU32" s="404"/>
      <c r="EV32" s="404"/>
      <c r="EW32" s="404"/>
      <c r="EX32" s="404"/>
      <c r="EY32" s="404"/>
      <c r="EZ32" s="404"/>
      <c r="FA32" s="404"/>
      <c r="FB32" s="404"/>
      <c r="FC32" s="404"/>
      <c r="FD32" s="404"/>
      <c r="FE32" s="404"/>
      <c r="FF32" s="404"/>
      <c r="FG32" s="516"/>
      <c r="FH32" s="256"/>
      <c r="FI32" s="256"/>
      <c r="FJ32" s="256"/>
      <c r="FK32" s="256"/>
      <c r="FL32" s="256"/>
      <c r="FM32" s="142"/>
      <c r="FN32" s="256"/>
      <c r="FO32" s="142"/>
      <c r="FP32" s="256"/>
      <c r="FQ32" s="142"/>
      <c r="FR32" s="142"/>
      <c r="FS32" s="142"/>
      <c r="FT32" s="256"/>
      <c r="FU32" s="142"/>
      <c r="FV32" s="256"/>
      <c r="FW32" s="142"/>
      <c r="FX32" s="142"/>
      <c r="FY32" s="142"/>
      <c r="FZ32" s="256"/>
      <c r="GA32" s="256"/>
      <c r="GB32" s="256"/>
      <c r="GC32" s="256"/>
      <c r="GD32" s="256"/>
      <c r="GE32" s="256"/>
      <c r="GF32" s="256"/>
      <c r="GG32" s="256"/>
      <c r="GH32" s="256"/>
      <c r="GI32" s="256"/>
      <c r="GJ32" s="256"/>
      <c r="GK32" s="256"/>
      <c r="GL32" s="256"/>
      <c r="GM32" s="256"/>
      <c r="GN32" s="256"/>
      <c r="GO32" s="495"/>
      <c r="GP32" s="406"/>
      <c r="GQ32" s="256"/>
      <c r="GR32" s="256"/>
      <c r="GS32" s="617"/>
      <c r="GT32" s="620"/>
      <c r="GU32" s="620"/>
      <c r="GV32" s="620"/>
      <c r="GW32" s="620"/>
      <c r="GX32" s="620"/>
      <c r="GY32" s="620"/>
      <c r="GZ32" s="620"/>
      <c r="HA32" s="620"/>
      <c r="HB32" s="620"/>
      <c r="HC32" s="629"/>
      <c r="HD32" s="620"/>
      <c r="HE32" s="620"/>
      <c r="HF32" s="620"/>
      <c r="HG32" s="620"/>
      <c r="HH32" s="620"/>
      <c r="HI32" s="620"/>
      <c r="HJ32" s="620"/>
      <c r="HK32" s="620"/>
      <c r="HL32" s="629"/>
      <c r="HM32" s="620"/>
      <c r="HN32" s="620"/>
      <c r="HO32" s="620"/>
      <c r="HP32" s="620"/>
      <c r="HQ32" s="620"/>
      <c r="HR32" s="620"/>
      <c r="HS32" s="620"/>
      <c r="HT32" s="620"/>
      <c r="HU32" s="620"/>
      <c r="HV32" s="620"/>
      <c r="HW32" s="620"/>
      <c r="HX32" s="620"/>
      <c r="HY32" s="620"/>
      <c r="HZ32" s="620"/>
      <c r="IA32" s="620"/>
      <c r="IB32" s="620"/>
      <c r="IC32" s="620"/>
      <c r="ID32" s="620"/>
      <c r="IE32" s="620"/>
      <c r="IF32" s="620"/>
      <c r="IG32" s="620"/>
      <c r="IH32" s="620"/>
      <c r="II32" s="620"/>
      <c r="IJ32" s="620"/>
      <c r="IK32" s="620"/>
      <c r="IL32" s="620"/>
      <c r="IM32" s="620"/>
      <c r="IN32" s="620"/>
      <c r="IO32" s="620"/>
      <c r="IP32" s="620"/>
      <c r="IQ32" s="620"/>
      <c r="IR32" s="620"/>
      <c r="IS32" s="620"/>
      <c r="IT32" s="620"/>
      <c r="IU32" s="620"/>
      <c r="IV32" s="620"/>
      <c r="IW32" s="620"/>
      <c r="IX32" s="787"/>
      <c r="IY32" s="553"/>
      <c r="IZ32" s="553"/>
      <c r="JA32" s="553"/>
      <c r="JB32" s="553"/>
      <c r="JC32" s="553"/>
      <c r="JD32" s="553"/>
      <c r="JE32" s="553"/>
      <c r="JF32" s="553"/>
      <c r="JG32" s="553"/>
      <c r="JH32" s="553"/>
      <c r="JI32" s="553"/>
      <c r="JJ32" s="553"/>
      <c r="JK32" s="553"/>
      <c r="JL32" s="552"/>
      <c r="JM32" s="757"/>
      <c r="JN32" s="754"/>
      <c r="JO32" s="752"/>
      <c r="JP32" s="752"/>
      <c r="JQ32" s="752"/>
      <c r="JR32" s="752"/>
      <c r="JS32" s="752"/>
      <c r="JT32" s="752"/>
      <c r="JU32" s="752"/>
      <c r="JV32" s="752"/>
      <c r="JW32" s="752"/>
      <c r="JX32" s="752"/>
      <c r="JY32" s="752"/>
      <c r="JZ32" s="752"/>
      <c r="KA32" s="752"/>
      <c r="KB32" s="752"/>
      <c r="KC32" s="256"/>
      <c r="KD32" s="752"/>
      <c r="KE32" s="752"/>
      <c r="KF32" s="752"/>
      <c r="KG32" s="757"/>
      <c r="KH32" s="752"/>
      <c r="KI32" s="752"/>
      <c r="KJ32" s="752"/>
      <c r="KK32" s="752"/>
      <c r="KL32" s="752"/>
      <c r="KM32" s="752"/>
      <c r="KN32" s="752"/>
      <c r="KO32" s="752"/>
      <c r="KP32" s="883"/>
      <c r="KQ32" s="884"/>
      <c r="KR32" s="884"/>
      <c r="KS32" s="884"/>
      <c r="KT32" s="884"/>
      <c r="KU32" s="884"/>
      <c r="KV32" s="884"/>
      <c r="KW32" s="884"/>
      <c r="KX32" s="884"/>
      <c r="KY32" s="884"/>
      <c r="KZ32" s="884"/>
      <c r="LA32" s="884"/>
      <c r="LB32" s="884"/>
      <c r="LC32" s="884"/>
      <c r="LD32" s="884"/>
      <c r="LE32" s="884"/>
      <c r="LF32" s="884"/>
      <c r="LG32" s="884"/>
      <c r="LH32" s="884"/>
      <c r="LI32" s="884"/>
      <c r="LJ32" s="617"/>
      <c r="LK32" s="256"/>
      <c r="LL32" s="142" t="e">
        <f t="shared" si="22"/>
        <v>#DIV/0!</v>
      </c>
      <c r="LM32" s="256"/>
      <c r="LN32" s="256"/>
      <c r="LO32" s="256"/>
      <c r="LP32" s="256"/>
      <c r="LQ32" s="256"/>
      <c r="LR32" s="256"/>
      <c r="LS32" s="256"/>
      <c r="LT32" s="256"/>
      <c r="LU32" s="256"/>
      <c r="LV32" s="256"/>
      <c r="LW32" s="256"/>
      <c r="LX32" s="256"/>
      <c r="LY32" s="256"/>
      <c r="LZ32" s="256"/>
      <c r="MA32" s="256"/>
      <c r="MB32" s="256"/>
      <c r="MC32" s="256"/>
      <c r="MD32" s="256"/>
      <c r="ME32" s="256"/>
      <c r="MF32" s="256"/>
      <c r="MG32" s="256"/>
      <c r="MH32" s="256"/>
    </row>
    <row r="33" spans="1:346" s="408" customFormat="1" ht="14.25" x14ac:dyDescent="0.2">
      <c r="A33" s="787"/>
      <c r="B33" s="851"/>
      <c r="C33" s="852"/>
      <c r="D33" s="853"/>
      <c r="E33" s="854"/>
      <c r="F33" s="855"/>
      <c r="G33" s="856"/>
      <c r="H33" s="553"/>
      <c r="I33" s="553"/>
      <c r="J33" s="553"/>
      <c r="K33" s="553"/>
      <c r="L33" s="553"/>
      <c r="M33" s="553"/>
      <c r="N33" s="553"/>
      <c r="O33" s="553"/>
      <c r="P33" s="553"/>
      <c r="Q33" s="553"/>
      <c r="R33" s="553"/>
      <c r="S33" s="553"/>
      <c r="T33" s="553"/>
      <c r="U33" s="553"/>
      <c r="V33" s="857"/>
      <c r="W33" s="857"/>
      <c r="X33" s="553"/>
      <c r="Y33" s="425"/>
      <c r="Z33" s="425"/>
      <c r="AA33" s="425"/>
      <c r="AB33" s="553"/>
      <c r="AC33" s="857"/>
      <c r="AD33" s="857"/>
      <c r="AE33" s="146"/>
      <c r="AF33" s="443"/>
      <c r="AG33" s="146"/>
      <c r="AH33" s="146"/>
      <c r="AI33" s="887"/>
      <c r="AJ33" s="887"/>
      <c r="AK33" s="146"/>
      <c r="AL33" s="887"/>
      <c r="AM33" s="249"/>
      <c r="AN33" s="249"/>
      <c r="AO33" s="249"/>
      <c r="AP33" s="249"/>
      <c r="AQ33" s="249"/>
      <c r="AR33" s="249"/>
      <c r="AS33" s="249"/>
      <c r="AT33" s="249"/>
      <c r="AU33" s="433"/>
      <c r="AV33" s="430"/>
      <c r="AW33" s="430"/>
      <c r="AX33" s="430"/>
      <c r="AY33" s="430"/>
      <c r="AZ33" s="436"/>
      <c r="BA33" s="436"/>
      <c r="BB33" s="436"/>
      <c r="BC33" s="436"/>
      <c r="BD33" s="436"/>
      <c r="BE33" s="430"/>
      <c r="BF33" s="146"/>
      <c r="BG33" s="402"/>
      <c r="BH33" s="403"/>
      <c r="BI33" s="404"/>
      <c r="BJ33" s="404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4"/>
      <c r="BV33" s="404"/>
      <c r="BW33" s="404"/>
      <c r="BX33" s="404"/>
      <c r="BY33" s="404"/>
      <c r="BZ33" s="404"/>
      <c r="CA33" s="404"/>
      <c r="CB33" s="404"/>
      <c r="CC33" s="148"/>
      <c r="CD33" s="404"/>
      <c r="CE33" s="404"/>
      <c r="CF33" s="404"/>
      <c r="CG33" s="405"/>
      <c r="CH33" s="405"/>
      <c r="CI33" s="406"/>
      <c r="CJ33" s="407"/>
      <c r="CK33" s="495"/>
      <c r="CL33" s="406"/>
      <c r="CM33" s="501"/>
      <c r="CN33" s="501"/>
      <c r="CO33" s="161"/>
      <c r="CP33" s="161"/>
      <c r="CQ33" s="142"/>
      <c r="CR33" s="142"/>
      <c r="CS33" s="142"/>
      <c r="CT33" s="142"/>
      <c r="CU33" s="142"/>
      <c r="CV33" s="142"/>
      <c r="CW33" s="146"/>
      <c r="CX33" s="146"/>
      <c r="CY33" s="146"/>
      <c r="CZ33" s="512"/>
      <c r="DA33" s="142"/>
      <c r="DB33" s="142"/>
      <c r="DC33" s="142"/>
      <c r="DD33" s="142"/>
      <c r="DE33" s="142"/>
      <c r="DF33" s="142"/>
      <c r="DG33" s="516"/>
      <c r="DH33" s="553"/>
      <c r="DI33" s="553"/>
      <c r="DJ33" s="553"/>
      <c r="DK33" s="553"/>
      <c r="DL33" s="553"/>
      <c r="DM33" s="553"/>
      <c r="DN33" s="553"/>
      <c r="DO33" s="553"/>
      <c r="DP33" s="553"/>
      <c r="DQ33" s="553"/>
      <c r="DR33" s="553"/>
      <c r="DS33" s="553"/>
      <c r="DT33" s="553"/>
      <c r="DU33" s="553"/>
      <c r="DV33" s="548"/>
      <c r="DW33" s="554" t="e">
        <f t="shared" si="50"/>
        <v>#DIV/0!</v>
      </c>
      <c r="DX33" s="256"/>
      <c r="DY33" s="256"/>
      <c r="DZ33" s="256"/>
      <c r="EA33" s="256"/>
      <c r="EB33" s="256"/>
      <c r="EC33" s="256"/>
      <c r="ED33" s="256"/>
      <c r="EE33" s="256"/>
      <c r="EF33" s="256"/>
      <c r="EG33" s="256"/>
      <c r="EH33" s="256"/>
      <c r="EI33" s="256"/>
      <c r="EJ33" s="256"/>
      <c r="EK33" s="256"/>
      <c r="EL33" s="256"/>
      <c r="EM33" s="403"/>
      <c r="EN33" s="404"/>
      <c r="EO33" s="404"/>
      <c r="EP33" s="404"/>
      <c r="EQ33" s="404"/>
      <c r="ER33" s="404"/>
      <c r="ES33" s="404"/>
      <c r="ET33" s="404"/>
      <c r="EU33" s="404"/>
      <c r="EV33" s="404"/>
      <c r="EW33" s="404"/>
      <c r="EX33" s="404"/>
      <c r="EY33" s="404"/>
      <c r="EZ33" s="404"/>
      <c r="FA33" s="404"/>
      <c r="FB33" s="404"/>
      <c r="FC33" s="404"/>
      <c r="FD33" s="404"/>
      <c r="FE33" s="404"/>
      <c r="FF33" s="404"/>
      <c r="FG33" s="516"/>
      <c r="FH33" s="256"/>
      <c r="FI33" s="256"/>
      <c r="FJ33" s="256"/>
      <c r="FK33" s="256"/>
      <c r="FL33" s="256"/>
      <c r="FM33" s="142"/>
      <c r="FN33" s="256"/>
      <c r="FO33" s="142"/>
      <c r="FP33" s="256"/>
      <c r="FQ33" s="142"/>
      <c r="FR33" s="142"/>
      <c r="FS33" s="142"/>
      <c r="FT33" s="256"/>
      <c r="FU33" s="142"/>
      <c r="FV33" s="256"/>
      <c r="FW33" s="142"/>
      <c r="FX33" s="142"/>
      <c r="FY33" s="142"/>
      <c r="FZ33" s="256"/>
      <c r="GA33" s="256"/>
      <c r="GB33" s="256"/>
      <c r="GC33" s="256"/>
      <c r="GD33" s="256"/>
      <c r="GE33" s="256"/>
      <c r="GF33" s="256"/>
      <c r="GG33" s="256"/>
      <c r="GH33" s="256"/>
      <c r="GI33" s="256"/>
      <c r="GJ33" s="256"/>
      <c r="GK33" s="256"/>
      <c r="GL33" s="256"/>
      <c r="GM33" s="256"/>
      <c r="GN33" s="256"/>
      <c r="GO33" s="495"/>
      <c r="GP33" s="406"/>
      <c r="GQ33" s="256"/>
      <c r="GR33" s="256"/>
      <c r="GS33" s="617"/>
      <c r="GT33" s="620"/>
      <c r="GU33" s="620"/>
      <c r="GV33" s="620"/>
      <c r="GW33" s="620"/>
      <c r="GX33" s="620"/>
      <c r="GY33" s="620"/>
      <c r="GZ33" s="620"/>
      <c r="HA33" s="620"/>
      <c r="HB33" s="620"/>
      <c r="HC33" s="629"/>
      <c r="HD33" s="620"/>
      <c r="HE33" s="620"/>
      <c r="HF33" s="620"/>
      <c r="HG33" s="620"/>
      <c r="HH33" s="620"/>
      <c r="HI33" s="620"/>
      <c r="HJ33" s="620"/>
      <c r="HK33" s="620"/>
      <c r="HL33" s="629"/>
      <c r="HM33" s="620"/>
      <c r="HN33" s="620"/>
      <c r="HO33" s="620"/>
      <c r="HP33" s="620"/>
      <c r="HQ33" s="620"/>
      <c r="HR33" s="620"/>
      <c r="HS33" s="620"/>
      <c r="HT33" s="620"/>
      <c r="HU33" s="620"/>
      <c r="HV33" s="620"/>
      <c r="HW33" s="620"/>
      <c r="HX33" s="620"/>
      <c r="HY33" s="620"/>
      <c r="HZ33" s="620"/>
      <c r="IA33" s="620"/>
      <c r="IB33" s="620"/>
      <c r="IC33" s="620"/>
      <c r="ID33" s="620"/>
      <c r="IE33" s="620"/>
      <c r="IF33" s="620"/>
      <c r="IG33" s="620"/>
      <c r="IH33" s="620"/>
      <c r="II33" s="620"/>
      <c r="IJ33" s="620"/>
      <c r="IK33" s="620"/>
      <c r="IL33" s="620"/>
      <c r="IM33" s="620"/>
      <c r="IN33" s="620"/>
      <c r="IO33" s="620"/>
      <c r="IP33" s="620"/>
      <c r="IQ33" s="620"/>
      <c r="IR33" s="620"/>
      <c r="IS33" s="620"/>
      <c r="IT33" s="620"/>
      <c r="IU33" s="620"/>
      <c r="IV33" s="620"/>
      <c r="IW33" s="620"/>
      <c r="IX33" s="787"/>
      <c r="IY33" s="553"/>
      <c r="IZ33" s="553"/>
      <c r="JA33" s="553"/>
      <c r="JB33" s="553"/>
      <c r="JC33" s="553"/>
      <c r="JD33" s="553"/>
      <c r="JE33" s="553"/>
      <c r="JF33" s="553"/>
      <c r="JG33" s="553"/>
      <c r="JH33" s="553"/>
      <c r="JI33" s="553"/>
      <c r="JJ33" s="553"/>
      <c r="JK33" s="553"/>
      <c r="JL33" s="552"/>
      <c r="JM33" s="757"/>
      <c r="JN33" s="754"/>
      <c r="JO33" s="752"/>
      <c r="JP33" s="752"/>
      <c r="JQ33" s="752"/>
      <c r="JR33" s="752"/>
      <c r="JS33" s="752"/>
      <c r="JT33" s="752"/>
      <c r="JU33" s="752"/>
      <c r="JV33" s="752"/>
      <c r="JW33" s="752"/>
      <c r="JX33" s="752"/>
      <c r="JY33" s="752"/>
      <c r="JZ33" s="752"/>
      <c r="KA33" s="752"/>
      <c r="KB33" s="752"/>
      <c r="KC33" s="256"/>
      <c r="KD33" s="752"/>
      <c r="KE33" s="752"/>
      <c r="KF33" s="752"/>
      <c r="KG33" s="757"/>
      <c r="KH33" s="752"/>
      <c r="KI33" s="752"/>
      <c r="KJ33" s="752"/>
      <c r="KK33" s="752"/>
      <c r="KL33" s="752"/>
      <c r="KM33" s="752"/>
      <c r="KN33" s="752"/>
      <c r="KO33" s="752"/>
      <c r="KP33" s="883"/>
      <c r="KQ33" s="884"/>
      <c r="KR33" s="884"/>
      <c r="KS33" s="884"/>
      <c r="KT33" s="884"/>
      <c r="KU33" s="884"/>
      <c r="KV33" s="884"/>
      <c r="KW33" s="884"/>
      <c r="KX33" s="884"/>
      <c r="KY33" s="884"/>
      <c r="KZ33" s="884"/>
      <c r="LA33" s="884"/>
      <c r="LB33" s="884"/>
      <c r="LC33" s="884"/>
      <c r="LD33" s="884"/>
      <c r="LE33" s="884"/>
      <c r="LF33" s="884"/>
      <c r="LG33" s="884"/>
      <c r="LH33" s="884"/>
      <c r="LI33" s="884"/>
      <c r="LJ33" s="617"/>
      <c r="LK33" s="256"/>
      <c r="LL33" s="142" t="e">
        <f t="shared" si="22"/>
        <v>#DIV/0!</v>
      </c>
      <c r="LM33" s="256"/>
      <c r="LN33" s="256"/>
      <c r="LO33" s="256"/>
      <c r="LP33" s="256"/>
      <c r="LQ33" s="256"/>
      <c r="LR33" s="256"/>
      <c r="LS33" s="256"/>
      <c r="LT33" s="256"/>
      <c r="LU33" s="256"/>
      <c r="LV33" s="256"/>
      <c r="LW33" s="256"/>
      <c r="LX33" s="256"/>
      <c r="LY33" s="256"/>
      <c r="LZ33" s="256"/>
      <c r="MA33" s="256"/>
      <c r="MB33" s="256"/>
      <c r="MC33" s="256"/>
      <c r="MD33" s="256"/>
      <c r="ME33" s="256"/>
      <c r="MF33" s="256"/>
      <c r="MG33" s="256"/>
      <c r="MH33" s="256"/>
    </row>
    <row r="34" spans="1:346" s="408" customFormat="1" ht="14.25" x14ac:dyDescent="0.2">
      <c r="A34" s="787"/>
      <c r="B34" s="851"/>
      <c r="C34" s="852"/>
      <c r="D34" s="853"/>
      <c r="E34" s="854"/>
      <c r="F34" s="855"/>
      <c r="G34" s="856"/>
      <c r="H34" s="553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553"/>
      <c r="U34" s="553"/>
      <c r="V34" s="857"/>
      <c r="W34" s="857"/>
      <c r="X34" s="553"/>
      <c r="Y34" s="425"/>
      <c r="Z34" s="425"/>
      <c r="AA34" s="425"/>
      <c r="AB34" s="553"/>
      <c r="AC34" s="857"/>
      <c r="AD34" s="857"/>
      <c r="AE34" s="146"/>
      <c r="AF34" s="443"/>
      <c r="AG34" s="146"/>
      <c r="AH34" s="146"/>
      <c r="AI34" s="887"/>
      <c r="AJ34" s="887"/>
      <c r="AK34" s="146"/>
      <c r="AL34" s="887"/>
      <c r="AM34" s="249"/>
      <c r="AN34" s="249"/>
      <c r="AO34" s="249"/>
      <c r="AP34" s="249"/>
      <c r="AQ34" s="249"/>
      <c r="AR34" s="249"/>
      <c r="AS34" s="249"/>
      <c r="AT34" s="249"/>
      <c r="AU34" s="433"/>
      <c r="AV34" s="430"/>
      <c r="AW34" s="430"/>
      <c r="AX34" s="430"/>
      <c r="AY34" s="430"/>
      <c r="AZ34" s="436"/>
      <c r="BA34" s="436"/>
      <c r="BB34" s="436"/>
      <c r="BC34" s="436"/>
      <c r="BD34" s="436"/>
      <c r="BE34" s="430"/>
      <c r="BF34" s="146"/>
      <c r="BG34" s="402"/>
      <c r="BH34" s="403"/>
      <c r="BI34" s="404"/>
      <c r="BJ34" s="404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404"/>
      <c r="BV34" s="404"/>
      <c r="BW34" s="404"/>
      <c r="BX34" s="404"/>
      <c r="BY34" s="404"/>
      <c r="BZ34" s="404"/>
      <c r="CA34" s="404"/>
      <c r="CB34" s="404"/>
      <c r="CC34" s="148"/>
      <c r="CD34" s="404"/>
      <c r="CE34" s="404"/>
      <c r="CF34" s="404"/>
      <c r="CG34" s="405"/>
      <c r="CH34" s="405"/>
      <c r="CI34" s="406"/>
      <c r="CJ34" s="407"/>
      <c r="CK34" s="495"/>
      <c r="CL34" s="406"/>
      <c r="CM34" s="501"/>
      <c r="CN34" s="501"/>
      <c r="CO34" s="161"/>
      <c r="CP34" s="161"/>
      <c r="CQ34" s="142"/>
      <c r="CR34" s="142"/>
      <c r="CS34" s="142"/>
      <c r="CT34" s="142"/>
      <c r="CU34" s="142"/>
      <c r="CV34" s="142"/>
      <c r="CW34" s="146"/>
      <c r="CX34" s="146"/>
      <c r="CY34" s="146"/>
      <c r="CZ34" s="512"/>
      <c r="DA34" s="142"/>
      <c r="DB34" s="142"/>
      <c r="DC34" s="142"/>
      <c r="DD34" s="142"/>
      <c r="DE34" s="142"/>
      <c r="DF34" s="142"/>
      <c r="DG34" s="516"/>
      <c r="DH34" s="553"/>
      <c r="DI34" s="553"/>
      <c r="DJ34" s="553"/>
      <c r="DK34" s="553"/>
      <c r="DL34" s="553"/>
      <c r="DM34" s="553"/>
      <c r="DN34" s="553"/>
      <c r="DO34" s="553"/>
      <c r="DP34" s="553"/>
      <c r="DQ34" s="553"/>
      <c r="DR34" s="553"/>
      <c r="DS34" s="553"/>
      <c r="DT34" s="553"/>
      <c r="DU34" s="553"/>
      <c r="DV34" s="548"/>
      <c r="DW34" s="554" t="e">
        <f t="shared" si="50"/>
        <v>#DIV/0!</v>
      </c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/>
      <c r="EJ34" s="256"/>
      <c r="EK34" s="256"/>
      <c r="EL34" s="256"/>
      <c r="EM34" s="403"/>
      <c r="EN34" s="404"/>
      <c r="EO34" s="404"/>
      <c r="EP34" s="404"/>
      <c r="EQ34" s="404"/>
      <c r="ER34" s="404"/>
      <c r="ES34" s="404"/>
      <c r="ET34" s="404"/>
      <c r="EU34" s="404"/>
      <c r="EV34" s="404"/>
      <c r="EW34" s="404"/>
      <c r="EX34" s="404"/>
      <c r="EY34" s="404"/>
      <c r="EZ34" s="404"/>
      <c r="FA34" s="404"/>
      <c r="FB34" s="404"/>
      <c r="FC34" s="404"/>
      <c r="FD34" s="404"/>
      <c r="FE34" s="404"/>
      <c r="FF34" s="404"/>
      <c r="FG34" s="516"/>
      <c r="FH34" s="256"/>
      <c r="FI34" s="256"/>
      <c r="FJ34" s="256"/>
      <c r="FK34" s="256"/>
      <c r="FL34" s="256"/>
      <c r="FM34" s="142"/>
      <c r="FN34" s="256"/>
      <c r="FO34" s="142"/>
      <c r="FP34" s="256"/>
      <c r="FQ34" s="142"/>
      <c r="FR34" s="142"/>
      <c r="FS34" s="142"/>
      <c r="FT34" s="256"/>
      <c r="FU34" s="142"/>
      <c r="FV34" s="256"/>
      <c r="FW34" s="142"/>
      <c r="FX34" s="142"/>
      <c r="FY34" s="142"/>
      <c r="FZ34" s="256"/>
      <c r="GA34" s="256"/>
      <c r="GB34" s="256"/>
      <c r="GC34" s="256"/>
      <c r="GD34" s="256"/>
      <c r="GE34" s="256"/>
      <c r="GF34" s="256"/>
      <c r="GG34" s="256"/>
      <c r="GH34" s="256"/>
      <c r="GI34" s="256"/>
      <c r="GJ34" s="256"/>
      <c r="GK34" s="256"/>
      <c r="GL34" s="256"/>
      <c r="GM34" s="256"/>
      <c r="GN34" s="256"/>
      <c r="GO34" s="495"/>
      <c r="GP34" s="406"/>
      <c r="GQ34" s="256"/>
      <c r="GR34" s="256"/>
      <c r="GS34" s="617"/>
      <c r="GT34" s="620"/>
      <c r="GU34" s="620"/>
      <c r="GV34" s="620"/>
      <c r="GW34" s="620"/>
      <c r="GX34" s="620"/>
      <c r="GY34" s="620"/>
      <c r="GZ34" s="620"/>
      <c r="HA34" s="620"/>
      <c r="HB34" s="620"/>
      <c r="HC34" s="629"/>
      <c r="HD34" s="620"/>
      <c r="HE34" s="620"/>
      <c r="HF34" s="620"/>
      <c r="HG34" s="620"/>
      <c r="HH34" s="620"/>
      <c r="HI34" s="620"/>
      <c r="HJ34" s="620"/>
      <c r="HK34" s="620"/>
      <c r="HL34" s="629"/>
      <c r="HM34" s="620"/>
      <c r="HN34" s="620"/>
      <c r="HO34" s="620"/>
      <c r="HP34" s="620"/>
      <c r="HQ34" s="620"/>
      <c r="HR34" s="620"/>
      <c r="HS34" s="620"/>
      <c r="HT34" s="620"/>
      <c r="HU34" s="620"/>
      <c r="HV34" s="620"/>
      <c r="HW34" s="620"/>
      <c r="HX34" s="620"/>
      <c r="HY34" s="620"/>
      <c r="HZ34" s="620"/>
      <c r="IA34" s="620"/>
      <c r="IB34" s="620"/>
      <c r="IC34" s="620"/>
      <c r="ID34" s="620"/>
      <c r="IE34" s="620"/>
      <c r="IF34" s="620"/>
      <c r="IG34" s="620"/>
      <c r="IH34" s="620"/>
      <c r="II34" s="620"/>
      <c r="IJ34" s="620"/>
      <c r="IK34" s="620"/>
      <c r="IL34" s="620"/>
      <c r="IM34" s="620"/>
      <c r="IN34" s="620"/>
      <c r="IO34" s="620"/>
      <c r="IP34" s="620"/>
      <c r="IQ34" s="620"/>
      <c r="IR34" s="620"/>
      <c r="IS34" s="620"/>
      <c r="IT34" s="620"/>
      <c r="IU34" s="620"/>
      <c r="IV34" s="620"/>
      <c r="IW34" s="620"/>
      <c r="IX34" s="787"/>
      <c r="IY34" s="553"/>
      <c r="IZ34" s="553"/>
      <c r="JA34" s="553"/>
      <c r="JB34" s="553"/>
      <c r="JC34" s="553"/>
      <c r="JD34" s="553"/>
      <c r="JE34" s="553"/>
      <c r="JF34" s="553"/>
      <c r="JG34" s="553"/>
      <c r="JH34" s="553"/>
      <c r="JI34" s="553"/>
      <c r="JJ34" s="553"/>
      <c r="JK34" s="553"/>
      <c r="JL34" s="552"/>
      <c r="JM34" s="757"/>
      <c r="JN34" s="754"/>
      <c r="JO34" s="752"/>
      <c r="JP34" s="752"/>
      <c r="JQ34" s="752"/>
      <c r="JR34" s="752"/>
      <c r="JS34" s="752"/>
      <c r="JT34" s="752"/>
      <c r="JU34" s="752"/>
      <c r="JV34" s="752"/>
      <c r="JW34" s="752"/>
      <c r="JX34" s="752"/>
      <c r="JY34" s="752"/>
      <c r="JZ34" s="752"/>
      <c r="KA34" s="752"/>
      <c r="KB34" s="752"/>
      <c r="KC34" s="256"/>
      <c r="KD34" s="752"/>
      <c r="KE34" s="752"/>
      <c r="KF34" s="752"/>
      <c r="KG34" s="757"/>
      <c r="KH34" s="752"/>
      <c r="KI34" s="752"/>
      <c r="KJ34" s="752"/>
      <c r="KK34" s="752"/>
      <c r="KL34" s="752"/>
      <c r="KM34" s="752"/>
      <c r="KN34" s="752"/>
      <c r="KO34" s="752"/>
      <c r="KP34" s="883"/>
      <c r="KQ34" s="884"/>
      <c r="KR34" s="884"/>
      <c r="KS34" s="884"/>
      <c r="KT34" s="884"/>
      <c r="KU34" s="884"/>
      <c r="KV34" s="884"/>
      <c r="KW34" s="884"/>
      <c r="KX34" s="884"/>
      <c r="KY34" s="884"/>
      <c r="KZ34" s="884"/>
      <c r="LA34" s="884"/>
      <c r="LB34" s="884"/>
      <c r="LC34" s="884"/>
      <c r="LD34" s="884"/>
      <c r="LE34" s="884"/>
      <c r="LF34" s="884"/>
      <c r="LG34" s="884"/>
      <c r="LH34" s="884"/>
      <c r="LI34" s="884"/>
      <c r="LJ34" s="617"/>
      <c r="LK34" s="256"/>
      <c r="LL34" s="142" t="e">
        <f t="shared" si="22"/>
        <v>#DIV/0!</v>
      </c>
      <c r="LM34" s="256"/>
      <c r="LN34" s="256"/>
      <c r="LO34" s="256"/>
      <c r="LP34" s="256"/>
      <c r="LQ34" s="256"/>
      <c r="LR34" s="256"/>
      <c r="LS34" s="256"/>
      <c r="LT34" s="256"/>
      <c r="LU34" s="256"/>
      <c r="LV34" s="256"/>
      <c r="LW34" s="256"/>
      <c r="LX34" s="256"/>
      <c r="LY34" s="256"/>
      <c r="LZ34" s="256"/>
      <c r="MA34" s="256"/>
      <c r="MB34" s="256"/>
      <c r="MC34" s="256"/>
      <c r="MD34" s="256"/>
      <c r="ME34" s="256"/>
      <c r="MF34" s="256"/>
      <c r="MG34" s="256"/>
      <c r="MH34" s="256"/>
    </row>
    <row r="35" spans="1:346" s="142" customFormat="1" ht="15.75" x14ac:dyDescent="0.25">
      <c r="A35" s="278">
        <v>17</v>
      </c>
      <c r="B35" s="272">
        <v>144</v>
      </c>
      <c r="C35" s="144">
        <v>110</v>
      </c>
      <c r="D35" s="327">
        <v>2957.6</v>
      </c>
      <c r="E35" s="319" t="s">
        <v>237</v>
      </c>
      <c r="F35" s="310" t="s">
        <v>177</v>
      </c>
      <c r="G35" s="239"/>
      <c r="H35" s="145">
        <v>49.805486212701268</v>
      </c>
      <c r="I35" s="145">
        <v>1.2819140311916537</v>
      </c>
      <c r="J35" s="145">
        <v>19.389375041624852</v>
      </c>
      <c r="K35" s="145">
        <v>10.047543502274729</v>
      </c>
      <c r="L35" s="145">
        <v>5.5397910604748801E-2</v>
      </c>
      <c r="M35" s="145">
        <v>3.9152818892285226</v>
      </c>
      <c r="N35" s="145">
        <v>0.49549762652232138</v>
      </c>
      <c r="O35" s="145">
        <v>1.1172089188562295</v>
      </c>
      <c r="P35" s="145">
        <v>5.5834926751745959</v>
      </c>
      <c r="Q35" s="145">
        <v>0.16449245240987792</v>
      </c>
      <c r="R35" s="145">
        <v>8.102343163304912E-2</v>
      </c>
      <c r="S35" s="145">
        <v>0.66328630777816322</v>
      </c>
      <c r="T35" s="145">
        <v>1.32</v>
      </c>
      <c r="U35" s="145">
        <v>5.68</v>
      </c>
      <c r="V35" s="540">
        <v>99.6</v>
      </c>
      <c r="W35" s="540"/>
      <c r="X35" s="145">
        <v>1.1172089188562295</v>
      </c>
      <c r="Y35" s="145">
        <f>O35*0.742</f>
        <v>0.82896901779132226</v>
      </c>
      <c r="Z35" s="145">
        <f>S35/35.453</f>
        <v>1.8708890863344801E-2</v>
      </c>
      <c r="AA35" s="145">
        <f>X35+Y35</f>
        <v>1.9461779366475518</v>
      </c>
      <c r="AB35" s="145">
        <v>1.32</v>
      </c>
      <c r="AC35" s="146">
        <f>R35+S35</f>
        <v>0.74430973941121237</v>
      </c>
      <c r="AD35" s="146"/>
      <c r="AE35" s="146">
        <f>R35*2.5*0.7</f>
        <v>0.14179100535783595</v>
      </c>
      <c r="AF35" s="443">
        <f>N35-R35*2.5*0.7</f>
        <v>0.35370662116448542</v>
      </c>
      <c r="AG35" s="146">
        <v>0</v>
      </c>
      <c r="AH35" s="146">
        <f>R35-AG35</f>
        <v>8.102343163304912E-2</v>
      </c>
      <c r="AI35" s="887">
        <f t="shared" si="24"/>
        <v>0.14179100535783595</v>
      </c>
      <c r="AJ35" s="887">
        <f t="shared" si="25"/>
        <v>0.35370662116448542</v>
      </c>
      <c r="AK35" s="146"/>
      <c r="AL35" s="887">
        <f t="shared" si="125"/>
        <v>8.102343163304912E-2</v>
      </c>
      <c r="AM35" s="249">
        <f>AF35+3*J35</f>
        <v>58.521831746039041</v>
      </c>
      <c r="AN35" s="249">
        <f>3*J35/AM35</f>
        <v>0.99395598854971889</v>
      </c>
      <c r="AO35" s="249">
        <f t="shared" si="27"/>
        <v>6.0440114502811251E-3</v>
      </c>
      <c r="AP35" s="249">
        <f>K35+M35</f>
        <v>13.962825391503252</v>
      </c>
      <c r="AQ35" s="249">
        <f t="shared" si="28"/>
        <v>13.87843391495873</v>
      </c>
      <c r="AR35" s="249">
        <f t="shared" si="29"/>
        <v>8.4391476544521685E-2</v>
      </c>
      <c r="AS35" s="249">
        <f>U35*AN35/(2*AO35+AN35)</f>
        <v>5.611752518484538</v>
      </c>
      <c r="AT35" s="249">
        <f>U35*2*AR35/(2*AR35+AQ35)</f>
        <v>6.8247481515461283E-2</v>
      </c>
      <c r="AU35" s="433">
        <f t="shared" si="30"/>
        <v>0.50634557922446843</v>
      </c>
      <c r="AV35" s="430">
        <f>(J35+AQ35+AS35)*2</f>
        <v>77.759122950136231</v>
      </c>
      <c r="AW35" s="430">
        <f>H35-0.5*AV35</f>
        <v>10.925924737633153</v>
      </c>
      <c r="AX35" s="430">
        <f>SUM(AU35:AW35)</f>
        <v>89.191393266993856</v>
      </c>
      <c r="AY35" s="430">
        <f t="shared" si="85"/>
        <v>10.808606733006144</v>
      </c>
      <c r="AZ35" s="436">
        <f t="shared" si="31"/>
        <v>10.925924737633153</v>
      </c>
      <c r="BA35" s="436"/>
      <c r="BB35" s="436">
        <f>AU35</f>
        <v>0.50634557922446843</v>
      </c>
      <c r="BC35" s="436"/>
      <c r="BD35" s="436">
        <f t="shared" si="32"/>
        <v>77.759122950136231</v>
      </c>
      <c r="BE35" s="430"/>
      <c r="BF35" s="146">
        <f t="shared" si="33"/>
        <v>88.685047687769384</v>
      </c>
      <c r="BG35" s="146"/>
      <c r="BH35" s="147">
        <v>69960.062304719962</v>
      </c>
      <c r="BI35" s="148">
        <v>164.833702959031</v>
      </c>
      <c r="BJ35" s="148">
        <v>2.6020932690686833</v>
      </c>
      <c r="BK35" s="148">
        <v>108.15354724725148</v>
      </c>
      <c r="BL35" s="148">
        <v>22.531697433009423</v>
      </c>
      <c r="BM35" s="148">
        <v>8.9562533369406108</v>
      </c>
      <c r="BN35" s="148">
        <v>29.642836171600777</v>
      </c>
      <c r="BO35" s="148">
        <v>179.02006332082601</v>
      </c>
      <c r="BP35" s="148">
        <v>121.24303095887846</v>
      </c>
      <c r="BQ35" s="148">
        <v>31.864987372923689</v>
      </c>
      <c r="BR35" s="148">
        <v>159.68308369900151</v>
      </c>
      <c r="BS35" s="148">
        <v>14.93744109982727</v>
      </c>
      <c r="BT35" s="148">
        <v>12.820722079029544</v>
      </c>
      <c r="BU35" s="148">
        <v>15.48121049729582</v>
      </c>
      <c r="BV35" s="148">
        <v>6.020762171249757</v>
      </c>
      <c r="BW35" s="148">
        <v>603.71584838195588</v>
      </c>
      <c r="BX35" s="148">
        <v>34.321107160918807</v>
      </c>
      <c r="BY35" s="148">
        <v>67.883331169921846</v>
      </c>
      <c r="BZ35" s="148">
        <v>8.9189584016046677</v>
      </c>
      <c r="CA35" s="148">
        <v>22.744534229580143</v>
      </c>
      <c r="CB35" s="148"/>
      <c r="CC35" s="148">
        <f t="shared" si="34"/>
        <v>753649399.33944058</v>
      </c>
      <c r="CD35" s="148"/>
      <c r="CE35" s="148">
        <f t="shared" si="35"/>
        <v>124.94897256042078</v>
      </c>
      <c r="CF35" s="148"/>
      <c r="CG35" s="191"/>
      <c r="CH35" s="158"/>
      <c r="CI35" s="371"/>
      <c r="CJ35" s="206"/>
      <c r="CK35" s="497"/>
      <c r="CL35" s="371"/>
      <c r="CM35" s="501">
        <f t="shared" si="36"/>
        <v>77.759122950136231</v>
      </c>
      <c r="CN35" s="501">
        <f t="shared" si="37"/>
        <v>10.925924737633153</v>
      </c>
      <c r="CO35" s="161">
        <f t="shared" si="38"/>
        <v>1.2860227354175012E-2</v>
      </c>
      <c r="CP35" s="161">
        <f t="shared" si="38"/>
        <v>9.1525433683028165E-2</v>
      </c>
      <c r="CQ35" s="142">
        <f t="shared" si="39"/>
        <v>0.14050987618056732</v>
      </c>
      <c r="CR35" s="142">
        <f t="shared" si="40"/>
        <v>87.68008246880612</v>
      </c>
      <c r="CS35" s="142">
        <f t="shared" si="41"/>
        <v>2.5686999248701681</v>
      </c>
      <c r="CT35" s="142">
        <f>100*H35/(H35+J35)</f>
        <v>71.97859105409708</v>
      </c>
      <c r="CU35" s="142">
        <f t="shared" si="42"/>
        <v>28.021408945902916</v>
      </c>
      <c r="CV35" s="142">
        <f t="shared" si="43"/>
        <v>3.1189200649361233</v>
      </c>
      <c r="CW35" s="146">
        <f t="shared" si="44"/>
        <v>49.805486212701268</v>
      </c>
      <c r="CX35" s="146">
        <f t="shared" si="45"/>
        <v>19.389375041624852</v>
      </c>
      <c r="CY35" s="146">
        <f t="shared" si="46"/>
        <v>5.5834926751745959</v>
      </c>
      <c r="CZ35" s="512">
        <f t="shared" si="47"/>
        <v>179.02006332082601</v>
      </c>
      <c r="DG35" s="516"/>
      <c r="DH35" s="145">
        <v>49.805486212701268</v>
      </c>
      <c r="DI35" s="145">
        <v>1.2819140311916537</v>
      </c>
      <c r="DJ35" s="145">
        <v>19.389375041624852</v>
      </c>
      <c r="DK35" s="145">
        <v>10.047543502274729</v>
      </c>
      <c r="DL35" s="145">
        <v>5.5397910604748801E-2</v>
      </c>
      <c r="DM35" s="145">
        <v>3.9152818892285226</v>
      </c>
      <c r="DN35" s="145">
        <v>0.49549762652232138</v>
      </c>
      <c r="DO35" s="145">
        <v>1.1172089188562295</v>
      </c>
      <c r="DP35" s="145">
        <v>5.5834926751745959</v>
      </c>
      <c r="DQ35" s="145">
        <v>0.16449245240987792</v>
      </c>
      <c r="DR35" s="145">
        <v>8.102343163304912E-2</v>
      </c>
      <c r="DS35" s="145">
        <v>0.66328630777816322</v>
      </c>
      <c r="DT35" s="145">
        <v>1.32</v>
      </c>
      <c r="DU35" s="145">
        <v>5.68</v>
      </c>
      <c r="DV35" s="540">
        <f t="shared" si="49"/>
        <v>99.600000000000023</v>
      </c>
      <c r="DW35" s="554">
        <f t="shared" si="50"/>
        <v>1.1613348231827676</v>
      </c>
      <c r="DX35" s="256">
        <f t="shared" si="120"/>
        <v>57.840845524359196</v>
      </c>
      <c r="DY35" s="256">
        <f t="shared" si="120"/>
        <v>1.488731404749468</v>
      </c>
      <c r="DZ35" s="256">
        <f t="shared" si="120"/>
        <v>22.517556435589764</v>
      </c>
      <c r="EA35" s="256">
        <f t="shared" si="120"/>
        <v>11.668562156635389</v>
      </c>
      <c r="EB35" s="256">
        <f t="shared" si="120"/>
        <v>6.4335522716860716E-2</v>
      </c>
      <c r="EC35" s="256">
        <f t="shared" si="120"/>
        <v>4.5469532005378985</v>
      </c>
      <c r="ED35" s="256">
        <f t="shared" si="120"/>
        <v>0.5754386484847811</v>
      </c>
      <c r="EE35" s="256">
        <f t="shared" si="120"/>
        <v>1.2974536222381103</v>
      </c>
      <c r="EF35" s="256">
        <f t="shared" si="120"/>
        <v>6.484304478666167</v>
      </c>
      <c r="EG35" s="256">
        <f t="shared" si="120"/>
        <v>0.19103081313432538</v>
      </c>
      <c r="EH35" s="256">
        <f t="shared" si="120"/>
        <v>9.4095332649228161E-2</v>
      </c>
      <c r="EI35" s="256">
        <f t="shared" si="120"/>
        <v>0.77029748696310396</v>
      </c>
      <c r="EJ35" s="256">
        <f t="shared" si="121"/>
        <v>107.53960462672427</v>
      </c>
      <c r="EK35" s="256"/>
      <c r="EL35" s="256"/>
      <c r="EM35" s="147">
        <v>69960.062304719962</v>
      </c>
      <c r="EN35" s="148">
        <v>164.833702959031</v>
      </c>
      <c r="EO35" s="148">
        <v>2.6020932690686833</v>
      </c>
      <c r="EP35" s="148">
        <v>108.15354724725148</v>
      </c>
      <c r="EQ35" s="148">
        <v>22.531697433009423</v>
      </c>
      <c r="ER35" s="148">
        <v>8.9562533369406108</v>
      </c>
      <c r="ES35" s="148">
        <v>29.642836171600777</v>
      </c>
      <c r="ET35" s="148">
        <v>179.02006332082601</v>
      </c>
      <c r="EU35" s="148">
        <v>121.24303095887846</v>
      </c>
      <c r="EV35" s="148">
        <v>31.864987372923689</v>
      </c>
      <c r="EW35" s="148">
        <v>159.68308369900151</v>
      </c>
      <c r="EX35" s="148">
        <v>14.93744109982727</v>
      </c>
      <c r="EY35" s="148">
        <v>12.820722079029544</v>
      </c>
      <c r="EZ35" s="148">
        <v>15.48121049729582</v>
      </c>
      <c r="FA35" s="148">
        <v>6.020762171249757</v>
      </c>
      <c r="FB35" s="148">
        <v>603.71584838195588</v>
      </c>
      <c r="FC35" s="148">
        <v>34.321107160918807</v>
      </c>
      <c r="FD35" s="148">
        <v>67.883331169921846</v>
      </c>
      <c r="FE35" s="148">
        <v>8.9189584016046677</v>
      </c>
      <c r="FF35" s="148">
        <v>22.744534229580143</v>
      </c>
      <c r="FG35" s="516"/>
      <c r="FH35" s="256"/>
      <c r="FI35" s="256"/>
      <c r="FJ35" s="256"/>
      <c r="FK35" s="256"/>
      <c r="FL35" s="256"/>
      <c r="FM35" s="142">
        <f>100*$DJ35/$FJ$8</f>
        <v>80.789062673436888</v>
      </c>
      <c r="FN35" s="256"/>
      <c r="FO35" s="142">
        <f>$DH35-$FJ$11*FM35/100</f>
        <v>7.7951736225140849</v>
      </c>
      <c r="FP35" s="256"/>
      <c r="FQ35" s="142">
        <f t="shared" si="53"/>
        <v>28.021408945902923</v>
      </c>
      <c r="FS35" s="142">
        <f t="shared" si="54"/>
        <v>91.200269993330195</v>
      </c>
      <c r="FT35" s="256"/>
      <c r="FU35" s="142">
        <f t="shared" si="55"/>
        <v>28.021408945902916</v>
      </c>
      <c r="FV35" s="256"/>
      <c r="FW35" s="142">
        <f t="shared" si="56"/>
        <v>0.38930199293346568</v>
      </c>
      <c r="FY35" s="142">
        <f t="shared" si="57"/>
        <v>19.389375041624852</v>
      </c>
      <c r="FZ35" s="256"/>
      <c r="GA35" s="256"/>
      <c r="GB35" s="256"/>
      <c r="GC35" s="256"/>
      <c r="GD35" s="256"/>
      <c r="GE35" s="256"/>
      <c r="GF35" s="256"/>
      <c r="GG35" s="256"/>
      <c r="GH35" s="256"/>
      <c r="GI35" s="256"/>
      <c r="GJ35" s="256"/>
      <c r="GK35" s="256"/>
      <c r="GL35" s="256"/>
      <c r="GM35" s="256"/>
      <c r="GN35" s="256"/>
      <c r="GO35" s="497"/>
      <c r="GP35" s="371"/>
      <c r="GQ35" s="256"/>
      <c r="GR35" s="256"/>
      <c r="GS35" s="617"/>
      <c r="GT35" s="620"/>
      <c r="GU35" s="620"/>
      <c r="GV35" s="620"/>
      <c r="GW35" s="620"/>
      <c r="GX35" s="620"/>
      <c r="GY35" s="620"/>
      <c r="GZ35" s="620"/>
      <c r="HA35" s="620"/>
      <c r="HB35" s="620"/>
      <c r="HC35" s="629"/>
      <c r="HD35" s="620"/>
      <c r="HE35" s="620"/>
      <c r="HF35" s="620"/>
      <c r="HG35" s="620"/>
      <c r="HH35" s="620"/>
      <c r="HI35" s="620"/>
      <c r="HJ35" s="620"/>
      <c r="HK35" s="620"/>
      <c r="HL35" s="629"/>
      <c r="HM35" s="620"/>
      <c r="HN35" s="620"/>
      <c r="HO35" s="620"/>
      <c r="HP35" s="620"/>
      <c r="HQ35" s="620"/>
      <c r="HR35" s="620"/>
      <c r="HS35" s="620"/>
      <c r="HT35" s="620"/>
      <c r="HU35" s="620"/>
      <c r="HV35" s="620"/>
      <c r="HW35" s="620"/>
      <c r="HX35" s="620"/>
      <c r="HY35" s="620"/>
      <c r="HZ35" s="620"/>
      <c r="IA35" s="620"/>
      <c r="IB35" s="620"/>
      <c r="IC35" s="620"/>
      <c r="ID35" s="620"/>
      <c r="IE35" s="620"/>
      <c r="IF35" s="620"/>
      <c r="IG35" s="620"/>
      <c r="IH35" s="620"/>
      <c r="II35" s="620"/>
      <c r="IJ35" s="620"/>
      <c r="IK35" s="620"/>
      <c r="IL35" s="620"/>
      <c r="IM35" s="620"/>
      <c r="IN35" s="620"/>
      <c r="IO35" s="620"/>
      <c r="IP35" s="620"/>
      <c r="IQ35" s="620"/>
      <c r="IR35" s="620"/>
      <c r="IS35" s="620"/>
      <c r="IT35" s="620"/>
      <c r="IU35" s="620"/>
      <c r="IV35" s="620"/>
      <c r="IW35" s="620"/>
      <c r="IX35" s="278">
        <v>17</v>
      </c>
      <c r="IY35" s="145">
        <v>49.805486212701268</v>
      </c>
      <c r="IZ35" s="145">
        <v>1.2819140311916537</v>
      </c>
      <c r="JA35" s="145">
        <v>19.389375041624852</v>
      </c>
      <c r="JB35" s="145">
        <v>10.047543502274729</v>
      </c>
      <c r="JC35" s="145">
        <v>5.5397910604748801E-2</v>
      </c>
      <c r="JD35" s="145">
        <v>3.9152818892285226</v>
      </c>
      <c r="JE35" s="145">
        <v>0.49549762652232138</v>
      </c>
      <c r="JF35" s="145">
        <v>1.1172089188562295</v>
      </c>
      <c r="JG35" s="145">
        <v>5.5834926751745959</v>
      </c>
      <c r="JH35" s="145">
        <v>0.16449245240987792</v>
      </c>
      <c r="JI35" s="145">
        <v>8.102343163304912E-2</v>
      </c>
      <c r="JJ35" s="145">
        <v>0.66328630777816322</v>
      </c>
      <c r="JK35" s="145">
        <v>5.68</v>
      </c>
      <c r="JL35" s="248">
        <v>1.32</v>
      </c>
      <c r="JM35" s="540">
        <f t="shared" si="58"/>
        <v>98.28000000000003</v>
      </c>
      <c r="JN35" s="748">
        <f t="shared" si="59"/>
        <v>1.0175010175010173</v>
      </c>
      <c r="JO35" s="753">
        <f t="shared" si="60"/>
        <v>50.67713289855643</v>
      </c>
      <c r="JP35" s="753">
        <f t="shared" si="61"/>
        <v>1.3043488310863385</v>
      </c>
      <c r="JQ35" s="753">
        <f t="shared" si="62"/>
        <v>19.728708833562116</v>
      </c>
      <c r="JR35" s="753">
        <f t="shared" si="63"/>
        <v>10.223385736950272</v>
      </c>
      <c r="JS35" s="753">
        <f t="shared" si="64"/>
        <v>5.6367430407762299E-2</v>
      </c>
      <c r="JT35" s="753">
        <f t="shared" si="65"/>
        <v>3.9838033060933271</v>
      </c>
      <c r="JU35" s="753">
        <f t="shared" si="66"/>
        <v>0.50416933915580109</v>
      </c>
      <c r="JV35" s="753">
        <f t="shared" si="67"/>
        <v>1.1367612116974251</v>
      </c>
      <c r="JW35" s="753">
        <f t="shared" si="68"/>
        <v>5.6812094781996283</v>
      </c>
      <c r="JX35" s="753">
        <f t="shared" si="69"/>
        <v>0.16737123769828846</v>
      </c>
      <c r="JY35" s="753">
        <f t="shared" si="70"/>
        <v>8.2441424128051596E-2</v>
      </c>
      <c r="JZ35" s="753">
        <f t="shared" si="71"/>
        <v>0.67489449305877403</v>
      </c>
      <c r="KA35" s="753">
        <f t="shared" si="72"/>
        <v>5.7794057794057778</v>
      </c>
      <c r="KB35" s="753">
        <f t="shared" si="73"/>
        <v>99.999999999999986</v>
      </c>
      <c r="KC35" s="256"/>
      <c r="KD35" s="256">
        <f t="shared" si="74"/>
        <v>82.202953473175484</v>
      </c>
      <c r="KE35" s="256">
        <f t="shared" si="75"/>
        <v>6.2875380230416624</v>
      </c>
      <c r="KF35" s="256">
        <f t="shared" si="76"/>
        <v>6.2835751185615791</v>
      </c>
      <c r="KG35" s="249">
        <f t="shared" si="77"/>
        <v>2.0614683665825391</v>
      </c>
      <c r="KH35" s="256">
        <f t="shared" si="78"/>
        <v>96.835534981361263</v>
      </c>
      <c r="KI35" s="256">
        <f t="shared" si="79"/>
        <v>1.0326787580535164</v>
      </c>
      <c r="KJ35" s="753">
        <f t="shared" si="80"/>
        <v>84.889243901009849</v>
      </c>
      <c r="KK35" s="753">
        <f t="shared" si="81"/>
        <v>6.4930069568489257</v>
      </c>
      <c r="KL35" s="753">
        <f t="shared" si="82"/>
        <v>6.488914549572149</v>
      </c>
      <c r="KM35" s="753">
        <f t="shared" si="83"/>
        <v>2.1288345925690675</v>
      </c>
      <c r="KN35" s="753">
        <f t="shared" si="84"/>
        <v>99.999999999999986</v>
      </c>
      <c r="KO35" s="256"/>
      <c r="KP35" s="147">
        <v>69960.062304719962</v>
      </c>
      <c r="KQ35" s="148">
        <v>164.833702959031</v>
      </c>
      <c r="KR35" s="148">
        <v>2.6020932690686833</v>
      </c>
      <c r="KS35" s="148">
        <v>108.15354724725148</v>
      </c>
      <c r="KT35" s="148">
        <v>22.531697433009423</v>
      </c>
      <c r="KU35" s="148">
        <v>8.9562533369406108</v>
      </c>
      <c r="KV35" s="148">
        <v>29.642836171600777</v>
      </c>
      <c r="KW35" s="148">
        <v>179.02006332082601</v>
      </c>
      <c r="KX35" s="148">
        <v>121.24303095887846</v>
      </c>
      <c r="KY35" s="148">
        <v>31.864987372923689</v>
      </c>
      <c r="KZ35" s="148">
        <v>159.68308369900151</v>
      </c>
      <c r="LA35" s="148">
        <v>14.93744109982727</v>
      </c>
      <c r="LB35" s="148">
        <v>12.820722079029544</v>
      </c>
      <c r="LC35" s="148">
        <v>15.48121049729582</v>
      </c>
      <c r="LD35" s="148">
        <v>6.020762171249757</v>
      </c>
      <c r="LE35" s="148">
        <v>603.71584838195588</v>
      </c>
      <c r="LF35" s="148">
        <v>34.321107160918807</v>
      </c>
      <c r="LG35" s="148">
        <v>67.883331169921846</v>
      </c>
      <c r="LH35" s="148">
        <v>8.9189584016046677</v>
      </c>
      <c r="LI35" s="148">
        <v>22.744534229580143</v>
      </c>
      <c r="LJ35" s="617"/>
      <c r="LL35" s="142">
        <f t="shared" si="22"/>
        <v>43.922178172254391</v>
      </c>
    </row>
    <row r="36" spans="1:346" s="142" customFormat="1" ht="15.75" x14ac:dyDescent="0.25">
      <c r="A36" s="691">
        <v>18</v>
      </c>
      <c r="B36" s="781">
        <v>145</v>
      </c>
      <c r="C36" s="782">
        <v>110</v>
      </c>
      <c r="D36" s="848">
        <v>2958.5</v>
      </c>
      <c r="E36" s="849" t="s">
        <v>237</v>
      </c>
      <c r="F36" s="850" t="s">
        <v>177</v>
      </c>
      <c r="G36" s="786"/>
      <c r="H36" s="544">
        <v>59.057213687103662</v>
      </c>
      <c r="I36" s="544">
        <v>1.0121571302192716</v>
      </c>
      <c r="J36" s="544">
        <v>15.274304671092169</v>
      </c>
      <c r="K36" s="544">
        <v>8.0877379947461172</v>
      </c>
      <c r="L36" s="544">
        <v>4.675839574287044E-2</v>
      </c>
      <c r="M36" s="544">
        <v>3.0138767296277029</v>
      </c>
      <c r="N36" s="544">
        <v>0.36067773718437873</v>
      </c>
      <c r="O36" s="544">
        <v>0.95493824325875676</v>
      </c>
      <c r="P36" s="544">
        <v>4.3594097149533013</v>
      </c>
      <c r="Q36" s="544">
        <v>0.12573510443608563</v>
      </c>
      <c r="R36" s="544">
        <v>6.4436625900689465E-2</v>
      </c>
      <c r="S36" s="544">
        <v>0.58275396573496929</v>
      </c>
      <c r="T36" s="544">
        <v>1.3</v>
      </c>
      <c r="U36" s="544">
        <v>5.36</v>
      </c>
      <c r="V36" s="146">
        <v>99.599999999999952</v>
      </c>
      <c r="W36" s="146"/>
      <c r="X36" s="544">
        <v>0.95493824325875676</v>
      </c>
      <c r="Y36" s="544">
        <f>O36*0.742</f>
        <v>0.70856417649799752</v>
      </c>
      <c r="Z36" s="544">
        <f>S36/35.453</f>
        <v>1.6437366816206507E-2</v>
      </c>
      <c r="AA36" s="544">
        <f>X36+Y36</f>
        <v>1.6635024197567543</v>
      </c>
      <c r="AB36" s="544">
        <v>1.3</v>
      </c>
      <c r="AC36" s="146">
        <f>R36+S36</f>
        <v>0.64719059163565873</v>
      </c>
      <c r="AD36" s="146"/>
      <c r="AE36" s="146">
        <f>R36*2.5*0.7</f>
        <v>0.11276409532620654</v>
      </c>
      <c r="AF36" s="443">
        <f>N36-R36*2.5*0.7</f>
        <v>0.24791364185817219</v>
      </c>
      <c r="AG36" s="146">
        <v>0</v>
      </c>
      <c r="AH36" s="146">
        <f>R36-AG36</f>
        <v>6.4436625900689465E-2</v>
      </c>
      <c r="AI36" s="887">
        <f t="shared" si="24"/>
        <v>0.11276409532620654</v>
      </c>
      <c r="AJ36" s="887">
        <f t="shared" si="25"/>
        <v>0.24791364185817219</v>
      </c>
      <c r="AK36" s="146"/>
      <c r="AL36" s="887">
        <f t="shared" ref="AL36:AL38" si="126">AI36/(0.7*2.5)</f>
        <v>6.4436625900689451E-2</v>
      </c>
      <c r="AM36" s="249">
        <f>AF36+3*J36</f>
        <v>46.070827655134678</v>
      </c>
      <c r="AN36" s="249">
        <f>3*J36/AM36</f>
        <v>0.9946188585168485</v>
      </c>
      <c r="AO36" s="249">
        <f t="shared" si="27"/>
        <v>5.3811414831515785E-3</v>
      </c>
      <c r="AP36" s="249">
        <f>K36+M36</f>
        <v>11.101614724373821</v>
      </c>
      <c r="AQ36" s="249">
        <f t="shared" si="28"/>
        <v>11.041875364850528</v>
      </c>
      <c r="AR36" s="249">
        <f t="shared" si="29"/>
        <v>5.9739359523294344E-2</v>
      </c>
      <c r="AS36" s="249">
        <f>U36*AN36/(2*AO36+AN36)</f>
        <v>5.3026229174994404</v>
      </c>
      <c r="AT36" s="249">
        <f>U36*2*AR36/(2*AR36+AQ36)</f>
        <v>5.7377082500558944E-2</v>
      </c>
      <c r="AU36" s="433">
        <f t="shared" si="30"/>
        <v>0.36503008388202551</v>
      </c>
      <c r="AV36" s="430">
        <f>(J36+AQ36+AS36)*2</f>
        <v>63.237605906884276</v>
      </c>
      <c r="AW36" s="430">
        <f>H36-0.5*AV36</f>
        <v>27.438410733661524</v>
      </c>
      <c r="AX36" s="430">
        <f>SUM(AU36:AW36)</f>
        <v>91.041046724427829</v>
      </c>
      <c r="AY36" s="430">
        <f t="shared" si="85"/>
        <v>8.9589532755721706</v>
      </c>
      <c r="AZ36" s="436">
        <f t="shared" si="31"/>
        <v>27.438410733661524</v>
      </c>
      <c r="BA36" s="436"/>
      <c r="BB36" s="436">
        <f>AU36</f>
        <v>0.36503008388202551</v>
      </c>
      <c r="BC36" s="436"/>
      <c r="BD36" s="436">
        <f t="shared" si="32"/>
        <v>63.237605906884276</v>
      </c>
      <c r="BE36" s="430"/>
      <c r="BF36" s="146">
        <f t="shared" si="33"/>
        <v>90.676016640545797</v>
      </c>
      <c r="BG36" s="146"/>
      <c r="BH36" s="147">
        <v>70211.758836766763</v>
      </c>
      <c r="BI36" s="148">
        <v>121.90880451632353</v>
      </c>
      <c r="BJ36" s="148">
        <v>1.1161760384996282</v>
      </c>
      <c r="BK36" s="148">
        <v>99.622839637329477</v>
      </c>
      <c r="BL36" s="148">
        <v>21.768380141387983</v>
      </c>
      <c r="BM36" s="148">
        <v>11.333361759293908</v>
      </c>
      <c r="BN36" s="148">
        <v>27.974880564865156</v>
      </c>
      <c r="BO36" s="148">
        <v>161.12388387286023</v>
      </c>
      <c r="BP36" s="148">
        <v>110.3599542792133</v>
      </c>
      <c r="BQ36" s="148">
        <v>30.504480124951087</v>
      </c>
      <c r="BR36" s="148">
        <v>169.00181391462971</v>
      </c>
      <c r="BS36" s="148">
        <v>14.092216008680284</v>
      </c>
      <c r="BT36" s="148">
        <v>10.819943658339383</v>
      </c>
      <c r="BU36" s="148">
        <v>14.036796364541019</v>
      </c>
      <c r="BV36" s="148">
        <v>6.029210634863337</v>
      </c>
      <c r="BW36" s="148">
        <v>630.45466447680781</v>
      </c>
      <c r="BX36" s="148">
        <v>39.041435721717406</v>
      </c>
      <c r="BY36" s="148">
        <v>65.654548824972565</v>
      </c>
      <c r="BZ36" s="148">
        <v>4.6910651016173119</v>
      </c>
      <c r="CA36" s="148">
        <v>19.243594225883911</v>
      </c>
      <c r="CB36" s="148"/>
      <c r="CC36" s="148">
        <f t="shared" si="34"/>
        <v>375421757.96401221</v>
      </c>
      <c r="CD36" s="148"/>
      <c r="CE36" s="148">
        <f t="shared" si="35"/>
        <v>123.93957877257388</v>
      </c>
      <c r="CF36" s="148"/>
      <c r="CG36" s="193">
        <v>13.468741432990491</v>
      </c>
      <c r="CH36" s="192"/>
      <c r="CI36" s="372">
        <v>1.8779495646472684</v>
      </c>
      <c r="CJ36" s="194"/>
      <c r="CK36" s="345">
        <v>13.468741432990491</v>
      </c>
      <c r="CL36" s="372">
        <v>1.8779495646472684</v>
      </c>
      <c r="CM36" s="501">
        <f t="shared" si="36"/>
        <v>63.237605906884276</v>
      </c>
      <c r="CN36" s="501">
        <f t="shared" si="37"/>
        <v>27.438410733661524</v>
      </c>
      <c r="CO36" s="161">
        <f t="shared" si="38"/>
        <v>1.5813375374654028E-2</v>
      </c>
      <c r="CP36" s="161">
        <f t="shared" si="38"/>
        <v>3.644525951983061E-2</v>
      </c>
      <c r="CQ36" s="142">
        <f t="shared" si="39"/>
        <v>0.43389388861532596</v>
      </c>
      <c r="CR36" s="142">
        <f t="shared" si="40"/>
        <v>69.740167521438707</v>
      </c>
      <c r="CS36" s="142">
        <f t="shared" si="41"/>
        <v>3.8664420383648701</v>
      </c>
      <c r="CT36" s="142">
        <f>100*H36/(H36+J36)</f>
        <v>79.451106329502252</v>
      </c>
      <c r="CU36" s="142">
        <f t="shared" si="42"/>
        <v>20.548893670497741</v>
      </c>
      <c r="CV36" s="142">
        <f t="shared" si="43"/>
        <v>2.7056260128344647</v>
      </c>
      <c r="CW36" s="146">
        <f t="shared" si="44"/>
        <v>59.057213687103662</v>
      </c>
      <c r="CX36" s="146">
        <f t="shared" si="45"/>
        <v>15.274304671092169</v>
      </c>
      <c r="CY36" s="146">
        <f t="shared" si="46"/>
        <v>4.3594097149533013</v>
      </c>
      <c r="CZ36" s="512">
        <f t="shared" si="47"/>
        <v>161.12388387286023</v>
      </c>
      <c r="DG36" s="516"/>
      <c r="DH36" s="544">
        <v>59.057213687103662</v>
      </c>
      <c r="DI36" s="544">
        <v>1.0121571302192716</v>
      </c>
      <c r="DJ36" s="544">
        <v>15.274304671092169</v>
      </c>
      <c r="DK36" s="544">
        <v>8.0877379947461172</v>
      </c>
      <c r="DL36" s="544">
        <v>4.675839574287044E-2</v>
      </c>
      <c r="DM36" s="544">
        <v>3.0138767296277029</v>
      </c>
      <c r="DN36" s="544">
        <v>0.36067773718437873</v>
      </c>
      <c r="DO36" s="544">
        <v>0.95493824325875676</v>
      </c>
      <c r="DP36" s="544">
        <v>4.3594097149533013</v>
      </c>
      <c r="DQ36" s="544">
        <v>0.12573510443608563</v>
      </c>
      <c r="DR36" s="544">
        <v>6.4436625900689465E-2</v>
      </c>
      <c r="DS36" s="544">
        <v>0.58275396573496929</v>
      </c>
      <c r="DT36" s="544">
        <v>1.3</v>
      </c>
      <c r="DU36" s="545">
        <v>5.36</v>
      </c>
      <c r="DV36" s="546">
        <f t="shared" si="49"/>
        <v>99.599999999999952</v>
      </c>
      <c r="DW36" s="554">
        <f t="shared" si="50"/>
        <v>1.1390712190308712</v>
      </c>
      <c r="DX36" s="256">
        <f t="shared" si="120"/>
        <v>67.270372387135822</v>
      </c>
      <c r="DY36" s="256">
        <f t="shared" si="120"/>
        <v>1.1529190561696538</v>
      </c>
      <c r="DZ36" s="256">
        <f t="shared" si="120"/>
        <v>17.398520841549885</v>
      </c>
      <c r="EA36" s="256">
        <f t="shared" si="120"/>
        <v>9.2125095768777534</v>
      </c>
      <c r="EB36" s="256">
        <f t="shared" si="120"/>
        <v>5.326114283875933E-2</v>
      </c>
      <c r="EC36" s="256">
        <f t="shared" si="120"/>
        <v>3.4330202404258028</v>
      </c>
      <c r="ED36" s="256">
        <f t="shared" si="120"/>
        <v>0.41083762977190647</v>
      </c>
      <c r="EE36" s="256">
        <f t="shared" si="120"/>
        <v>1.0877426688479506</v>
      </c>
      <c r="EF36" s="256">
        <f t="shared" si="120"/>
        <v>4.9656781382668793</v>
      </c>
      <c r="EG36" s="256">
        <f t="shared" si="120"/>
        <v>0.14322123868498596</v>
      </c>
      <c r="EH36" s="256">
        <f t="shared" si="120"/>
        <v>7.3397906014934552E-2</v>
      </c>
      <c r="EI36" s="256">
        <f t="shared" si="120"/>
        <v>0.66379827014480597</v>
      </c>
      <c r="EJ36" s="256">
        <f t="shared" si="121"/>
        <v>105.86527909672914</v>
      </c>
      <c r="EK36" s="256"/>
      <c r="EL36" s="256"/>
      <c r="EM36" s="147">
        <v>70211.758836766763</v>
      </c>
      <c r="EN36" s="148">
        <v>121.90880451632353</v>
      </c>
      <c r="EO36" s="148">
        <v>1.1161760384996282</v>
      </c>
      <c r="EP36" s="148">
        <v>99.622839637329477</v>
      </c>
      <c r="EQ36" s="148">
        <v>21.768380141387983</v>
      </c>
      <c r="ER36" s="148">
        <v>11.333361759293908</v>
      </c>
      <c r="ES36" s="148">
        <v>27.974880564865156</v>
      </c>
      <c r="ET36" s="148">
        <v>161.12388387286023</v>
      </c>
      <c r="EU36" s="148">
        <v>110.3599542792133</v>
      </c>
      <c r="EV36" s="148">
        <v>30.504480124951087</v>
      </c>
      <c r="EW36" s="148">
        <v>169.00181391462971</v>
      </c>
      <c r="EX36" s="148">
        <v>14.092216008680284</v>
      </c>
      <c r="EY36" s="148">
        <v>10.819943658339383</v>
      </c>
      <c r="EZ36" s="148">
        <v>14.036796364541019</v>
      </c>
      <c r="FA36" s="148">
        <v>6.029210634863337</v>
      </c>
      <c r="FB36" s="148">
        <v>630.45466447680781</v>
      </c>
      <c r="FC36" s="148">
        <v>39.041435721717406</v>
      </c>
      <c r="FD36" s="148">
        <v>65.654548824972565</v>
      </c>
      <c r="FE36" s="148">
        <v>4.6910651016173119</v>
      </c>
      <c r="FF36" s="148">
        <v>19.243594225883911</v>
      </c>
      <c r="FG36" s="516"/>
      <c r="FH36" s="256"/>
      <c r="FI36" s="256"/>
      <c r="FJ36" s="256"/>
      <c r="FK36" s="256"/>
      <c r="FL36" s="256"/>
      <c r="FM36" s="142">
        <f>100*$DJ36/$FJ$8</f>
        <v>63.642936129550712</v>
      </c>
      <c r="FN36" s="256"/>
      <c r="FO36" s="142">
        <f>$DH36-$FJ$11*FM36/100</f>
        <v>25.962886899737292</v>
      </c>
      <c r="FP36" s="256"/>
      <c r="FQ36" s="142">
        <f t="shared" si="53"/>
        <v>20.548893670497741</v>
      </c>
      <c r="FS36" s="142">
        <f t="shared" si="54"/>
        <v>71.025446760026711</v>
      </c>
      <c r="FT36" s="256"/>
      <c r="FU36" s="142">
        <f t="shared" si="55"/>
        <v>20.548893670497741</v>
      </c>
      <c r="FV36" s="256"/>
      <c r="FW36" s="142">
        <f t="shared" si="56"/>
        <v>0.25863571471587427</v>
      </c>
      <c r="FY36" s="142">
        <f t="shared" si="57"/>
        <v>15.274304671092171</v>
      </c>
      <c r="FZ36" s="256"/>
      <c r="GA36" s="256"/>
      <c r="GB36" s="256"/>
      <c r="GC36" s="256"/>
      <c r="GD36" s="256"/>
      <c r="GE36" s="256"/>
      <c r="GF36" s="256"/>
      <c r="GG36" s="256"/>
      <c r="GH36" s="256"/>
      <c r="GI36" s="256"/>
      <c r="GJ36" s="256"/>
      <c r="GK36" s="256"/>
      <c r="GL36" s="256"/>
      <c r="GM36" s="256"/>
      <c r="GN36" s="256"/>
      <c r="GO36" s="345">
        <v>13.468741432990491</v>
      </c>
      <c r="GP36" s="372">
        <v>1.8779495646472684</v>
      </c>
      <c r="GQ36" s="256"/>
      <c r="GR36" s="256"/>
      <c r="GS36" s="617"/>
      <c r="GT36" s="620"/>
      <c r="GU36" s="620"/>
      <c r="GV36" s="620"/>
      <c r="GW36" s="620"/>
      <c r="GX36" s="620"/>
      <c r="GY36" s="620"/>
      <c r="GZ36" s="620"/>
      <c r="HA36" s="620"/>
      <c r="HB36" s="620"/>
      <c r="HC36" s="629"/>
      <c r="HD36" s="620"/>
      <c r="HE36" s="620"/>
      <c r="HF36" s="620"/>
      <c r="HG36" s="620"/>
      <c r="HH36" s="620"/>
      <c r="HI36" s="620"/>
      <c r="HJ36" s="620"/>
      <c r="HK36" s="620"/>
      <c r="HL36" s="629"/>
      <c r="HM36" s="620"/>
      <c r="HN36" s="620"/>
      <c r="HO36" s="620"/>
      <c r="HP36" s="620"/>
      <c r="HQ36" s="620"/>
      <c r="HR36" s="620"/>
      <c r="HS36" s="620"/>
      <c r="HT36" s="620"/>
      <c r="HU36" s="620"/>
      <c r="HV36" s="620"/>
      <c r="HW36" s="620"/>
      <c r="HX36" s="620"/>
      <c r="HY36" s="620"/>
      <c r="HZ36" s="620"/>
      <c r="IA36" s="620"/>
      <c r="IB36" s="620"/>
      <c r="IC36" s="620"/>
      <c r="ID36" s="620"/>
      <c r="IE36" s="620"/>
      <c r="IF36" s="620"/>
      <c r="IG36" s="620"/>
      <c r="IH36" s="620"/>
      <c r="II36" s="620"/>
      <c r="IJ36" s="620"/>
      <c r="IK36" s="620"/>
      <c r="IL36" s="620"/>
      <c r="IM36" s="620"/>
      <c r="IN36" s="620"/>
      <c r="IO36" s="620"/>
      <c r="IP36" s="620"/>
      <c r="IQ36" s="620"/>
      <c r="IR36" s="620"/>
      <c r="IS36" s="620"/>
      <c r="IT36" s="620"/>
      <c r="IU36" s="620"/>
      <c r="IV36" s="620"/>
      <c r="IW36" s="620"/>
      <c r="IX36" s="691">
        <v>18</v>
      </c>
      <c r="IY36" s="544">
        <v>59.057213687103662</v>
      </c>
      <c r="IZ36" s="544">
        <v>1.0121571302192716</v>
      </c>
      <c r="JA36" s="544">
        <v>15.274304671092169</v>
      </c>
      <c r="JB36" s="544">
        <v>8.0877379947461172</v>
      </c>
      <c r="JC36" s="544">
        <v>4.675839574287044E-2</v>
      </c>
      <c r="JD36" s="544">
        <v>3.0138767296277029</v>
      </c>
      <c r="JE36" s="544">
        <v>0.36067773718437873</v>
      </c>
      <c r="JF36" s="544">
        <v>0.95493824325875676</v>
      </c>
      <c r="JG36" s="544">
        <v>4.3594097149533013</v>
      </c>
      <c r="JH36" s="544">
        <v>0.12573510443608563</v>
      </c>
      <c r="JI36" s="544">
        <v>6.4436625900689465E-2</v>
      </c>
      <c r="JJ36" s="544">
        <v>0.58275396573496929</v>
      </c>
      <c r="JK36" s="545">
        <v>5.36</v>
      </c>
      <c r="JL36" s="248">
        <v>1.3</v>
      </c>
      <c r="JM36" s="540">
        <f t="shared" si="58"/>
        <v>98.299999999999955</v>
      </c>
      <c r="JN36" s="748">
        <f t="shared" si="59"/>
        <v>1.0172939979654125</v>
      </c>
      <c r="JO36" s="753">
        <f t="shared" si="60"/>
        <v>60.078549020451369</v>
      </c>
      <c r="JP36" s="753">
        <f t="shared" si="61"/>
        <v>1.0296613735699613</v>
      </c>
      <c r="JQ36" s="753">
        <f t="shared" si="62"/>
        <v>15.538458464997129</v>
      </c>
      <c r="JR36" s="753">
        <f t="shared" si="63"/>
        <v>8.227607319172046</v>
      </c>
      <c r="JS36" s="753">
        <f t="shared" si="64"/>
        <v>4.7567035343713593E-2</v>
      </c>
      <c r="JT36" s="753">
        <f t="shared" si="65"/>
        <v>3.0659987076578887</v>
      </c>
      <c r="JU36" s="753">
        <f t="shared" si="66"/>
        <v>0.36691529723741495</v>
      </c>
      <c r="JV36" s="753">
        <f t="shared" si="67"/>
        <v>0.97145294329476828</v>
      </c>
      <c r="JW36" s="753">
        <f t="shared" si="68"/>
        <v>4.4348013376941031</v>
      </c>
      <c r="JX36" s="753">
        <f t="shared" si="69"/>
        <v>0.12790956707638423</v>
      </c>
      <c r="JY36" s="753">
        <f t="shared" si="70"/>
        <v>6.5550992777914041E-2</v>
      </c>
      <c r="JZ36" s="753">
        <f t="shared" si="71"/>
        <v>0.59283211163272598</v>
      </c>
      <c r="KA36" s="753">
        <f t="shared" si="72"/>
        <v>5.4526958290946119</v>
      </c>
      <c r="KB36" s="753">
        <f t="shared" si="73"/>
        <v>100.00000000000003</v>
      </c>
      <c r="KC36" s="256"/>
      <c r="KD36" s="256">
        <f t="shared" si="74"/>
        <v>64.743576937488044</v>
      </c>
      <c r="KE36" s="256">
        <f t="shared" si="75"/>
        <v>25.11701747420782</v>
      </c>
      <c r="KF36" s="256">
        <f t="shared" si="76"/>
        <v>5.8196111263320267</v>
      </c>
      <c r="KG36" s="249">
        <f t="shared" si="77"/>
        <v>1.7577456147817925</v>
      </c>
      <c r="KH36" s="256">
        <f t="shared" si="78"/>
        <v>97.437951152809688</v>
      </c>
      <c r="KI36" s="256">
        <f t="shared" si="79"/>
        <v>1.0262941576344551</v>
      </c>
      <c r="KJ36" s="753">
        <f t="shared" si="80"/>
        <v>66.445954755300832</v>
      </c>
      <c r="KK36" s="753">
        <f t="shared" si="81"/>
        <v>25.777448290982004</v>
      </c>
      <c r="KL36" s="753">
        <f t="shared" si="82"/>
        <v>5.9726328986590298</v>
      </c>
      <c r="KM36" s="753">
        <f t="shared" si="83"/>
        <v>1.8039640550581371</v>
      </c>
      <c r="KN36" s="753">
        <f t="shared" si="84"/>
        <v>100</v>
      </c>
      <c r="KO36" s="256"/>
      <c r="KP36" s="816">
        <v>70211.758836766763</v>
      </c>
      <c r="KQ36" s="817">
        <v>121.90880451632353</v>
      </c>
      <c r="KR36" s="817">
        <v>1.1161760384996282</v>
      </c>
      <c r="KS36" s="817">
        <v>99.622839637329477</v>
      </c>
      <c r="KT36" s="817">
        <v>21.768380141387983</v>
      </c>
      <c r="KU36" s="817">
        <v>11.333361759293908</v>
      </c>
      <c r="KV36" s="817">
        <v>27.974880564865156</v>
      </c>
      <c r="KW36" s="817">
        <v>161.12388387286023</v>
      </c>
      <c r="KX36" s="817">
        <v>110.3599542792133</v>
      </c>
      <c r="KY36" s="817">
        <v>30.504480124951087</v>
      </c>
      <c r="KZ36" s="817">
        <v>169.00181391462971</v>
      </c>
      <c r="LA36" s="817">
        <v>14.092216008680284</v>
      </c>
      <c r="LB36" s="817">
        <v>10.819943658339383</v>
      </c>
      <c r="LC36" s="817">
        <v>14.036796364541019</v>
      </c>
      <c r="LD36" s="817">
        <v>6.029210634863337</v>
      </c>
      <c r="LE36" s="817">
        <v>630.45466447680781</v>
      </c>
      <c r="LF36" s="817">
        <v>39.041435721717406</v>
      </c>
      <c r="LG36" s="817">
        <v>65.654548824972565</v>
      </c>
      <c r="LH36" s="817">
        <v>4.6910651016173119</v>
      </c>
      <c r="LI36" s="817">
        <v>19.243594225883911</v>
      </c>
      <c r="LJ36" s="617"/>
      <c r="LL36" s="142">
        <f t="shared" si="22"/>
        <v>47.188537894513175</v>
      </c>
    </row>
    <row r="37" spans="1:346" s="142" customFormat="1" ht="15.75" x14ac:dyDescent="0.25">
      <c r="A37" s="774">
        <v>19</v>
      </c>
      <c r="B37" s="775">
        <v>148</v>
      </c>
      <c r="C37" s="776">
        <v>110</v>
      </c>
      <c r="D37" s="793">
        <v>2961.75</v>
      </c>
      <c r="E37" s="844" t="s">
        <v>238</v>
      </c>
      <c r="F37" s="779" t="s">
        <v>177</v>
      </c>
      <c r="G37" s="780"/>
      <c r="H37" s="541">
        <v>56.698769883152906</v>
      </c>
      <c r="I37" s="541">
        <v>0.87440852582124529</v>
      </c>
      <c r="J37" s="541">
        <v>15.960404621577947</v>
      </c>
      <c r="K37" s="541">
        <v>6.979509260902458</v>
      </c>
      <c r="L37" s="541">
        <v>3.2795643686427615E-2</v>
      </c>
      <c r="M37" s="541">
        <v>3.2323940110028668</v>
      </c>
      <c r="N37" s="541">
        <v>0.41388528249722117</v>
      </c>
      <c r="O37" s="541">
        <v>0.77453088368530665</v>
      </c>
      <c r="P37" s="541">
        <v>5.3276949086052126</v>
      </c>
      <c r="Q37" s="541">
        <v>0.11584954652867935</v>
      </c>
      <c r="R37" s="541">
        <v>6.1758030318597452E-2</v>
      </c>
      <c r="S37" s="541">
        <v>0.72799940222112203</v>
      </c>
      <c r="T37" s="541">
        <v>2.46</v>
      </c>
      <c r="U37" s="541">
        <v>5.94</v>
      </c>
      <c r="V37" s="146">
        <v>99.6</v>
      </c>
      <c r="W37" s="146"/>
      <c r="X37" s="541">
        <v>0.77453088368530665</v>
      </c>
      <c r="Y37" s="541">
        <f>O37*0.742</f>
        <v>0.57470191569449758</v>
      </c>
      <c r="Z37" s="541">
        <f>S37/35.453</f>
        <v>2.0534211553919893E-2</v>
      </c>
      <c r="AA37" s="541">
        <f>X37+Y37</f>
        <v>1.3492327993798043</v>
      </c>
      <c r="AB37" s="541">
        <v>2.46</v>
      </c>
      <c r="AC37" s="146">
        <f>R37+S37</f>
        <v>0.78975743253971953</v>
      </c>
      <c r="AD37" s="146"/>
      <c r="AE37" s="146">
        <f>R37*2.5*0.7</f>
        <v>0.10807655305754554</v>
      </c>
      <c r="AF37" s="443">
        <f>N37-R37*2.5*0.7</f>
        <v>0.30580872943967563</v>
      </c>
      <c r="AG37" s="146">
        <v>0</v>
      </c>
      <c r="AH37" s="146">
        <f>R37-AG37</f>
        <v>6.1758030318597452E-2</v>
      </c>
      <c r="AI37" s="887">
        <f t="shared" si="24"/>
        <v>0.10807655305754554</v>
      </c>
      <c r="AJ37" s="887">
        <f t="shared" si="25"/>
        <v>0.30580872943967563</v>
      </c>
      <c r="AK37" s="146"/>
      <c r="AL37" s="887">
        <f t="shared" si="126"/>
        <v>6.1758030318597452E-2</v>
      </c>
      <c r="AM37" s="249">
        <f>AF37+3*J37</f>
        <v>48.187022594173513</v>
      </c>
      <c r="AN37" s="249">
        <f>3*J37/AM37</f>
        <v>0.99365371187144791</v>
      </c>
      <c r="AO37" s="249">
        <f t="shared" si="27"/>
        <v>6.3462881285521093E-3</v>
      </c>
      <c r="AP37" s="249">
        <f>K37+M37</f>
        <v>10.211903271905324</v>
      </c>
      <c r="AQ37" s="249">
        <f t="shared" si="28"/>
        <v>10.147095591400909</v>
      </c>
      <c r="AR37" s="249">
        <f t="shared" si="29"/>
        <v>6.480768050441521E-2</v>
      </c>
      <c r="AS37" s="249">
        <f>U37*AN37/(2*AO37+AN37)</f>
        <v>5.8650815510956917</v>
      </c>
      <c r="AT37" s="249">
        <f>U37*2*AR37/(2*AR37+AQ37)</f>
        <v>7.4918448904308113E-2</v>
      </c>
      <c r="AU37" s="433">
        <f t="shared" si="30"/>
        <v>0.44553485884839894</v>
      </c>
      <c r="AV37" s="430">
        <f>(J37+AQ37+AS37)*2</f>
        <v>63.945163528149095</v>
      </c>
      <c r="AW37" s="430">
        <f>H37-0.5*AV37</f>
        <v>24.726188119078358</v>
      </c>
      <c r="AX37" s="430">
        <f>SUM(AU37:AW37)</f>
        <v>89.116886506075858</v>
      </c>
      <c r="AY37" s="430">
        <f t="shared" si="85"/>
        <v>10.883113493924142</v>
      </c>
      <c r="AZ37" s="436">
        <f t="shared" si="31"/>
        <v>24.726188119078358</v>
      </c>
      <c r="BA37" s="436"/>
      <c r="BB37" s="436">
        <f>AU37</f>
        <v>0.44553485884839894</v>
      </c>
      <c r="BC37" s="436"/>
      <c r="BD37" s="436">
        <f t="shared" si="32"/>
        <v>63.945163528149095</v>
      </c>
      <c r="BE37" s="430"/>
      <c r="BF37" s="146">
        <f t="shared" si="33"/>
        <v>88.671351647227453</v>
      </c>
      <c r="BG37" s="146"/>
      <c r="BH37" s="147">
        <v>59703.066382382764</v>
      </c>
      <c r="BI37" s="148">
        <v>97.219344256177848</v>
      </c>
      <c r="BJ37" s="148">
        <v>0</v>
      </c>
      <c r="BK37" s="148">
        <v>83.146247467191358</v>
      </c>
      <c r="BL37" s="148">
        <v>20.247056363068555</v>
      </c>
      <c r="BM37" s="148">
        <v>5.0126108513549115</v>
      </c>
      <c r="BN37" s="148">
        <v>34.122398962910701</v>
      </c>
      <c r="BO37" s="148">
        <v>171.3469169981355</v>
      </c>
      <c r="BP37" s="148">
        <v>125.23369387133533</v>
      </c>
      <c r="BQ37" s="148">
        <v>24.36266888073234</v>
      </c>
      <c r="BR37" s="148">
        <v>152.18370160630394</v>
      </c>
      <c r="BS37" s="148">
        <v>13.866333698955543</v>
      </c>
      <c r="BT37" s="148">
        <v>10.604394342006719</v>
      </c>
      <c r="BU37" s="148">
        <v>14.40805195248204</v>
      </c>
      <c r="BV37" s="148">
        <v>4.6237146305304568</v>
      </c>
      <c r="BW37" s="148">
        <v>411.89425685486117</v>
      </c>
      <c r="BX37" s="148">
        <v>29.507823365587473</v>
      </c>
      <c r="BY37" s="148">
        <v>48.387396194667225</v>
      </c>
      <c r="BZ37" s="148">
        <v>7.9226527200202064</v>
      </c>
      <c r="CA37" s="148">
        <v>19.394244965610856</v>
      </c>
      <c r="CB37" s="148"/>
      <c r="CC37" s="148">
        <f t="shared" si="34"/>
        <v>219470590.21151534</v>
      </c>
      <c r="CD37" s="148"/>
      <c r="CE37" s="148">
        <f t="shared" si="35"/>
        <v>97.289464525865554</v>
      </c>
      <c r="CF37" s="148"/>
      <c r="CG37" s="191"/>
      <c r="CH37" s="158"/>
      <c r="CI37" s="371"/>
      <c r="CJ37" s="206"/>
      <c r="CK37" s="497"/>
      <c r="CL37" s="371"/>
      <c r="CM37" s="501">
        <f t="shared" si="36"/>
        <v>63.945163528149095</v>
      </c>
      <c r="CN37" s="501">
        <f t="shared" si="37"/>
        <v>24.726188119078358</v>
      </c>
      <c r="CO37" s="161">
        <f t="shared" si="38"/>
        <v>1.5638399291289531E-2</v>
      </c>
      <c r="CP37" s="161">
        <f t="shared" si="38"/>
        <v>4.0442950412903106E-2</v>
      </c>
      <c r="CQ37" s="142">
        <f t="shared" si="39"/>
        <v>0.38667800275768666</v>
      </c>
      <c r="CR37" s="142">
        <f t="shared" si="40"/>
        <v>72.114795072201332</v>
      </c>
      <c r="CS37" s="142">
        <f t="shared" si="41"/>
        <v>3.5524644410642332</v>
      </c>
      <c r="CT37" s="142">
        <f>100*H37/(H37+J37)</f>
        <v>78.033875652497585</v>
      </c>
      <c r="CU37" s="142">
        <f t="shared" si="42"/>
        <v>21.966124347502408</v>
      </c>
      <c r="CV37" s="142">
        <f t="shared" si="43"/>
        <v>3.1093030455069033</v>
      </c>
      <c r="CW37" s="146">
        <f t="shared" si="44"/>
        <v>56.698769883152906</v>
      </c>
      <c r="CX37" s="146">
        <f t="shared" si="45"/>
        <v>15.960404621577947</v>
      </c>
      <c r="CY37" s="146">
        <f t="shared" si="46"/>
        <v>5.3276949086052126</v>
      </c>
      <c r="CZ37" s="512">
        <f t="shared" si="47"/>
        <v>171.3469169981355</v>
      </c>
      <c r="DG37" s="516"/>
      <c r="DH37" s="145">
        <v>56.698769883152906</v>
      </c>
      <c r="DI37" s="145">
        <v>0.87440852582124529</v>
      </c>
      <c r="DJ37" s="145">
        <v>15.960404621577947</v>
      </c>
      <c r="DK37" s="145">
        <v>6.979509260902458</v>
      </c>
      <c r="DL37" s="145">
        <v>3.2795643686427615E-2</v>
      </c>
      <c r="DM37" s="145">
        <v>3.2323940110028668</v>
      </c>
      <c r="DN37" s="145">
        <v>0.41388528249722117</v>
      </c>
      <c r="DO37" s="145">
        <v>0.77453088368530665</v>
      </c>
      <c r="DP37" s="145">
        <v>5.3276949086052126</v>
      </c>
      <c r="DQ37" s="145">
        <v>0.11584954652867935</v>
      </c>
      <c r="DR37" s="145">
        <v>6.1758030318597452E-2</v>
      </c>
      <c r="DS37" s="145">
        <v>0.72799940222112203</v>
      </c>
      <c r="DT37" s="145">
        <v>2.46</v>
      </c>
      <c r="DU37" s="538">
        <v>5.94</v>
      </c>
      <c r="DV37" s="540">
        <f t="shared" si="49"/>
        <v>99.599999999999966</v>
      </c>
      <c r="DW37" s="554">
        <f t="shared" si="50"/>
        <v>1.1649473783009574</v>
      </c>
      <c r="DX37" s="256">
        <f t="shared" si="120"/>
        <v>66.051083328268263</v>
      </c>
      <c r="DY37" s="256">
        <f t="shared" si="120"/>
        <v>1.0186399197194647</v>
      </c>
      <c r="DZ37" s="256">
        <f t="shared" si="120"/>
        <v>18.593031520529713</v>
      </c>
      <c r="EA37" s="256">
        <f t="shared" si="120"/>
        <v>8.1307610153155707</v>
      </c>
      <c r="EB37" s="256">
        <f t="shared" si="120"/>
        <v>3.8205199132196194E-2</v>
      </c>
      <c r="EC37" s="256">
        <f t="shared" si="120"/>
        <v>3.7655689287535057</v>
      </c>
      <c r="ED37" s="256">
        <f t="shared" si="120"/>
        <v>0.48215457476248896</v>
      </c>
      <c r="EE37" s="256">
        <f t="shared" si="120"/>
        <v>0.9022877223623218</v>
      </c>
      <c r="EF37" s="256">
        <f t="shared" si="120"/>
        <v>6.2064842161670013</v>
      </c>
      <c r="EG37" s="256">
        <f t="shared" si="120"/>
        <v>0.13495862550593979</v>
      </c>
      <c r="EH37" s="256">
        <f t="shared" si="120"/>
        <v>7.1944855508681141E-2</v>
      </c>
      <c r="EI37" s="256">
        <f t="shared" si="120"/>
        <v>0.84808099502216028</v>
      </c>
      <c r="EJ37" s="256">
        <f t="shared" si="121"/>
        <v>106.24320090104729</v>
      </c>
      <c r="EK37" s="256"/>
      <c r="EL37" s="256"/>
      <c r="EM37" s="147">
        <v>59703.066382382764</v>
      </c>
      <c r="EN37" s="148">
        <v>97.219344256177848</v>
      </c>
      <c r="EO37" s="148">
        <v>0</v>
      </c>
      <c r="EP37" s="148">
        <v>83.146247467191358</v>
      </c>
      <c r="EQ37" s="148">
        <v>20.247056363068555</v>
      </c>
      <c r="ER37" s="148">
        <v>5.0126108513549115</v>
      </c>
      <c r="ES37" s="148">
        <v>34.122398962910701</v>
      </c>
      <c r="ET37" s="148">
        <v>171.3469169981355</v>
      </c>
      <c r="EU37" s="148">
        <v>125.23369387133533</v>
      </c>
      <c r="EV37" s="148">
        <v>24.36266888073234</v>
      </c>
      <c r="EW37" s="148">
        <v>152.18370160630394</v>
      </c>
      <c r="EX37" s="148">
        <v>13.866333698955543</v>
      </c>
      <c r="EY37" s="148">
        <v>10.604394342006719</v>
      </c>
      <c r="EZ37" s="148">
        <v>14.40805195248204</v>
      </c>
      <c r="FA37" s="148">
        <v>4.6237146305304568</v>
      </c>
      <c r="FB37" s="148">
        <v>411.89425685486117</v>
      </c>
      <c r="FC37" s="148">
        <v>29.507823365587473</v>
      </c>
      <c r="FD37" s="148">
        <v>48.387396194667225</v>
      </c>
      <c r="FE37" s="148">
        <v>7.9226527200202064</v>
      </c>
      <c r="FF37" s="148">
        <v>19.394244965610856</v>
      </c>
      <c r="FG37" s="516"/>
      <c r="FH37" s="256"/>
      <c r="FI37" s="256"/>
      <c r="FJ37" s="256"/>
      <c r="FK37" s="256"/>
      <c r="FL37" s="256"/>
      <c r="FM37" s="142">
        <f>100*$DJ37/$FJ$8</f>
        <v>66.501685923241453</v>
      </c>
      <c r="FN37" s="256"/>
      <c r="FO37" s="142">
        <f>$DH37-$FJ$11*FM37/100</f>
        <v>22.117893203067347</v>
      </c>
      <c r="FP37" s="256"/>
      <c r="FQ37" s="142">
        <f t="shared" si="53"/>
        <v>21.966124347502411</v>
      </c>
      <c r="FS37" s="142">
        <f t="shared" si="54"/>
        <v>75.041753277181698</v>
      </c>
      <c r="FT37" s="256"/>
      <c r="FU37" s="142">
        <f t="shared" si="55"/>
        <v>21.966124347502408</v>
      </c>
      <c r="FV37" s="256"/>
      <c r="FW37" s="142">
        <f t="shared" si="56"/>
        <v>0.28149472474393689</v>
      </c>
      <c r="FY37" s="142">
        <f t="shared" si="57"/>
        <v>15.960404621577947</v>
      </c>
      <c r="FZ37" s="256"/>
      <c r="GA37" s="256"/>
      <c r="GB37" s="256"/>
      <c r="GC37" s="256"/>
      <c r="GD37" s="256"/>
      <c r="GE37" s="256"/>
      <c r="GF37" s="256"/>
      <c r="GG37" s="256"/>
      <c r="GH37" s="256"/>
      <c r="GI37" s="256"/>
      <c r="GJ37" s="256"/>
      <c r="GK37" s="256"/>
      <c r="GL37" s="256"/>
      <c r="GM37" s="256"/>
      <c r="GN37" s="256"/>
      <c r="GO37" s="497"/>
      <c r="GP37" s="371"/>
      <c r="GQ37" s="256"/>
      <c r="GR37" s="256"/>
      <c r="GS37" s="617"/>
      <c r="GT37" s="620"/>
      <c r="GU37" s="620"/>
      <c r="GV37" s="620"/>
      <c r="GW37" s="620"/>
      <c r="GX37" s="620"/>
      <c r="GY37" s="620"/>
      <c r="GZ37" s="620"/>
      <c r="HA37" s="620"/>
      <c r="HB37" s="620"/>
      <c r="HC37" s="629"/>
      <c r="HD37" s="620"/>
      <c r="HE37" s="620"/>
      <c r="HF37" s="620"/>
      <c r="HG37" s="620"/>
      <c r="HH37" s="620"/>
      <c r="HI37" s="620"/>
      <c r="HJ37" s="620"/>
      <c r="HK37" s="620"/>
      <c r="HL37" s="629"/>
      <c r="HM37" s="620"/>
      <c r="HN37" s="620"/>
      <c r="HO37" s="620"/>
      <c r="HP37" s="620"/>
      <c r="HQ37" s="620"/>
      <c r="HR37" s="620"/>
      <c r="HS37" s="620"/>
      <c r="HT37" s="620"/>
      <c r="HU37" s="620"/>
      <c r="HV37" s="620"/>
      <c r="HW37" s="620"/>
      <c r="HX37" s="620"/>
      <c r="HY37" s="620"/>
      <c r="HZ37" s="620"/>
      <c r="IA37" s="620"/>
      <c r="IB37" s="620"/>
      <c r="IC37" s="620"/>
      <c r="ID37" s="620"/>
      <c r="IE37" s="620"/>
      <c r="IF37" s="620"/>
      <c r="IG37" s="620"/>
      <c r="IH37" s="620"/>
      <c r="II37" s="620"/>
      <c r="IJ37" s="620"/>
      <c r="IK37" s="620"/>
      <c r="IL37" s="620"/>
      <c r="IM37" s="620"/>
      <c r="IN37" s="620"/>
      <c r="IO37" s="620"/>
      <c r="IP37" s="620"/>
      <c r="IQ37" s="620"/>
      <c r="IR37" s="620"/>
      <c r="IS37" s="620"/>
      <c r="IT37" s="620"/>
      <c r="IU37" s="620"/>
      <c r="IV37" s="620"/>
      <c r="IW37" s="620"/>
      <c r="IX37" s="774">
        <v>19</v>
      </c>
      <c r="IY37" s="145">
        <v>56.698769883152906</v>
      </c>
      <c r="IZ37" s="145">
        <v>0.87440852582124529</v>
      </c>
      <c r="JA37" s="145">
        <v>15.960404621577947</v>
      </c>
      <c r="JB37" s="145">
        <v>6.979509260902458</v>
      </c>
      <c r="JC37" s="145">
        <v>3.2795643686427615E-2</v>
      </c>
      <c r="JD37" s="145">
        <v>3.2323940110028668</v>
      </c>
      <c r="JE37" s="145">
        <v>0.41388528249722117</v>
      </c>
      <c r="JF37" s="145">
        <v>0.77453088368530665</v>
      </c>
      <c r="JG37" s="145">
        <v>5.3276949086052126</v>
      </c>
      <c r="JH37" s="145">
        <v>0.11584954652867935</v>
      </c>
      <c r="JI37" s="145">
        <v>6.1758030318597452E-2</v>
      </c>
      <c r="JJ37" s="145">
        <v>0.72799940222112203</v>
      </c>
      <c r="JK37" s="538">
        <v>5.94</v>
      </c>
      <c r="JL37" s="248">
        <v>2.46</v>
      </c>
      <c r="JM37" s="540">
        <f t="shared" si="58"/>
        <v>97.139999999999972</v>
      </c>
      <c r="JN37" s="748">
        <f t="shared" si="59"/>
        <v>1.0294420424130124</v>
      </c>
      <c r="JO37" s="753">
        <f t="shared" si="60"/>
        <v>58.368097470818327</v>
      </c>
      <c r="JP37" s="753">
        <f t="shared" si="61"/>
        <v>0.900152898724774</v>
      </c>
      <c r="JQ37" s="753">
        <f t="shared" si="62"/>
        <v>16.430311531375285</v>
      </c>
      <c r="JR37" s="753">
        <f t="shared" si="63"/>
        <v>7.1850002685839609</v>
      </c>
      <c r="JS37" s="753">
        <f t="shared" si="64"/>
        <v>3.376121441880546E-2</v>
      </c>
      <c r="JT37" s="753">
        <f t="shared" si="65"/>
        <v>3.3275622925703807</v>
      </c>
      <c r="JU37" s="753">
        <f t="shared" si="66"/>
        <v>0.426070910538626</v>
      </c>
      <c r="JV37" s="753">
        <f t="shared" si="67"/>
        <v>0.7973346548129574</v>
      </c>
      <c r="JW37" s="753">
        <f t="shared" si="68"/>
        <v>5.4845531280679571</v>
      </c>
      <c r="JX37" s="753">
        <f t="shared" si="69"/>
        <v>0.11926039379110498</v>
      </c>
      <c r="JY37" s="753">
        <f t="shared" si="70"/>
        <v>6.3576312866581705E-2</v>
      </c>
      <c r="JZ37" s="753">
        <f t="shared" si="71"/>
        <v>0.74943319149796395</v>
      </c>
      <c r="KA37" s="753">
        <f t="shared" si="72"/>
        <v>6.1148857319332937</v>
      </c>
      <c r="KB37" s="753">
        <f t="shared" si="73"/>
        <v>100.00000000000003</v>
      </c>
      <c r="KC37" s="256"/>
      <c r="KD37" s="256">
        <f t="shared" si="74"/>
        <v>68.459631380730357</v>
      </c>
      <c r="KE37" s="256">
        <f t="shared" si="75"/>
        <v>21.39989652522393</v>
      </c>
      <c r="KF37" s="256">
        <f t="shared" si="76"/>
        <v>6.5409566424719197</v>
      </c>
      <c r="KG37" s="249">
        <f t="shared" si="77"/>
        <v>1.7296045529686079</v>
      </c>
      <c r="KH37" s="256">
        <f t="shared" si="78"/>
        <v>98.130089101394816</v>
      </c>
      <c r="KI37" s="256">
        <f t="shared" si="79"/>
        <v>1.0190554285207369</v>
      </c>
      <c r="KJ37" s="753">
        <f t="shared" si="80"/>
        <v>69.764158993061869</v>
      </c>
      <c r="KK37" s="753">
        <f t="shared" si="81"/>
        <v>21.807680723811501</v>
      </c>
      <c r="KL37" s="753">
        <f t="shared" si="82"/>
        <v>6.6655973742297832</v>
      </c>
      <c r="KM37" s="753">
        <f t="shared" si="83"/>
        <v>1.7625629088968424</v>
      </c>
      <c r="KN37" s="753">
        <f t="shared" si="84"/>
        <v>99.999999999999986</v>
      </c>
      <c r="KO37" s="256"/>
      <c r="KP37" s="879">
        <v>59703.066382382764</v>
      </c>
      <c r="KQ37" s="880">
        <v>97.219344256177848</v>
      </c>
      <c r="KR37" s="880">
        <v>0</v>
      </c>
      <c r="KS37" s="880">
        <v>83.146247467191358</v>
      </c>
      <c r="KT37" s="880">
        <v>20.247056363068555</v>
      </c>
      <c r="KU37" s="880">
        <v>5.0126108513549115</v>
      </c>
      <c r="KV37" s="880">
        <v>34.122398962910701</v>
      </c>
      <c r="KW37" s="880">
        <v>171.3469169981355</v>
      </c>
      <c r="KX37" s="880">
        <v>125.23369387133533</v>
      </c>
      <c r="KY37" s="880">
        <v>24.36266888073234</v>
      </c>
      <c r="KZ37" s="880">
        <v>152.18370160630394</v>
      </c>
      <c r="LA37" s="880">
        <v>13.866333698955543</v>
      </c>
      <c r="LB37" s="880">
        <v>10.604394342006719</v>
      </c>
      <c r="LC37" s="880">
        <v>14.40805195248204</v>
      </c>
      <c r="LD37" s="880">
        <v>4.6237146305304568</v>
      </c>
      <c r="LE37" s="880">
        <v>411.89425685486117</v>
      </c>
      <c r="LF37" s="880">
        <v>29.507823365587473</v>
      </c>
      <c r="LG37" s="880">
        <v>48.387396194667225</v>
      </c>
      <c r="LH37" s="880">
        <v>7.9226527200202064</v>
      </c>
      <c r="LI37" s="880">
        <v>19.394244965610856</v>
      </c>
      <c r="LJ37" s="617"/>
      <c r="LL37" s="142">
        <f t="shared" si="22"/>
        <v>45.530941717042168</v>
      </c>
    </row>
    <row r="38" spans="1:346" s="571" customFormat="1" ht="15.75" x14ac:dyDescent="0.2">
      <c r="A38" s="278">
        <v>20</v>
      </c>
      <c r="B38" s="559">
        <v>150</v>
      </c>
      <c r="C38" s="594">
        <v>110</v>
      </c>
      <c r="D38" s="595">
        <v>2963.5</v>
      </c>
      <c r="E38" s="596" t="s">
        <v>324</v>
      </c>
      <c r="F38" s="597" t="s">
        <v>184</v>
      </c>
      <c r="G38" s="563"/>
      <c r="H38" s="564">
        <v>20.420000000000002</v>
      </c>
      <c r="I38" s="564">
        <v>0.19</v>
      </c>
      <c r="J38" s="564">
        <v>7.74</v>
      </c>
      <c r="K38" s="564">
        <v>2.95</v>
      </c>
      <c r="L38" s="564">
        <v>0.64</v>
      </c>
      <c r="M38" s="564">
        <v>14.2</v>
      </c>
      <c r="N38" s="564">
        <v>16.8</v>
      </c>
      <c r="O38" s="564">
        <v>0.44</v>
      </c>
      <c r="P38" s="564">
        <v>2.0299999999999998</v>
      </c>
      <c r="Q38" s="564">
        <v>0.26</v>
      </c>
      <c r="R38" s="564">
        <v>0.03</v>
      </c>
      <c r="S38" s="564">
        <v>0.09</v>
      </c>
      <c r="T38" s="564">
        <v>0.8</v>
      </c>
      <c r="U38" s="564">
        <v>33.01</v>
      </c>
      <c r="V38" s="587">
        <v>99.6</v>
      </c>
      <c r="W38" s="587"/>
      <c r="X38" s="564">
        <v>0.44</v>
      </c>
      <c r="Y38" s="564">
        <f>O38*0.742</f>
        <v>0.32647999999999999</v>
      </c>
      <c r="Z38" s="564">
        <f>S38/35.453</f>
        <v>2.5385721941725663E-3</v>
      </c>
      <c r="AA38" s="564">
        <f>X38+Y38</f>
        <v>0.76648000000000005</v>
      </c>
      <c r="AB38" s="564">
        <v>0.8</v>
      </c>
      <c r="AC38" s="566">
        <f>R38+S38</f>
        <v>0.12</v>
      </c>
      <c r="AD38" s="566"/>
      <c r="AE38" s="566">
        <f>R38*2.5*0.7</f>
        <v>5.2499999999999998E-2</v>
      </c>
      <c r="AF38" s="567">
        <f>N38-R38*2.5*0.7</f>
        <v>16.747500000000002</v>
      </c>
      <c r="AG38" s="566">
        <v>0</v>
      </c>
      <c r="AH38" s="566">
        <f>R38-AG38</f>
        <v>0.03</v>
      </c>
      <c r="AI38" s="887">
        <f t="shared" si="24"/>
        <v>5.2499999999999998E-2</v>
      </c>
      <c r="AJ38" s="887">
        <f t="shared" si="25"/>
        <v>16.747500000000002</v>
      </c>
      <c r="AK38" s="146"/>
      <c r="AL38" s="887">
        <f t="shared" si="126"/>
        <v>0.03</v>
      </c>
      <c r="AM38" s="568">
        <f>AF38+3*J38</f>
        <v>39.967500000000001</v>
      </c>
      <c r="AN38" s="568">
        <f>3*J38/AM38</f>
        <v>0.58097203978232315</v>
      </c>
      <c r="AO38" s="568">
        <f t="shared" si="27"/>
        <v>0.41902796021767691</v>
      </c>
      <c r="AP38" s="568">
        <f>K38+M38</f>
        <v>17.149999999999999</v>
      </c>
      <c r="AQ38" s="568">
        <f t="shared" si="28"/>
        <v>9.9636704822668403</v>
      </c>
      <c r="AR38" s="568">
        <f t="shared" si="29"/>
        <v>7.1863295177331583</v>
      </c>
      <c r="AS38" s="568">
        <f>U38*AN38/(2*AO38+AN38)</f>
        <v>13.514805606982279</v>
      </c>
      <c r="AT38" s="568">
        <f>U38*2*AR38/(2*AR38+AQ38)</f>
        <v>19.495194393017719</v>
      </c>
      <c r="AU38" s="598">
        <v>37.36</v>
      </c>
      <c r="AV38" s="566">
        <f>(J38+AQ38+AS38)*2</f>
        <v>62.436952178498238</v>
      </c>
      <c r="AW38" s="569">
        <v>0.2</v>
      </c>
      <c r="AX38" s="566">
        <f>SUM(AU38:AW38)</f>
        <v>99.996952178498233</v>
      </c>
      <c r="AY38" s="566">
        <f t="shared" si="85"/>
        <v>3.0478215017666344E-3</v>
      </c>
      <c r="AZ38" s="570">
        <f>AW38</f>
        <v>0.2</v>
      </c>
      <c r="BB38" s="566">
        <f>AU38</f>
        <v>37.36</v>
      </c>
      <c r="BC38" s="566"/>
      <c r="BD38" s="572">
        <v>56.44</v>
      </c>
      <c r="BE38" s="573">
        <f>AV38</f>
        <v>62.436952178498238</v>
      </c>
      <c r="BF38" s="566"/>
      <c r="BG38" s="566"/>
      <c r="BH38" s="805">
        <v>21791.906026859349</v>
      </c>
      <c r="BI38" s="805">
        <v>46.585247914647141</v>
      </c>
      <c r="BJ38" s="805">
        <v>3.2844244280811981</v>
      </c>
      <c r="BK38" s="805">
        <v>70.005764700300418</v>
      </c>
      <c r="BL38" s="805">
        <v>7.9533807212167886</v>
      </c>
      <c r="BM38" s="805">
        <v>2.779755328917378</v>
      </c>
      <c r="BN38" s="805">
        <v>13.854798525091761</v>
      </c>
      <c r="BO38" s="805">
        <v>63.410379195098209</v>
      </c>
      <c r="BP38" s="805">
        <v>194.81727642702791</v>
      </c>
      <c r="BQ38" s="805">
        <v>27.080529238276331</v>
      </c>
      <c r="BR38" s="805">
        <v>55.271471515929711</v>
      </c>
      <c r="BS38" s="805">
        <v>3.75201651538887</v>
      </c>
      <c r="BT38" s="805">
        <v>23.62124574251207</v>
      </c>
      <c r="BU38" s="805">
        <v>5.0687338335974568</v>
      </c>
      <c r="BV38" s="805">
        <v>3.3573603742621145</v>
      </c>
      <c r="BW38" s="805">
        <v>288.80244876336127</v>
      </c>
      <c r="BX38" s="805">
        <v>12.212148998140615</v>
      </c>
      <c r="BY38" s="805">
        <v>36.727836604253405</v>
      </c>
      <c r="BZ38" s="805">
        <v>0.90152610200406225</v>
      </c>
      <c r="CA38" s="805">
        <v>9.5756159027454526</v>
      </c>
      <c r="CB38" s="805"/>
      <c r="CC38" s="806">
        <f t="shared" si="34"/>
        <v>3559477.5697192834</v>
      </c>
      <c r="CD38" s="805"/>
      <c r="CE38" s="806">
        <f t="shared" si="35"/>
        <v>58.515601505139472</v>
      </c>
      <c r="CF38" s="805"/>
      <c r="CG38" s="807">
        <v>7.3588639489444994</v>
      </c>
      <c r="CH38" s="807">
        <v>5.1606363756555442</v>
      </c>
      <c r="CI38" s="808">
        <v>0.4795314382105999</v>
      </c>
      <c r="CJ38" s="809"/>
      <c r="CK38" s="810">
        <v>7.3588639489444994</v>
      </c>
      <c r="CL38" s="808">
        <v>0.4795314382105999</v>
      </c>
      <c r="CM38" s="811">
        <f t="shared" si="36"/>
        <v>56.44</v>
      </c>
      <c r="CN38" s="811">
        <f t="shared" si="37"/>
        <v>0.2</v>
      </c>
      <c r="CO38" s="812">
        <f t="shared" si="38"/>
        <v>1.771793054571226E-2</v>
      </c>
      <c r="CP38" s="812">
        <f t="shared" si="38"/>
        <v>5</v>
      </c>
      <c r="CQ38" s="571">
        <f t="shared" si="39"/>
        <v>3.5435861091424525E-3</v>
      </c>
      <c r="CR38" s="571">
        <f t="shared" si="40"/>
        <v>99.646892655367225</v>
      </c>
      <c r="CS38" s="571">
        <f t="shared" si="41"/>
        <v>2.6382428940568476</v>
      </c>
      <c r="CT38" s="571">
        <f>100*H38/(H38+J38)</f>
        <v>72.514204545454547</v>
      </c>
      <c r="CU38" s="571">
        <f t="shared" si="42"/>
        <v>27.48579545454545</v>
      </c>
      <c r="CV38" s="571">
        <f t="shared" si="43"/>
        <v>3.2013686493723479</v>
      </c>
      <c r="CW38" s="566">
        <f t="shared" si="44"/>
        <v>20.420000000000002</v>
      </c>
      <c r="CX38" s="566">
        <f t="shared" si="45"/>
        <v>7.74</v>
      </c>
      <c r="CY38" s="566">
        <f t="shared" si="46"/>
        <v>2.0299999999999998</v>
      </c>
      <c r="CZ38" s="584">
        <f t="shared" si="47"/>
        <v>63.410379195098209</v>
      </c>
      <c r="DG38" s="585"/>
      <c r="DH38" s="609">
        <v>20.420000000000002</v>
      </c>
      <c r="DI38" s="609">
        <v>0.19</v>
      </c>
      <c r="DJ38" s="609">
        <v>7.74</v>
      </c>
      <c r="DK38" s="609">
        <v>2.95</v>
      </c>
      <c r="DL38" s="609">
        <v>0.64</v>
      </c>
      <c r="DM38" s="609">
        <v>14.2</v>
      </c>
      <c r="DN38" s="609">
        <v>16.8</v>
      </c>
      <c r="DO38" s="609">
        <v>0.44</v>
      </c>
      <c r="DP38" s="609">
        <v>2.0299999999999998</v>
      </c>
      <c r="DQ38" s="609">
        <v>0.26</v>
      </c>
      <c r="DR38" s="609">
        <v>0.03</v>
      </c>
      <c r="DS38" s="609">
        <v>0.09</v>
      </c>
      <c r="DT38" s="609">
        <v>0.8</v>
      </c>
      <c r="DU38" s="609">
        <v>33.01</v>
      </c>
      <c r="DV38" s="611">
        <f t="shared" si="49"/>
        <v>99.6</v>
      </c>
      <c r="DW38" s="813">
        <f t="shared" si="50"/>
        <v>3.0003000300030003</v>
      </c>
      <c r="DX38" s="588">
        <f t="shared" si="120"/>
        <v>61.266126612661267</v>
      </c>
      <c r="DY38" s="588">
        <f t="shared" si="120"/>
        <v>0.57005700570057005</v>
      </c>
      <c r="DZ38" s="588">
        <f t="shared" si="120"/>
        <v>23.222322232223224</v>
      </c>
      <c r="EA38" s="588">
        <f t="shared" si="120"/>
        <v>8.8508850885088517</v>
      </c>
      <c r="EB38" s="588">
        <f t="shared" si="120"/>
        <v>1.9201920192019202</v>
      </c>
      <c r="EC38" s="588">
        <f t="shared" si="120"/>
        <v>42.6042604260426</v>
      </c>
      <c r="ED38" s="588">
        <f t="shared" si="120"/>
        <v>50.405040504050405</v>
      </c>
      <c r="EE38" s="588">
        <f t="shared" si="120"/>
        <v>1.3201320132013201</v>
      </c>
      <c r="EF38" s="588">
        <f t="shared" si="120"/>
        <v>6.0906090609060897</v>
      </c>
      <c r="EG38" s="588">
        <f t="shared" si="120"/>
        <v>0.78007800780078007</v>
      </c>
      <c r="EH38" s="588">
        <f t="shared" si="120"/>
        <v>9.0009000900090008E-2</v>
      </c>
      <c r="EI38" s="588">
        <f t="shared" si="120"/>
        <v>0.27002700270027002</v>
      </c>
      <c r="EJ38" s="588">
        <f t="shared" si="121"/>
        <v>197.38973897389741</v>
      </c>
      <c r="EK38" s="588"/>
      <c r="EL38" s="588"/>
      <c r="EM38" s="805">
        <v>21791.906026859349</v>
      </c>
      <c r="EN38" s="805">
        <v>46.585247914647141</v>
      </c>
      <c r="EO38" s="805">
        <v>3.2844244280811981</v>
      </c>
      <c r="EP38" s="805">
        <v>70.005764700300418</v>
      </c>
      <c r="EQ38" s="805">
        <v>7.9533807212167886</v>
      </c>
      <c r="ER38" s="805">
        <v>2.779755328917378</v>
      </c>
      <c r="ES38" s="805">
        <v>13.854798525091761</v>
      </c>
      <c r="ET38" s="805">
        <v>63.410379195098209</v>
      </c>
      <c r="EU38" s="805">
        <v>194.81727642702791</v>
      </c>
      <c r="EV38" s="805">
        <v>27.080529238276331</v>
      </c>
      <c r="EW38" s="805">
        <v>55.271471515929711</v>
      </c>
      <c r="EX38" s="805">
        <v>3.75201651538887</v>
      </c>
      <c r="EY38" s="805">
        <v>23.62124574251207</v>
      </c>
      <c r="EZ38" s="805">
        <v>5.0687338335974568</v>
      </c>
      <c r="FA38" s="805">
        <v>3.3573603742621145</v>
      </c>
      <c r="FB38" s="805">
        <v>288.80244876336127</v>
      </c>
      <c r="FC38" s="805">
        <v>12.212148998140615</v>
      </c>
      <c r="FD38" s="805">
        <v>36.727836604253405</v>
      </c>
      <c r="FE38" s="805">
        <v>0.90152610200406225</v>
      </c>
      <c r="FF38" s="805">
        <v>9.5756159027454526</v>
      </c>
      <c r="FG38" s="585"/>
      <c r="FH38" s="588"/>
      <c r="FI38" s="588"/>
      <c r="FJ38" s="588"/>
      <c r="FK38" s="588"/>
      <c r="FL38" s="588"/>
      <c r="FM38" s="571">
        <f>100*$DJ38/$FJ$8</f>
        <v>32.25</v>
      </c>
      <c r="FN38" s="588"/>
      <c r="FO38" s="571">
        <f>$DH38-$FJ$11*FM38/100</f>
        <v>3.6500000000000021</v>
      </c>
      <c r="FP38" s="588"/>
      <c r="FQ38" s="571">
        <f t="shared" si="53"/>
        <v>27.485795454545453</v>
      </c>
      <c r="FS38" s="571">
        <f t="shared" si="54"/>
        <v>89.832869080779929</v>
      </c>
      <c r="FT38" s="588"/>
      <c r="FU38" s="591"/>
      <c r="FV38" s="591">
        <f t="shared" si="55"/>
        <v>27.48579545454545</v>
      </c>
      <c r="FW38" s="589"/>
      <c r="FX38" s="589">
        <f>DJ38/DH38</f>
        <v>0.37904015670910868</v>
      </c>
      <c r="FY38" s="592"/>
      <c r="FZ38" s="592">
        <f t="shared" si="57"/>
        <v>7.74</v>
      </c>
      <c r="GA38" s="588"/>
      <c r="GB38" s="588"/>
      <c r="GC38" s="588"/>
      <c r="GD38" s="588"/>
      <c r="GE38" s="588"/>
      <c r="GF38" s="588"/>
      <c r="GG38" s="588"/>
      <c r="GH38" s="588"/>
      <c r="GI38" s="588"/>
      <c r="GJ38" s="588"/>
      <c r="GK38" s="588"/>
      <c r="GL38" s="588"/>
      <c r="GM38" s="588"/>
      <c r="GN38" s="588"/>
      <c r="GO38" s="810">
        <v>7.3588639489444994</v>
      </c>
      <c r="GP38" s="808">
        <v>0.4795314382105999</v>
      </c>
      <c r="GQ38" s="588"/>
      <c r="GR38" s="588"/>
      <c r="GS38" s="619"/>
      <c r="GT38" s="639"/>
      <c r="GU38" s="639"/>
      <c r="GV38" s="639"/>
      <c r="GW38" s="639"/>
      <c r="GX38" s="639"/>
      <c r="GY38" s="639"/>
      <c r="GZ38" s="639"/>
      <c r="HA38" s="639"/>
      <c r="HB38" s="639"/>
      <c r="HC38" s="628"/>
      <c r="HD38" s="639"/>
      <c r="HE38" s="639"/>
      <c r="HF38" s="639"/>
      <c r="HG38" s="639"/>
      <c r="HH38" s="639"/>
      <c r="HI38" s="639"/>
      <c r="HJ38" s="639"/>
      <c r="HK38" s="639"/>
      <c r="HL38" s="628"/>
      <c r="HM38" s="639"/>
      <c r="HN38" s="639"/>
      <c r="HO38" s="639"/>
      <c r="HP38" s="639"/>
      <c r="HQ38" s="639"/>
      <c r="HR38" s="639"/>
      <c r="HS38" s="639"/>
      <c r="HT38" s="639"/>
      <c r="HU38" s="639"/>
      <c r="HV38" s="639"/>
      <c r="HW38" s="639"/>
      <c r="HX38" s="639"/>
      <c r="HY38" s="639"/>
      <c r="HZ38" s="639"/>
      <c r="IA38" s="639"/>
      <c r="IB38" s="639"/>
      <c r="IC38" s="639"/>
      <c r="ID38" s="639"/>
      <c r="IE38" s="639"/>
      <c r="IF38" s="639"/>
      <c r="IG38" s="639"/>
      <c r="IH38" s="639"/>
      <c r="II38" s="639"/>
      <c r="IJ38" s="639"/>
      <c r="IK38" s="639"/>
      <c r="IL38" s="639"/>
      <c r="IM38" s="639"/>
      <c r="IN38" s="639"/>
      <c r="IO38" s="639"/>
      <c r="IP38" s="639"/>
      <c r="IQ38" s="639"/>
      <c r="IR38" s="639"/>
      <c r="IS38" s="639"/>
      <c r="IT38" s="639"/>
      <c r="IU38" s="639"/>
      <c r="IV38" s="639"/>
      <c r="IW38" s="639"/>
      <c r="IX38" s="278">
        <v>20</v>
      </c>
      <c r="IY38" s="609">
        <v>20.420000000000002</v>
      </c>
      <c r="IZ38" s="609">
        <v>0.19</v>
      </c>
      <c r="JA38" s="609">
        <v>7.74</v>
      </c>
      <c r="JB38" s="609">
        <v>2.95</v>
      </c>
      <c r="JC38" s="609">
        <v>0.64</v>
      </c>
      <c r="JD38" s="609">
        <v>14.2</v>
      </c>
      <c r="JE38" s="609">
        <v>16.8</v>
      </c>
      <c r="JF38" s="609">
        <v>0.44</v>
      </c>
      <c r="JG38" s="609">
        <v>2.0299999999999998</v>
      </c>
      <c r="JH38" s="609">
        <v>0.26</v>
      </c>
      <c r="JI38" s="609">
        <v>0.03</v>
      </c>
      <c r="JJ38" s="564">
        <v>0.09</v>
      </c>
      <c r="JK38" s="564">
        <v>33.01</v>
      </c>
      <c r="JL38" s="870">
        <v>0.8</v>
      </c>
      <c r="JM38" s="540">
        <f t="shared" si="58"/>
        <v>98.800000000000011</v>
      </c>
      <c r="JN38" s="748">
        <f t="shared" si="59"/>
        <v>1.012145748987854</v>
      </c>
      <c r="JO38" s="753">
        <f t="shared" si="60"/>
        <v>20.66801619433198</v>
      </c>
      <c r="JP38" s="753">
        <f t="shared" si="61"/>
        <v>0.19230769230769226</v>
      </c>
      <c r="JQ38" s="753">
        <f t="shared" si="62"/>
        <v>7.8340080971659907</v>
      </c>
      <c r="JR38" s="753">
        <f t="shared" si="63"/>
        <v>2.9858299595141697</v>
      </c>
      <c r="JS38" s="753">
        <f t="shared" si="64"/>
        <v>0.64777327935222662</v>
      </c>
      <c r="JT38" s="753">
        <f t="shared" si="65"/>
        <v>14.372469635627526</v>
      </c>
      <c r="JU38" s="753">
        <f t="shared" si="66"/>
        <v>17.004048582995949</v>
      </c>
      <c r="JV38" s="753">
        <f t="shared" si="67"/>
        <v>0.4453441295546558</v>
      </c>
      <c r="JW38" s="753">
        <f t="shared" si="68"/>
        <v>2.0546558704453437</v>
      </c>
      <c r="JX38" s="753">
        <f t="shared" si="69"/>
        <v>0.26315789473684204</v>
      </c>
      <c r="JY38" s="753">
        <f t="shared" si="70"/>
        <v>3.0364372469635619E-2</v>
      </c>
      <c r="JZ38" s="753">
        <f t="shared" si="71"/>
        <v>9.1093117408906854E-2</v>
      </c>
      <c r="KA38" s="753">
        <f t="shared" si="72"/>
        <v>33.410931174089058</v>
      </c>
      <c r="KB38" s="753">
        <f t="shared" si="73"/>
        <v>99.999999999999972</v>
      </c>
      <c r="KC38" s="588"/>
      <c r="KD38" s="256">
        <f t="shared" si="74"/>
        <v>32.641700404858291</v>
      </c>
      <c r="KE38" s="256">
        <f t="shared" si="75"/>
        <v>3.0414979757085021</v>
      </c>
      <c r="KF38" s="256">
        <f t="shared" si="76"/>
        <v>50.414979757085007</v>
      </c>
      <c r="KG38" s="249">
        <f t="shared" si="77"/>
        <v>0.82995951417004032</v>
      </c>
      <c r="KH38" s="256">
        <f t="shared" si="78"/>
        <v>86.928137651821842</v>
      </c>
      <c r="KI38" s="256">
        <f t="shared" si="79"/>
        <v>1.1503755021249347</v>
      </c>
      <c r="KJ38" s="753">
        <f t="shared" si="80"/>
        <v>37.550212493450537</v>
      </c>
      <c r="KK38" s="753">
        <f t="shared" si="81"/>
        <v>3.4988647610176407</v>
      </c>
      <c r="KL38" s="753">
        <f t="shared" si="82"/>
        <v>57.99615765267508</v>
      </c>
      <c r="KM38" s="753">
        <f t="shared" si="83"/>
        <v>0.95476509285672695</v>
      </c>
      <c r="KN38" s="753">
        <f t="shared" si="84"/>
        <v>99.999999999999986</v>
      </c>
      <c r="KO38" s="588"/>
      <c r="KP38" s="599">
        <v>21791.906026859349</v>
      </c>
      <c r="KQ38" s="599">
        <v>46.585247914647141</v>
      </c>
      <c r="KR38" s="599">
        <v>3.2844244280811981</v>
      </c>
      <c r="KS38" s="599">
        <v>70.005764700300418</v>
      </c>
      <c r="KT38" s="599">
        <v>7.9533807212167886</v>
      </c>
      <c r="KU38" s="599">
        <v>2.779755328917378</v>
      </c>
      <c r="KV38" s="599">
        <v>13.854798525091761</v>
      </c>
      <c r="KW38" s="599">
        <v>63.410379195098209</v>
      </c>
      <c r="KX38" s="599">
        <v>194.81727642702791</v>
      </c>
      <c r="KY38" s="599">
        <v>27.080529238276331</v>
      </c>
      <c r="KZ38" s="599">
        <v>55.271471515929711</v>
      </c>
      <c r="LA38" s="599">
        <v>3.75201651538887</v>
      </c>
      <c r="LB38" s="599">
        <v>23.62124574251207</v>
      </c>
      <c r="LC38" s="599">
        <v>5.0687338335974568</v>
      </c>
      <c r="LD38" s="599">
        <v>3.3573603742621145</v>
      </c>
      <c r="LE38" s="599">
        <v>288.80244876336127</v>
      </c>
      <c r="LF38" s="599">
        <v>12.212148998140615</v>
      </c>
      <c r="LG38" s="599">
        <v>36.727836604253405</v>
      </c>
      <c r="LH38" s="599">
        <v>0.90152610200406225</v>
      </c>
      <c r="LI38" s="599">
        <v>9.5756159027454526</v>
      </c>
      <c r="LJ38" s="619"/>
      <c r="LL38" s="142">
        <f t="shared" si="22"/>
        <v>152.09489936434071</v>
      </c>
    </row>
    <row r="39" spans="1:346" s="829" customFormat="1" ht="15" x14ac:dyDescent="0.2">
      <c r="A39" s="787"/>
      <c r="B39" s="788"/>
      <c r="C39" s="822"/>
      <c r="D39" s="790"/>
      <c r="E39" s="790"/>
      <c r="F39" s="823"/>
      <c r="G39" s="824"/>
      <c r="H39" s="552"/>
      <c r="I39" s="552"/>
      <c r="J39" s="552"/>
      <c r="K39" s="552"/>
      <c r="L39" s="552"/>
      <c r="M39" s="552"/>
      <c r="N39" s="552"/>
      <c r="O39" s="552"/>
      <c r="P39" s="552"/>
      <c r="Q39" s="552"/>
      <c r="R39" s="552"/>
      <c r="S39" s="552"/>
      <c r="T39" s="552"/>
      <c r="U39" s="552"/>
      <c r="V39" s="757"/>
      <c r="W39" s="757"/>
      <c r="X39" s="552"/>
      <c r="Y39" s="552"/>
      <c r="Z39" s="552"/>
      <c r="AA39" s="552"/>
      <c r="AB39" s="552"/>
      <c r="AC39" s="757"/>
      <c r="AD39" s="757"/>
      <c r="AE39" s="757"/>
      <c r="AF39" s="825"/>
      <c r="AG39" s="548"/>
      <c r="AH39" s="548"/>
      <c r="AI39" s="887"/>
      <c r="AJ39" s="887"/>
      <c r="AK39" s="548"/>
      <c r="AL39" s="887"/>
      <c r="AM39" s="757"/>
      <c r="AN39" s="757"/>
      <c r="AO39" s="757"/>
      <c r="AP39" s="757"/>
      <c r="AQ39" s="757"/>
      <c r="AR39" s="757"/>
      <c r="AS39" s="757"/>
      <c r="AT39" s="757"/>
      <c r="AU39" s="826"/>
      <c r="AV39" s="827"/>
      <c r="AW39" s="826"/>
      <c r="AX39" s="826"/>
      <c r="AY39" s="827"/>
      <c r="AZ39" s="828"/>
      <c r="BB39" s="830"/>
      <c r="BC39" s="830"/>
      <c r="BD39" s="830"/>
      <c r="BE39" s="827"/>
      <c r="BF39" s="548"/>
      <c r="BG39" s="548"/>
      <c r="BH39" s="831"/>
      <c r="BI39" s="832"/>
      <c r="BJ39" s="832"/>
      <c r="BK39" s="832"/>
      <c r="BL39" s="832"/>
      <c r="BM39" s="832"/>
      <c r="BN39" s="832"/>
      <c r="BO39" s="832"/>
      <c r="BP39" s="832"/>
      <c r="BQ39" s="832"/>
      <c r="BR39" s="832"/>
      <c r="BS39" s="832"/>
      <c r="BT39" s="832"/>
      <c r="BU39" s="832"/>
      <c r="BV39" s="832"/>
      <c r="BW39" s="832"/>
      <c r="BX39" s="832"/>
      <c r="BY39" s="832"/>
      <c r="BZ39" s="832"/>
      <c r="CA39" s="832"/>
      <c r="CB39" s="832"/>
      <c r="CC39" s="385"/>
      <c r="CD39" s="832"/>
      <c r="CE39" s="385"/>
      <c r="CF39" s="832"/>
      <c r="CG39" s="833"/>
      <c r="CH39" s="833"/>
      <c r="CI39" s="834"/>
      <c r="CJ39" s="835"/>
      <c r="CK39" s="833"/>
      <c r="CL39" s="834"/>
      <c r="CM39" s="836"/>
      <c r="CN39" s="836"/>
      <c r="CW39" s="548"/>
      <c r="CX39" s="548"/>
      <c r="CY39" s="548"/>
      <c r="CZ39" s="837"/>
      <c r="DG39" s="838"/>
      <c r="DH39" s="552"/>
      <c r="DI39" s="552"/>
      <c r="DJ39" s="552"/>
      <c r="DK39" s="552"/>
      <c r="DL39" s="552"/>
      <c r="DM39" s="552"/>
      <c r="DN39" s="552"/>
      <c r="DO39" s="552"/>
      <c r="DP39" s="552"/>
      <c r="DQ39" s="552"/>
      <c r="DR39" s="552"/>
      <c r="DS39" s="552"/>
      <c r="DT39" s="552"/>
      <c r="DU39" s="552"/>
      <c r="DV39" s="548"/>
      <c r="DW39" s="839" t="e">
        <f t="shared" si="50"/>
        <v>#DIV/0!</v>
      </c>
      <c r="DX39" s="752"/>
      <c r="DY39" s="752"/>
      <c r="DZ39" s="752"/>
      <c r="EA39" s="752"/>
      <c r="EB39" s="752"/>
      <c r="EC39" s="752"/>
      <c r="ED39" s="752"/>
      <c r="EE39" s="752"/>
      <c r="EF39" s="752"/>
      <c r="EG39" s="752"/>
      <c r="EH39" s="752"/>
      <c r="EI39" s="752"/>
      <c r="EJ39" s="752"/>
      <c r="EK39" s="752"/>
      <c r="EL39" s="752"/>
      <c r="EM39" s="831"/>
      <c r="EN39" s="832"/>
      <c r="EO39" s="832"/>
      <c r="EP39" s="832"/>
      <c r="EQ39" s="832"/>
      <c r="ER39" s="832"/>
      <c r="ES39" s="832"/>
      <c r="ET39" s="832"/>
      <c r="EU39" s="832"/>
      <c r="EV39" s="832"/>
      <c r="EW39" s="832"/>
      <c r="EX39" s="832"/>
      <c r="EY39" s="832"/>
      <c r="EZ39" s="832"/>
      <c r="FA39" s="832"/>
      <c r="FB39" s="832"/>
      <c r="FC39" s="832"/>
      <c r="FD39" s="832"/>
      <c r="FE39" s="832"/>
      <c r="FF39" s="832"/>
      <c r="FG39" s="838"/>
      <c r="FH39" s="752"/>
      <c r="FI39" s="752"/>
      <c r="FJ39" s="752"/>
      <c r="FK39" s="752"/>
      <c r="FL39" s="752"/>
      <c r="FN39" s="752"/>
      <c r="FP39" s="752"/>
      <c r="FT39" s="752"/>
      <c r="FV39" s="752"/>
      <c r="FZ39" s="752"/>
      <c r="GA39" s="752"/>
      <c r="GB39" s="752"/>
      <c r="GC39" s="752"/>
      <c r="GD39" s="752"/>
      <c r="GE39" s="752"/>
      <c r="GF39" s="752"/>
      <c r="GG39" s="752"/>
      <c r="GH39" s="752"/>
      <c r="GI39" s="752"/>
      <c r="GJ39" s="752"/>
      <c r="GK39" s="752"/>
      <c r="GL39" s="752"/>
      <c r="GM39" s="752"/>
      <c r="GN39" s="752"/>
      <c r="GO39" s="833"/>
      <c r="GP39" s="834"/>
      <c r="GQ39" s="752"/>
      <c r="GR39" s="752"/>
      <c r="GS39" s="741"/>
      <c r="GT39" s="840"/>
      <c r="GU39" s="840"/>
      <c r="GV39" s="840"/>
      <c r="GW39" s="840"/>
      <c r="GX39" s="840"/>
      <c r="GY39" s="840"/>
      <c r="GZ39" s="840"/>
      <c r="HA39" s="840"/>
      <c r="HB39" s="840"/>
      <c r="HC39" s="670"/>
      <c r="HD39" s="840"/>
      <c r="HE39" s="840"/>
      <c r="HF39" s="840"/>
      <c r="HG39" s="840"/>
      <c r="HH39" s="840"/>
      <c r="HI39" s="840"/>
      <c r="HJ39" s="840"/>
      <c r="HK39" s="840"/>
      <c r="HL39" s="670"/>
      <c r="HM39" s="840"/>
      <c r="HN39" s="840"/>
      <c r="HO39" s="840"/>
      <c r="HP39" s="840"/>
      <c r="HQ39" s="840"/>
      <c r="HR39" s="840"/>
      <c r="HS39" s="840"/>
      <c r="HT39" s="840"/>
      <c r="HU39" s="840"/>
      <c r="HV39" s="840"/>
      <c r="HW39" s="840"/>
      <c r="HX39" s="840"/>
      <c r="HY39" s="840"/>
      <c r="HZ39" s="840"/>
      <c r="IA39" s="840"/>
      <c r="IB39" s="840"/>
      <c r="IC39" s="840"/>
      <c r="ID39" s="840"/>
      <c r="IE39" s="840"/>
      <c r="IF39" s="840"/>
      <c r="IG39" s="840"/>
      <c r="IH39" s="840"/>
      <c r="II39" s="840"/>
      <c r="IJ39" s="840"/>
      <c r="IK39" s="840"/>
      <c r="IL39" s="840"/>
      <c r="IM39" s="840"/>
      <c r="IN39" s="840"/>
      <c r="IO39" s="840"/>
      <c r="IP39" s="840"/>
      <c r="IQ39" s="840"/>
      <c r="IR39" s="840"/>
      <c r="IS39" s="840"/>
      <c r="IT39" s="840"/>
      <c r="IU39" s="840"/>
      <c r="IV39" s="840"/>
      <c r="IW39" s="840"/>
      <c r="IX39" s="787"/>
      <c r="IY39" s="552"/>
      <c r="IZ39" s="552"/>
      <c r="JA39" s="552"/>
      <c r="JB39" s="552"/>
      <c r="JC39" s="552"/>
      <c r="JD39" s="552"/>
      <c r="JE39" s="552"/>
      <c r="JF39" s="552"/>
      <c r="JG39" s="552"/>
      <c r="JH39" s="552"/>
      <c r="JI39" s="552"/>
      <c r="JJ39" s="552"/>
      <c r="JK39" s="552"/>
      <c r="JL39" s="552"/>
      <c r="JM39" s="757"/>
      <c r="JN39" s="754"/>
      <c r="JO39" s="752"/>
      <c r="JP39" s="752"/>
      <c r="JQ39" s="752"/>
      <c r="JR39" s="752"/>
      <c r="JS39" s="752"/>
      <c r="JT39" s="752"/>
      <c r="JU39" s="752"/>
      <c r="JV39" s="752"/>
      <c r="JW39" s="752"/>
      <c r="JX39" s="752"/>
      <c r="JY39" s="752"/>
      <c r="JZ39" s="752"/>
      <c r="KA39" s="752"/>
      <c r="KB39" s="752"/>
      <c r="KC39" s="752"/>
      <c r="KD39" s="256"/>
      <c r="KE39" s="256"/>
      <c r="KF39" s="256"/>
      <c r="KG39" s="249"/>
      <c r="KH39" s="256"/>
      <c r="KI39" s="256"/>
      <c r="KJ39" s="256"/>
      <c r="KK39" s="256"/>
      <c r="KL39" s="256"/>
      <c r="KM39" s="256"/>
      <c r="KN39" s="256"/>
      <c r="KO39" s="752"/>
      <c r="KP39" s="842"/>
      <c r="KQ39" s="843"/>
      <c r="KR39" s="843"/>
      <c r="KS39" s="843"/>
      <c r="KT39" s="843"/>
      <c r="KU39" s="843"/>
      <c r="KV39" s="843"/>
      <c r="KW39" s="843"/>
      <c r="KX39" s="843"/>
      <c r="KY39" s="843"/>
      <c r="KZ39" s="843"/>
      <c r="LA39" s="843"/>
      <c r="LB39" s="843"/>
      <c r="LC39" s="843"/>
      <c r="LD39" s="843"/>
      <c r="LE39" s="843"/>
      <c r="LF39" s="843"/>
      <c r="LG39" s="843"/>
      <c r="LH39" s="843"/>
      <c r="LI39" s="843"/>
      <c r="LJ39" s="741"/>
      <c r="LL39" s="142" t="e">
        <f t="shared" si="22"/>
        <v>#DIV/0!</v>
      </c>
    </row>
    <row r="40" spans="1:346" s="829" customFormat="1" ht="15" x14ac:dyDescent="0.2">
      <c r="A40" s="787"/>
      <c r="B40" s="788"/>
      <c r="C40" s="822"/>
      <c r="D40" s="790"/>
      <c r="E40" s="790"/>
      <c r="F40" s="823"/>
      <c r="G40" s="824"/>
      <c r="H40" s="552"/>
      <c r="I40" s="552"/>
      <c r="J40" s="552"/>
      <c r="K40" s="552"/>
      <c r="L40" s="552"/>
      <c r="M40" s="552"/>
      <c r="N40" s="552"/>
      <c r="O40" s="552"/>
      <c r="P40" s="552"/>
      <c r="Q40" s="552"/>
      <c r="R40" s="552"/>
      <c r="S40" s="552"/>
      <c r="T40" s="552"/>
      <c r="U40" s="552"/>
      <c r="V40" s="757"/>
      <c r="W40" s="757"/>
      <c r="X40" s="552"/>
      <c r="Y40" s="552"/>
      <c r="Z40" s="552"/>
      <c r="AA40" s="552"/>
      <c r="AB40" s="552"/>
      <c r="AC40" s="757"/>
      <c r="AD40" s="757"/>
      <c r="AE40" s="757"/>
      <c r="AF40" s="825"/>
      <c r="AG40" s="548"/>
      <c r="AH40" s="548"/>
      <c r="AI40" s="887"/>
      <c r="AJ40" s="887"/>
      <c r="AK40" s="548"/>
      <c r="AL40" s="887"/>
      <c r="AM40" s="757"/>
      <c r="AN40" s="757"/>
      <c r="AO40" s="757"/>
      <c r="AP40" s="757"/>
      <c r="AQ40" s="757"/>
      <c r="AR40" s="757"/>
      <c r="AS40" s="757"/>
      <c r="AT40" s="757"/>
      <c r="AU40" s="826"/>
      <c r="AV40" s="827"/>
      <c r="AW40" s="826"/>
      <c r="AX40" s="826"/>
      <c r="AY40" s="827"/>
      <c r="AZ40" s="828"/>
      <c r="BB40" s="830"/>
      <c r="BC40" s="830"/>
      <c r="BD40" s="830"/>
      <c r="BE40" s="827"/>
      <c r="BF40" s="548"/>
      <c r="BG40" s="548"/>
      <c r="BH40" s="831"/>
      <c r="BI40" s="832"/>
      <c r="BJ40" s="832"/>
      <c r="BK40" s="832"/>
      <c r="BL40" s="832"/>
      <c r="BM40" s="832"/>
      <c r="BN40" s="832"/>
      <c r="BO40" s="832"/>
      <c r="BP40" s="832"/>
      <c r="BQ40" s="832"/>
      <c r="BR40" s="832"/>
      <c r="BS40" s="832"/>
      <c r="BT40" s="832"/>
      <c r="BU40" s="832"/>
      <c r="BV40" s="832"/>
      <c r="BW40" s="832"/>
      <c r="BX40" s="832"/>
      <c r="BY40" s="832"/>
      <c r="BZ40" s="832"/>
      <c r="CA40" s="832"/>
      <c r="CB40" s="832"/>
      <c r="CC40" s="385"/>
      <c r="CD40" s="832"/>
      <c r="CE40" s="385"/>
      <c r="CF40" s="832"/>
      <c r="CG40" s="833"/>
      <c r="CH40" s="833"/>
      <c r="CI40" s="834"/>
      <c r="CJ40" s="835"/>
      <c r="CK40" s="833"/>
      <c r="CL40" s="834"/>
      <c r="CM40" s="836"/>
      <c r="CN40" s="836"/>
      <c r="CW40" s="548"/>
      <c r="CX40" s="548"/>
      <c r="CY40" s="548"/>
      <c r="CZ40" s="837"/>
      <c r="DG40" s="838"/>
      <c r="DH40" s="552"/>
      <c r="DI40" s="552"/>
      <c r="DJ40" s="552"/>
      <c r="DK40" s="552"/>
      <c r="DL40" s="552"/>
      <c r="DM40" s="552"/>
      <c r="DN40" s="552"/>
      <c r="DO40" s="552"/>
      <c r="DP40" s="552"/>
      <c r="DQ40" s="552"/>
      <c r="DR40" s="552"/>
      <c r="DS40" s="552"/>
      <c r="DT40" s="552"/>
      <c r="DU40" s="552"/>
      <c r="DV40" s="548"/>
      <c r="DW40" s="839" t="e">
        <f t="shared" si="50"/>
        <v>#DIV/0!</v>
      </c>
      <c r="DX40" s="752"/>
      <c r="DY40" s="752"/>
      <c r="DZ40" s="752"/>
      <c r="EA40" s="752"/>
      <c r="EB40" s="752"/>
      <c r="EC40" s="752"/>
      <c r="ED40" s="752"/>
      <c r="EE40" s="752"/>
      <c r="EF40" s="752"/>
      <c r="EG40" s="752"/>
      <c r="EH40" s="752"/>
      <c r="EI40" s="752"/>
      <c r="EJ40" s="752"/>
      <c r="EK40" s="752"/>
      <c r="EL40" s="752"/>
      <c r="EM40" s="831"/>
      <c r="EN40" s="832"/>
      <c r="EO40" s="832"/>
      <c r="EP40" s="832"/>
      <c r="EQ40" s="832"/>
      <c r="ER40" s="832"/>
      <c r="ES40" s="832"/>
      <c r="ET40" s="832"/>
      <c r="EU40" s="832"/>
      <c r="EV40" s="832"/>
      <c r="EW40" s="832"/>
      <c r="EX40" s="832"/>
      <c r="EY40" s="832"/>
      <c r="EZ40" s="832"/>
      <c r="FA40" s="832"/>
      <c r="FB40" s="832"/>
      <c r="FC40" s="832"/>
      <c r="FD40" s="832"/>
      <c r="FE40" s="832"/>
      <c r="FF40" s="832"/>
      <c r="FG40" s="838"/>
      <c r="FH40" s="752"/>
      <c r="FI40" s="752"/>
      <c r="FJ40" s="752"/>
      <c r="FK40" s="752"/>
      <c r="FL40" s="752"/>
      <c r="FN40" s="752"/>
      <c r="FP40" s="752"/>
      <c r="FT40" s="752"/>
      <c r="FV40" s="752"/>
      <c r="FZ40" s="752"/>
      <c r="GA40" s="752"/>
      <c r="GB40" s="752"/>
      <c r="GC40" s="752"/>
      <c r="GD40" s="752"/>
      <c r="GE40" s="752"/>
      <c r="GF40" s="752"/>
      <c r="GG40" s="752"/>
      <c r="GH40" s="752"/>
      <c r="GI40" s="752"/>
      <c r="GJ40" s="752"/>
      <c r="GK40" s="752"/>
      <c r="GL40" s="752"/>
      <c r="GM40" s="752"/>
      <c r="GN40" s="752"/>
      <c r="GO40" s="833"/>
      <c r="GP40" s="834"/>
      <c r="GQ40" s="752"/>
      <c r="GR40" s="752"/>
      <c r="GS40" s="741"/>
      <c r="GT40" s="840"/>
      <c r="GU40" s="840"/>
      <c r="GV40" s="840"/>
      <c r="GW40" s="840"/>
      <c r="GX40" s="840"/>
      <c r="GY40" s="840"/>
      <c r="GZ40" s="840"/>
      <c r="HA40" s="840"/>
      <c r="HB40" s="840"/>
      <c r="HC40" s="670"/>
      <c r="HD40" s="840"/>
      <c r="HE40" s="840"/>
      <c r="HF40" s="840"/>
      <c r="HG40" s="840"/>
      <c r="HH40" s="840"/>
      <c r="HI40" s="840"/>
      <c r="HJ40" s="840"/>
      <c r="HK40" s="840"/>
      <c r="HL40" s="670"/>
      <c r="HM40" s="840"/>
      <c r="HN40" s="840"/>
      <c r="HO40" s="840"/>
      <c r="HP40" s="840"/>
      <c r="HQ40" s="840"/>
      <c r="HR40" s="840"/>
      <c r="HS40" s="840"/>
      <c r="HT40" s="840"/>
      <c r="HU40" s="840"/>
      <c r="HV40" s="840"/>
      <c r="HW40" s="840"/>
      <c r="HX40" s="840"/>
      <c r="HY40" s="840"/>
      <c r="HZ40" s="840"/>
      <c r="IA40" s="840"/>
      <c r="IB40" s="840"/>
      <c r="IC40" s="840"/>
      <c r="ID40" s="840"/>
      <c r="IE40" s="840"/>
      <c r="IF40" s="840"/>
      <c r="IG40" s="840"/>
      <c r="IH40" s="840"/>
      <c r="II40" s="840"/>
      <c r="IJ40" s="840"/>
      <c r="IK40" s="840"/>
      <c r="IL40" s="840"/>
      <c r="IM40" s="840"/>
      <c r="IN40" s="840"/>
      <c r="IO40" s="840"/>
      <c r="IP40" s="840"/>
      <c r="IQ40" s="840"/>
      <c r="IR40" s="840"/>
      <c r="IS40" s="840"/>
      <c r="IT40" s="840"/>
      <c r="IU40" s="840"/>
      <c r="IV40" s="840"/>
      <c r="IW40" s="840"/>
      <c r="IX40" s="787"/>
      <c r="IY40" s="552"/>
      <c r="IZ40" s="552"/>
      <c r="JA40" s="552"/>
      <c r="JB40" s="552"/>
      <c r="JC40" s="552"/>
      <c r="JD40" s="552"/>
      <c r="JE40" s="552"/>
      <c r="JF40" s="552"/>
      <c r="JG40" s="552"/>
      <c r="JH40" s="552"/>
      <c r="JI40" s="552"/>
      <c r="JJ40" s="552"/>
      <c r="JK40" s="552"/>
      <c r="JL40" s="552"/>
      <c r="JM40" s="757"/>
      <c r="JN40" s="754"/>
      <c r="JO40" s="752"/>
      <c r="JP40" s="752"/>
      <c r="JQ40" s="752"/>
      <c r="JR40" s="752"/>
      <c r="JS40" s="752"/>
      <c r="JT40" s="752"/>
      <c r="JU40" s="752"/>
      <c r="JV40" s="752"/>
      <c r="JW40" s="752"/>
      <c r="JX40" s="752"/>
      <c r="JY40" s="752"/>
      <c r="JZ40" s="752"/>
      <c r="KA40" s="752"/>
      <c r="KB40" s="752"/>
      <c r="KC40" s="752"/>
      <c r="KD40" s="256"/>
      <c r="KE40" s="256"/>
      <c r="KF40" s="256"/>
      <c r="KG40" s="249"/>
      <c r="KH40" s="256"/>
      <c r="KI40" s="256"/>
      <c r="KJ40" s="256"/>
      <c r="KK40" s="256"/>
      <c r="KL40" s="256"/>
      <c r="KM40" s="256"/>
      <c r="KN40" s="256"/>
      <c r="KO40" s="752"/>
      <c r="KP40" s="842"/>
      <c r="KQ40" s="843"/>
      <c r="KR40" s="843"/>
      <c r="KS40" s="843"/>
      <c r="KT40" s="843"/>
      <c r="KU40" s="843"/>
      <c r="KV40" s="843"/>
      <c r="KW40" s="843"/>
      <c r="KX40" s="843"/>
      <c r="KY40" s="843"/>
      <c r="KZ40" s="843"/>
      <c r="LA40" s="843"/>
      <c r="LB40" s="843"/>
      <c r="LC40" s="843"/>
      <c r="LD40" s="843"/>
      <c r="LE40" s="843"/>
      <c r="LF40" s="843"/>
      <c r="LG40" s="843"/>
      <c r="LH40" s="843"/>
      <c r="LI40" s="843"/>
      <c r="LJ40" s="741"/>
      <c r="LL40" s="142" t="e">
        <f t="shared" si="22"/>
        <v>#DIV/0!</v>
      </c>
    </row>
    <row r="41" spans="1:346" s="829" customFormat="1" ht="15" x14ac:dyDescent="0.2">
      <c r="A41" s="787"/>
      <c r="B41" s="788"/>
      <c r="C41" s="822"/>
      <c r="D41" s="790"/>
      <c r="E41" s="790"/>
      <c r="F41" s="823"/>
      <c r="G41" s="824"/>
      <c r="H41" s="552"/>
      <c r="I41" s="552"/>
      <c r="J41" s="552"/>
      <c r="K41" s="552"/>
      <c r="L41" s="552"/>
      <c r="M41" s="552"/>
      <c r="N41" s="552"/>
      <c r="O41" s="552"/>
      <c r="P41" s="552"/>
      <c r="Q41" s="552"/>
      <c r="R41" s="552"/>
      <c r="S41" s="552"/>
      <c r="T41" s="552"/>
      <c r="U41" s="552"/>
      <c r="V41" s="757"/>
      <c r="W41" s="757"/>
      <c r="X41" s="552"/>
      <c r="Y41" s="552"/>
      <c r="Z41" s="552"/>
      <c r="AA41" s="552"/>
      <c r="AB41" s="552"/>
      <c r="AC41" s="757"/>
      <c r="AD41" s="757"/>
      <c r="AE41" s="757"/>
      <c r="AF41" s="825"/>
      <c r="AG41" s="548"/>
      <c r="AH41" s="548"/>
      <c r="AI41" s="887"/>
      <c r="AJ41" s="887"/>
      <c r="AK41" s="548"/>
      <c r="AL41" s="887"/>
      <c r="AM41" s="757"/>
      <c r="AN41" s="757"/>
      <c r="AO41" s="757"/>
      <c r="AP41" s="757"/>
      <c r="AQ41" s="757"/>
      <c r="AR41" s="757"/>
      <c r="AS41" s="757"/>
      <c r="AT41" s="757"/>
      <c r="AU41" s="826"/>
      <c r="AV41" s="827"/>
      <c r="AW41" s="826"/>
      <c r="AX41" s="826"/>
      <c r="AY41" s="827"/>
      <c r="AZ41" s="828"/>
      <c r="BB41" s="830"/>
      <c r="BC41" s="830"/>
      <c r="BD41" s="830"/>
      <c r="BE41" s="827"/>
      <c r="BF41" s="548"/>
      <c r="BG41" s="548"/>
      <c r="BH41" s="831"/>
      <c r="BI41" s="832"/>
      <c r="BJ41" s="832"/>
      <c r="BK41" s="832"/>
      <c r="BL41" s="832"/>
      <c r="BM41" s="832"/>
      <c r="BN41" s="832"/>
      <c r="BO41" s="832"/>
      <c r="BP41" s="832"/>
      <c r="BQ41" s="832"/>
      <c r="BR41" s="832"/>
      <c r="BS41" s="832"/>
      <c r="BT41" s="832"/>
      <c r="BU41" s="832"/>
      <c r="BV41" s="832"/>
      <c r="BW41" s="832"/>
      <c r="BX41" s="832"/>
      <c r="BY41" s="832"/>
      <c r="BZ41" s="832"/>
      <c r="CA41" s="832"/>
      <c r="CB41" s="832"/>
      <c r="CC41" s="385"/>
      <c r="CD41" s="832"/>
      <c r="CE41" s="385"/>
      <c r="CF41" s="832"/>
      <c r="CG41" s="833"/>
      <c r="CH41" s="833"/>
      <c r="CI41" s="834"/>
      <c r="CJ41" s="835"/>
      <c r="CK41" s="833"/>
      <c r="CL41" s="834"/>
      <c r="CM41" s="836"/>
      <c r="CN41" s="836"/>
      <c r="CW41" s="548"/>
      <c r="CX41" s="548"/>
      <c r="CY41" s="548"/>
      <c r="CZ41" s="837"/>
      <c r="DG41" s="838"/>
      <c r="DH41" s="552"/>
      <c r="DI41" s="552"/>
      <c r="DJ41" s="552"/>
      <c r="DK41" s="552"/>
      <c r="DL41" s="552"/>
      <c r="DM41" s="552"/>
      <c r="DN41" s="552"/>
      <c r="DO41" s="552"/>
      <c r="DP41" s="552"/>
      <c r="DQ41" s="552"/>
      <c r="DR41" s="552"/>
      <c r="DS41" s="552"/>
      <c r="DT41" s="552"/>
      <c r="DU41" s="552"/>
      <c r="DV41" s="548"/>
      <c r="DW41" s="839" t="e">
        <f t="shared" si="50"/>
        <v>#DIV/0!</v>
      </c>
      <c r="DX41" s="752"/>
      <c r="DY41" s="752"/>
      <c r="DZ41" s="752"/>
      <c r="EA41" s="752"/>
      <c r="EB41" s="752"/>
      <c r="EC41" s="752"/>
      <c r="ED41" s="752"/>
      <c r="EE41" s="752"/>
      <c r="EF41" s="752"/>
      <c r="EG41" s="752"/>
      <c r="EH41" s="752"/>
      <c r="EI41" s="752"/>
      <c r="EJ41" s="752"/>
      <c r="EK41" s="752"/>
      <c r="EL41" s="752"/>
      <c r="EM41" s="831"/>
      <c r="EN41" s="832"/>
      <c r="EO41" s="832"/>
      <c r="EP41" s="832"/>
      <c r="EQ41" s="832"/>
      <c r="ER41" s="832"/>
      <c r="ES41" s="832"/>
      <c r="ET41" s="832"/>
      <c r="EU41" s="832"/>
      <c r="EV41" s="832"/>
      <c r="EW41" s="832"/>
      <c r="EX41" s="832"/>
      <c r="EY41" s="832"/>
      <c r="EZ41" s="832"/>
      <c r="FA41" s="832"/>
      <c r="FB41" s="832"/>
      <c r="FC41" s="832"/>
      <c r="FD41" s="832"/>
      <c r="FE41" s="832"/>
      <c r="FF41" s="832"/>
      <c r="FG41" s="838"/>
      <c r="FH41" s="752"/>
      <c r="FI41" s="752"/>
      <c r="FJ41" s="752"/>
      <c r="FK41" s="752"/>
      <c r="FL41" s="752"/>
      <c r="FN41" s="752"/>
      <c r="FP41" s="752"/>
      <c r="FT41" s="752"/>
      <c r="FV41" s="752"/>
      <c r="FZ41" s="752"/>
      <c r="GA41" s="752"/>
      <c r="GB41" s="752"/>
      <c r="GC41" s="752"/>
      <c r="GD41" s="752"/>
      <c r="GE41" s="752"/>
      <c r="GF41" s="752"/>
      <c r="GG41" s="752"/>
      <c r="GH41" s="752"/>
      <c r="GI41" s="752"/>
      <c r="GJ41" s="752"/>
      <c r="GK41" s="752"/>
      <c r="GL41" s="752"/>
      <c r="GM41" s="752"/>
      <c r="GN41" s="752"/>
      <c r="GO41" s="833"/>
      <c r="GP41" s="834"/>
      <c r="GQ41" s="752"/>
      <c r="GR41" s="752"/>
      <c r="GS41" s="741"/>
      <c r="GT41" s="840"/>
      <c r="GU41" s="840"/>
      <c r="GV41" s="840"/>
      <c r="GW41" s="840"/>
      <c r="GX41" s="840"/>
      <c r="GY41" s="840"/>
      <c r="GZ41" s="840"/>
      <c r="HA41" s="840"/>
      <c r="HB41" s="840"/>
      <c r="HC41" s="670"/>
      <c r="HD41" s="840"/>
      <c r="HE41" s="840"/>
      <c r="HF41" s="840"/>
      <c r="HG41" s="840"/>
      <c r="HH41" s="840"/>
      <c r="HI41" s="840"/>
      <c r="HJ41" s="840"/>
      <c r="HK41" s="840"/>
      <c r="HL41" s="670"/>
      <c r="HM41" s="840"/>
      <c r="HN41" s="840"/>
      <c r="HO41" s="840"/>
      <c r="HP41" s="840"/>
      <c r="HQ41" s="840"/>
      <c r="HR41" s="840"/>
      <c r="HS41" s="840"/>
      <c r="HT41" s="840"/>
      <c r="HU41" s="840"/>
      <c r="HV41" s="840"/>
      <c r="HW41" s="840"/>
      <c r="HX41" s="840"/>
      <c r="HY41" s="840"/>
      <c r="HZ41" s="840"/>
      <c r="IA41" s="840"/>
      <c r="IB41" s="840"/>
      <c r="IC41" s="840"/>
      <c r="ID41" s="840"/>
      <c r="IE41" s="840"/>
      <c r="IF41" s="840"/>
      <c r="IG41" s="840"/>
      <c r="IH41" s="840"/>
      <c r="II41" s="840"/>
      <c r="IJ41" s="840"/>
      <c r="IK41" s="840"/>
      <c r="IL41" s="840"/>
      <c r="IM41" s="840"/>
      <c r="IN41" s="840"/>
      <c r="IO41" s="840"/>
      <c r="IP41" s="840"/>
      <c r="IQ41" s="840"/>
      <c r="IR41" s="840"/>
      <c r="IS41" s="840"/>
      <c r="IT41" s="840"/>
      <c r="IU41" s="840"/>
      <c r="IV41" s="840"/>
      <c r="IW41" s="840"/>
      <c r="IX41" s="787"/>
      <c r="IY41" s="552"/>
      <c r="IZ41" s="552"/>
      <c r="JA41" s="552"/>
      <c r="JB41" s="552"/>
      <c r="JC41" s="552"/>
      <c r="JD41" s="552"/>
      <c r="JE41" s="552"/>
      <c r="JF41" s="552"/>
      <c r="JG41" s="552"/>
      <c r="JH41" s="552"/>
      <c r="JI41" s="552"/>
      <c r="JJ41" s="552"/>
      <c r="JK41" s="552"/>
      <c r="JL41" s="552"/>
      <c r="JM41" s="757"/>
      <c r="JN41" s="754"/>
      <c r="JO41" s="752"/>
      <c r="JP41" s="752"/>
      <c r="JQ41" s="752"/>
      <c r="JR41" s="752"/>
      <c r="JS41" s="752"/>
      <c r="JT41" s="752"/>
      <c r="JU41" s="752"/>
      <c r="JV41" s="752"/>
      <c r="JW41" s="752"/>
      <c r="JX41" s="752"/>
      <c r="JY41" s="752"/>
      <c r="JZ41" s="752"/>
      <c r="KA41" s="752"/>
      <c r="KB41" s="752"/>
      <c r="KC41" s="752"/>
      <c r="KD41" s="256"/>
      <c r="KE41" s="256"/>
      <c r="KF41" s="256"/>
      <c r="KG41" s="249"/>
      <c r="KH41" s="256"/>
      <c r="KI41" s="256"/>
      <c r="KJ41" s="256"/>
      <c r="KK41" s="256"/>
      <c r="KL41" s="256"/>
      <c r="KM41" s="256"/>
      <c r="KN41" s="256"/>
      <c r="KO41" s="752"/>
      <c r="KP41" s="842"/>
      <c r="KQ41" s="843"/>
      <c r="KR41" s="843"/>
      <c r="KS41" s="843"/>
      <c r="KT41" s="843"/>
      <c r="KU41" s="843"/>
      <c r="KV41" s="843"/>
      <c r="KW41" s="843"/>
      <c r="KX41" s="843"/>
      <c r="KY41" s="843"/>
      <c r="KZ41" s="843"/>
      <c r="LA41" s="843"/>
      <c r="LB41" s="843"/>
      <c r="LC41" s="843"/>
      <c r="LD41" s="843"/>
      <c r="LE41" s="843"/>
      <c r="LF41" s="843"/>
      <c r="LG41" s="843"/>
      <c r="LH41" s="843"/>
      <c r="LI41" s="843"/>
      <c r="LJ41" s="741"/>
      <c r="LL41" s="142" t="e">
        <f t="shared" si="22"/>
        <v>#DIV/0!</v>
      </c>
    </row>
    <row r="42" spans="1:346" s="829" customFormat="1" ht="15" x14ac:dyDescent="0.2">
      <c r="A42" s="787"/>
      <c r="B42" s="788"/>
      <c r="C42" s="822"/>
      <c r="D42" s="790"/>
      <c r="E42" s="790"/>
      <c r="F42" s="823"/>
      <c r="G42" s="79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  <c r="T42" s="425"/>
      <c r="U42" s="425"/>
      <c r="V42" s="548"/>
      <c r="W42" s="548"/>
      <c r="X42" s="425"/>
      <c r="Y42" s="425"/>
      <c r="Z42" s="425"/>
      <c r="AA42" s="425"/>
      <c r="AB42" s="425"/>
      <c r="AC42" s="548"/>
      <c r="AD42" s="548"/>
      <c r="AE42" s="548"/>
      <c r="AF42" s="841"/>
      <c r="AG42" s="548"/>
      <c r="AH42" s="548"/>
      <c r="AI42" s="887"/>
      <c r="AJ42" s="887"/>
      <c r="AK42" s="548"/>
      <c r="AL42" s="887"/>
      <c r="AM42" s="757"/>
      <c r="AN42" s="757"/>
      <c r="AO42" s="757"/>
      <c r="AP42" s="757"/>
      <c r="AQ42" s="757"/>
      <c r="AR42" s="757"/>
      <c r="AS42" s="757"/>
      <c r="AT42" s="757"/>
      <c r="AU42" s="826"/>
      <c r="AV42" s="827"/>
      <c r="AW42" s="826"/>
      <c r="AX42" s="827"/>
      <c r="AY42" s="827"/>
      <c r="AZ42" s="830"/>
      <c r="BA42" s="830"/>
      <c r="BB42" s="830"/>
      <c r="BC42" s="830"/>
      <c r="BD42" s="830"/>
      <c r="BE42" s="827"/>
      <c r="BF42" s="548"/>
      <c r="BG42" s="548"/>
      <c r="BH42" s="842"/>
      <c r="BI42" s="843"/>
      <c r="BJ42" s="843"/>
      <c r="BK42" s="843"/>
      <c r="BL42" s="843"/>
      <c r="BM42" s="843"/>
      <c r="BN42" s="843"/>
      <c r="BO42" s="843"/>
      <c r="BP42" s="843"/>
      <c r="BQ42" s="843"/>
      <c r="BR42" s="843"/>
      <c r="BS42" s="843"/>
      <c r="BT42" s="843"/>
      <c r="BU42" s="843"/>
      <c r="BV42" s="843"/>
      <c r="BW42" s="843"/>
      <c r="BX42" s="843"/>
      <c r="BY42" s="843"/>
      <c r="BZ42" s="843"/>
      <c r="CA42" s="843"/>
      <c r="CB42" s="843"/>
      <c r="CC42" s="385"/>
      <c r="CD42" s="843"/>
      <c r="CE42" s="843"/>
      <c r="CF42" s="843"/>
      <c r="CG42" s="833"/>
      <c r="CH42" s="833"/>
      <c r="CI42" s="834"/>
      <c r="CJ42" s="835"/>
      <c r="CK42" s="833"/>
      <c r="CL42" s="834"/>
      <c r="CM42" s="836"/>
      <c r="CN42" s="836"/>
      <c r="CW42" s="548"/>
      <c r="CX42" s="548"/>
      <c r="CY42" s="548"/>
      <c r="CZ42" s="837"/>
      <c r="DG42" s="838"/>
      <c r="DH42" s="425"/>
      <c r="DI42" s="425"/>
      <c r="DJ42" s="425"/>
      <c r="DK42" s="425"/>
      <c r="DL42" s="425"/>
      <c r="DM42" s="425"/>
      <c r="DN42" s="425"/>
      <c r="DO42" s="425"/>
      <c r="DP42" s="425"/>
      <c r="DQ42" s="425"/>
      <c r="DR42" s="425"/>
      <c r="DS42" s="425"/>
      <c r="DT42" s="425"/>
      <c r="DU42" s="425"/>
      <c r="DV42" s="548"/>
      <c r="DW42" s="839" t="e">
        <f t="shared" si="50"/>
        <v>#DIV/0!</v>
      </c>
      <c r="DX42" s="752"/>
      <c r="DY42" s="752"/>
      <c r="DZ42" s="752"/>
      <c r="EA42" s="752"/>
      <c r="EB42" s="752"/>
      <c r="EC42" s="752"/>
      <c r="ED42" s="752"/>
      <c r="EE42" s="752"/>
      <c r="EF42" s="752"/>
      <c r="EG42" s="752"/>
      <c r="EH42" s="752"/>
      <c r="EI42" s="752"/>
      <c r="EJ42" s="752"/>
      <c r="EK42" s="752"/>
      <c r="EL42" s="752"/>
      <c r="EM42" s="842"/>
      <c r="EN42" s="843"/>
      <c r="EO42" s="843"/>
      <c r="EP42" s="843"/>
      <c r="EQ42" s="843"/>
      <c r="ER42" s="843"/>
      <c r="ES42" s="843"/>
      <c r="ET42" s="843"/>
      <c r="EU42" s="843"/>
      <c r="EV42" s="843"/>
      <c r="EW42" s="843"/>
      <c r="EX42" s="843"/>
      <c r="EY42" s="843"/>
      <c r="EZ42" s="843"/>
      <c r="FA42" s="843"/>
      <c r="FB42" s="843"/>
      <c r="FC42" s="843"/>
      <c r="FD42" s="843"/>
      <c r="FE42" s="843"/>
      <c r="FF42" s="843"/>
      <c r="FG42" s="838"/>
      <c r="FH42" s="752"/>
      <c r="FI42" s="752"/>
      <c r="FJ42" s="752"/>
      <c r="FK42" s="752"/>
      <c r="FL42" s="752"/>
      <c r="FN42" s="752"/>
      <c r="FP42" s="752"/>
      <c r="FT42" s="752"/>
      <c r="FV42" s="752"/>
      <c r="FZ42" s="752"/>
      <c r="GA42" s="752"/>
      <c r="GB42" s="752"/>
      <c r="GC42" s="752"/>
      <c r="GD42" s="752"/>
      <c r="GE42" s="752"/>
      <c r="GF42" s="752"/>
      <c r="GG42" s="752"/>
      <c r="GH42" s="752"/>
      <c r="GI42" s="752"/>
      <c r="GJ42" s="752"/>
      <c r="GK42" s="752"/>
      <c r="GL42" s="752"/>
      <c r="GM42" s="752"/>
      <c r="GN42" s="752"/>
      <c r="GO42" s="833"/>
      <c r="GP42" s="834"/>
      <c r="GQ42" s="752"/>
      <c r="GR42" s="752"/>
      <c r="GS42" s="741"/>
      <c r="GT42" s="840"/>
      <c r="GU42" s="840"/>
      <c r="GV42" s="840"/>
      <c r="GW42" s="840"/>
      <c r="GX42" s="840"/>
      <c r="GY42" s="840"/>
      <c r="GZ42" s="840"/>
      <c r="HA42" s="840"/>
      <c r="HB42" s="840"/>
      <c r="HC42" s="670"/>
      <c r="HD42" s="840"/>
      <c r="HE42" s="840"/>
      <c r="HF42" s="840"/>
      <c r="HG42" s="840"/>
      <c r="HH42" s="840"/>
      <c r="HI42" s="840"/>
      <c r="HJ42" s="840"/>
      <c r="HK42" s="840"/>
      <c r="HL42" s="670"/>
      <c r="HM42" s="840"/>
      <c r="HN42" s="840"/>
      <c r="HO42" s="840"/>
      <c r="HP42" s="840"/>
      <c r="HQ42" s="840"/>
      <c r="HR42" s="840"/>
      <c r="HS42" s="840"/>
      <c r="HT42" s="840"/>
      <c r="HU42" s="840"/>
      <c r="HV42" s="840"/>
      <c r="HW42" s="840"/>
      <c r="HX42" s="840"/>
      <c r="HY42" s="840"/>
      <c r="HZ42" s="840"/>
      <c r="IA42" s="840"/>
      <c r="IB42" s="840"/>
      <c r="IC42" s="840"/>
      <c r="ID42" s="840"/>
      <c r="IE42" s="840"/>
      <c r="IF42" s="840"/>
      <c r="IG42" s="840"/>
      <c r="IH42" s="840"/>
      <c r="II42" s="840"/>
      <c r="IJ42" s="840"/>
      <c r="IK42" s="840"/>
      <c r="IL42" s="840"/>
      <c r="IM42" s="840"/>
      <c r="IN42" s="840"/>
      <c r="IO42" s="840"/>
      <c r="IP42" s="840"/>
      <c r="IQ42" s="840"/>
      <c r="IR42" s="840"/>
      <c r="IS42" s="840"/>
      <c r="IT42" s="840"/>
      <c r="IU42" s="840"/>
      <c r="IV42" s="840"/>
      <c r="IW42" s="840"/>
      <c r="IX42" s="787"/>
      <c r="IY42" s="425"/>
      <c r="IZ42" s="425"/>
      <c r="JA42" s="425"/>
      <c r="JB42" s="425"/>
      <c r="JC42" s="425"/>
      <c r="JD42" s="425"/>
      <c r="JE42" s="425"/>
      <c r="JF42" s="425"/>
      <c r="JG42" s="425"/>
      <c r="JH42" s="425"/>
      <c r="JI42" s="425"/>
      <c r="JJ42" s="425"/>
      <c r="JK42" s="425"/>
      <c r="JL42" s="552"/>
      <c r="JM42" s="757"/>
      <c r="JN42" s="754"/>
      <c r="JO42" s="752"/>
      <c r="JP42" s="752"/>
      <c r="JQ42" s="752"/>
      <c r="JR42" s="752"/>
      <c r="JS42" s="752"/>
      <c r="JT42" s="752"/>
      <c r="JU42" s="752"/>
      <c r="JV42" s="752"/>
      <c r="JW42" s="752"/>
      <c r="JX42" s="752"/>
      <c r="JY42" s="752"/>
      <c r="JZ42" s="752"/>
      <c r="KA42" s="752"/>
      <c r="KB42" s="752"/>
      <c r="KC42" s="752"/>
      <c r="KD42" s="256"/>
      <c r="KE42" s="256"/>
      <c r="KF42" s="256"/>
      <c r="KG42" s="249"/>
      <c r="KH42" s="256"/>
      <c r="KI42" s="256"/>
      <c r="KJ42" s="256"/>
      <c r="KK42" s="256"/>
      <c r="KL42" s="256"/>
      <c r="KM42" s="256"/>
      <c r="KN42" s="256"/>
      <c r="KO42" s="752"/>
      <c r="KP42" s="842"/>
      <c r="KQ42" s="843"/>
      <c r="KR42" s="843"/>
      <c r="KS42" s="843"/>
      <c r="KT42" s="843"/>
      <c r="KU42" s="843"/>
      <c r="KV42" s="843"/>
      <c r="KW42" s="843"/>
      <c r="KX42" s="843"/>
      <c r="KY42" s="843"/>
      <c r="KZ42" s="843"/>
      <c r="LA42" s="843"/>
      <c r="LB42" s="843"/>
      <c r="LC42" s="843"/>
      <c r="LD42" s="843"/>
      <c r="LE42" s="843"/>
      <c r="LF42" s="843"/>
      <c r="LG42" s="843"/>
      <c r="LH42" s="843"/>
      <c r="LI42" s="843"/>
      <c r="LJ42" s="741"/>
      <c r="LL42" s="142" t="e">
        <f t="shared" si="22"/>
        <v>#DIV/0!</v>
      </c>
    </row>
    <row r="43" spans="1:346" s="142" customFormat="1" ht="15.75" x14ac:dyDescent="0.2">
      <c r="A43" s="278">
        <v>21</v>
      </c>
      <c r="B43" s="272">
        <v>132</v>
      </c>
      <c r="C43" s="144">
        <v>110</v>
      </c>
      <c r="D43" s="393">
        <v>3145.8</v>
      </c>
      <c r="E43" s="320" t="s">
        <v>239</v>
      </c>
      <c r="F43" s="311" t="s">
        <v>179</v>
      </c>
      <c r="G43" s="239"/>
      <c r="H43" s="145">
        <v>66.758576514595433</v>
      </c>
      <c r="I43" s="145">
        <v>0.40613264927553339</v>
      </c>
      <c r="J43" s="145">
        <v>10.953151030114352</v>
      </c>
      <c r="K43" s="145">
        <v>2.069103785197985</v>
      </c>
      <c r="L43" s="145">
        <v>0.11051654910841419</v>
      </c>
      <c r="M43" s="145">
        <v>2.12519772363959</v>
      </c>
      <c r="N43" s="145">
        <v>4.1442661335796069</v>
      </c>
      <c r="O43" s="145">
        <v>1.3415539132319123</v>
      </c>
      <c r="P43" s="145">
        <v>2.3410079225601796</v>
      </c>
      <c r="Q43" s="145">
        <v>0.11114329702396283</v>
      </c>
      <c r="R43" s="145">
        <v>1.3288100389490896</v>
      </c>
      <c r="S43" s="145">
        <v>0.38054044272396303</v>
      </c>
      <c r="T43" s="145">
        <v>0.18</v>
      </c>
      <c r="U43" s="145">
        <v>7.35</v>
      </c>
      <c r="V43" s="540">
        <v>99.6</v>
      </c>
      <c r="W43" s="540"/>
      <c r="X43" s="145">
        <v>1.3415539132319123</v>
      </c>
      <c r="Y43" s="145">
        <f t="shared" ref="Y43:Y57" si="127">O43*0.742</f>
        <v>0.99543300361807896</v>
      </c>
      <c r="Z43" s="145">
        <f t="shared" ref="Z43:Z57" si="128">S43/35.453</f>
        <v>1.073365985174634E-2</v>
      </c>
      <c r="AA43" s="145">
        <f t="shared" ref="AA43:AA57" si="129">X43+Y43</f>
        <v>2.336986916849991</v>
      </c>
      <c r="AB43" s="145">
        <v>0.18</v>
      </c>
      <c r="AC43" s="146">
        <f t="shared" ref="AC43:AC57" si="130">R43+S43</f>
        <v>1.7093504816730527</v>
      </c>
      <c r="AD43" s="146"/>
      <c r="AE43" s="146">
        <f t="shared" ref="AE43:AE57" si="131">R43*2.5*0.7</f>
        <v>2.3254175681609066</v>
      </c>
      <c r="AF43" s="443">
        <f t="shared" ref="AF43:AF48" si="132">N43-R43*2.5*0.7</f>
        <v>1.8188485654187003</v>
      </c>
      <c r="AG43" s="146">
        <v>0</v>
      </c>
      <c r="AH43" s="146">
        <f t="shared" ref="AH43:AH57" si="133">R43-AG43</f>
        <v>1.3288100389490896</v>
      </c>
      <c r="AI43" s="887">
        <f t="shared" si="24"/>
        <v>2.3254175681609066</v>
      </c>
      <c r="AJ43" s="887">
        <f t="shared" si="25"/>
        <v>1.8188485654187003</v>
      </c>
      <c r="AK43" s="146"/>
      <c r="AL43" s="887">
        <f t="shared" si="125"/>
        <v>1.3288100389490896</v>
      </c>
      <c r="AM43" s="249">
        <f t="shared" ref="AM43:AM57" si="134">AF43+3*J43</f>
        <v>34.67830165576175</v>
      </c>
      <c r="AN43" s="249">
        <f t="shared" ref="AN43:AN57" si="135">3*J43/AM43</f>
        <v>0.94755081769938698</v>
      </c>
      <c r="AO43" s="249">
        <f t="shared" si="27"/>
        <v>5.2449182300613073E-2</v>
      </c>
      <c r="AP43" s="249">
        <f t="shared" ref="AP43:AP57" si="136">K43+M43</f>
        <v>4.194301508837575</v>
      </c>
      <c r="AQ43" s="249">
        <f t="shared" si="28"/>
        <v>3.974313824376817</v>
      </c>
      <c r="AR43" s="249">
        <f t="shared" si="29"/>
        <v>0.21998768446075845</v>
      </c>
      <c r="AS43" s="249">
        <f t="shared" ref="AS43:AS57" si="137">U43*AN43/(2*AO43+AN43)</f>
        <v>6.6174202300831011</v>
      </c>
      <c r="AT43" s="249">
        <f t="shared" ref="AT43:AT57" si="138">U43*2*AR43/(2*AR43+AQ43)</f>
        <v>0.73257976991689944</v>
      </c>
      <c r="AU43" s="433">
        <f t="shared" si="30"/>
        <v>2.7714160197963582</v>
      </c>
      <c r="AV43" s="430">
        <f t="shared" ref="AV43:AV57" si="139">(J43+AQ43+AS43)*2</f>
        <v>43.089770169148544</v>
      </c>
      <c r="AW43" s="430">
        <f>H43-0.5*AV43</f>
        <v>45.213691430021157</v>
      </c>
      <c r="AX43" s="430">
        <f t="shared" ref="AX43:AX57" si="140">SUM(AU43:AW43)</f>
        <v>91.074877618966056</v>
      </c>
      <c r="AY43" s="430">
        <f t="shared" si="85"/>
        <v>8.925122381033944</v>
      </c>
      <c r="AZ43" s="436">
        <f t="shared" si="31"/>
        <v>45.213691430021157</v>
      </c>
      <c r="BA43" s="436"/>
      <c r="BB43" s="436">
        <f>AU43</f>
        <v>2.7714160197963582</v>
      </c>
      <c r="BC43" s="436"/>
      <c r="BD43" s="436">
        <f t="shared" si="32"/>
        <v>43.089770169148544</v>
      </c>
      <c r="BE43" s="430"/>
      <c r="BF43" s="146">
        <f t="shared" si="33"/>
        <v>88.303461599169708</v>
      </c>
      <c r="BG43" s="146"/>
      <c r="BH43" s="816">
        <v>14785.631894806311</v>
      </c>
      <c r="BI43" s="817">
        <v>25.527205727885825</v>
      </c>
      <c r="BJ43" s="817">
        <v>19.859751120078464</v>
      </c>
      <c r="BK43" s="817">
        <v>41.230501324404003</v>
      </c>
      <c r="BL43" s="817">
        <v>10.522053308823097</v>
      </c>
      <c r="BM43" s="817">
        <v>23.254937920651219</v>
      </c>
      <c r="BN43" s="817">
        <v>6.9844205026850688</v>
      </c>
      <c r="BO43" s="817">
        <v>65.750218544428051</v>
      </c>
      <c r="BP43" s="817">
        <v>288.90727087077397</v>
      </c>
      <c r="BQ43" s="817">
        <v>15.3168925307341</v>
      </c>
      <c r="BR43" s="817">
        <v>108.20681132731391</v>
      </c>
      <c r="BS43" s="817">
        <v>6.4255305683186235</v>
      </c>
      <c r="BT43" s="817">
        <v>8.380915026746047</v>
      </c>
      <c r="BU43" s="817">
        <v>5.4679876995703838</v>
      </c>
      <c r="BV43" s="817">
        <v>5.8109480119221599</v>
      </c>
      <c r="BW43" s="817">
        <v>637.77068662358863</v>
      </c>
      <c r="BX43" s="817">
        <v>25.698889628802149</v>
      </c>
      <c r="BY43" s="817">
        <v>45.000921308510222</v>
      </c>
      <c r="BZ43" s="817">
        <v>6.7780857036832858</v>
      </c>
      <c r="CA43" s="817">
        <v>11.411052924116165</v>
      </c>
      <c r="CB43" s="817"/>
      <c r="CC43" s="817">
        <f t="shared" si="34"/>
        <v>1632491.6264059783</v>
      </c>
      <c r="CD43" s="817"/>
      <c r="CE43" s="817">
        <f t="shared" si="35"/>
        <v>82.110863861428541</v>
      </c>
      <c r="CF43" s="817"/>
      <c r="CG43" s="818">
        <v>12.101778330423366</v>
      </c>
      <c r="CH43" s="818">
        <v>10.704438317175118</v>
      </c>
      <c r="CI43" s="819">
        <v>4.1907217679430691</v>
      </c>
      <c r="CJ43" s="820"/>
      <c r="CK43" s="821">
        <v>12.101778330423366</v>
      </c>
      <c r="CL43" s="819">
        <v>4.1907217679430691</v>
      </c>
      <c r="CM43" s="501">
        <f t="shared" si="36"/>
        <v>43.089770169148544</v>
      </c>
      <c r="CN43" s="501">
        <f t="shared" si="37"/>
        <v>45.213691430021157</v>
      </c>
      <c r="CO43" s="702">
        <f t="shared" si="38"/>
        <v>2.320736444113088E-2</v>
      </c>
      <c r="CP43" s="702">
        <f t="shared" si="38"/>
        <v>2.2117194335873586E-2</v>
      </c>
      <c r="CQ43" s="142">
        <f t="shared" si="39"/>
        <v>1.0492906147453369</v>
      </c>
      <c r="CR43" s="142">
        <f t="shared" si="40"/>
        <v>48.797373725554721</v>
      </c>
      <c r="CS43" s="142">
        <f t="shared" si="41"/>
        <v>6.0949197478470696</v>
      </c>
      <c r="CT43" s="142">
        <f t="shared" ref="CT43:CT57" si="141">100*H43/(H43+J43)</f>
        <v>85.90540787577693</v>
      </c>
      <c r="CU43" s="142">
        <f t="shared" si="42"/>
        <v>14.094592124223064</v>
      </c>
      <c r="CV43" s="142">
        <f t="shared" si="43"/>
        <v>3.560456488792259</v>
      </c>
      <c r="CW43" s="146">
        <f t="shared" si="44"/>
        <v>66.758576514595433</v>
      </c>
      <c r="CX43" s="146">
        <f t="shared" si="45"/>
        <v>10.953151030114352</v>
      </c>
      <c r="CY43" s="146">
        <f t="shared" si="46"/>
        <v>2.3410079225601796</v>
      </c>
      <c r="CZ43" s="512">
        <f t="shared" si="47"/>
        <v>65.750218544428051</v>
      </c>
      <c r="DG43" s="516"/>
      <c r="DH43" s="544">
        <v>66.758576514595433</v>
      </c>
      <c r="DI43" s="544">
        <v>0.40613264927553339</v>
      </c>
      <c r="DJ43" s="544">
        <v>10.953151030114352</v>
      </c>
      <c r="DK43" s="544">
        <v>2.069103785197985</v>
      </c>
      <c r="DL43" s="544">
        <v>0.11051654910841419</v>
      </c>
      <c r="DM43" s="544">
        <v>2.12519772363959</v>
      </c>
      <c r="DN43" s="544">
        <v>4.1442661335796069</v>
      </c>
      <c r="DO43" s="544">
        <v>1.3415539132319123</v>
      </c>
      <c r="DP43" s="544">
        <v>2.3410079225601796</v>
      </c>
      <c r="DQ43" s="544">
        <v>0.11114329702396283</v>
      </c>
      <c r="DR43" s="544">
        <v>1.3288100389490896</v>
      </c>
      <c r="DS43" s="544">
        <v>0.38054044272396303</v>
      </c>
      <c r="DT43" s="544">
        <v>0.18</v>
      </c>
      <c r="DU43" s="544">
        <v>7.35</v>
      </c>
      <c r="DV43" s="546">
        <f t="shared" si="49"/>
        <v>99.600000000000009</v>
      </c>
      <c r="DW43" s="703">
        <f t="shared" si="50"/>
        <v>1.2117103776530269</v>
      </c>
      <c r="DX43" s="256">
        <f t="shared" si="120"/>
        <v>80.892059960078925</v>
      </c>
      <c r="DY43" s="256">
        <f t="shared" si="120"/>
        <v>0.4921151458308809</v>
      </c>
      <c r="DZ43" s="256">
        <f t="shared" si="120"/>
        <v>13.272046771190503</v>
      </c>
      <c r="EA43" s="256">
        <f t="shared" si="120"/>
        <v>2.5071545289655579</v>
      </c>
      <c r="EB43" s="256">
        <f t="shared" si="120"/>
        <v>0.13391404945706584</v>
      </c>
      <c r="EC43" s="256">
        <f t="shared" si="120"/>
        <v>2.575124136298681</v>
      </c>
      <c r="ED43" s="256">
        <f t="shared" si="120"/>
        <v>5.0216502818143951</v>
      </c>
      <c r="EE43" s="256">
        <f t="shared" si="120"/>
        <v>1.6255747988441365</v>
      </c>
      <c r="EF43" s="256">
        <f t="shared" si="120"/>
        <v>2.8366235939341231</v>
      </c>
      <c r="EG43" s="256">
        <f t="shared" si="120"/>
        <v>0.13467348641050855</v>
      </c>
      <c r="EH43" s="256">
        <f t="shared" si="120"/>
        <v>1.6101329141241347</v>
      </c>
      <c r="EI43" s="256">
        <f t="shared" si="120"/>
        <v>0.46110480356530331</v>
      </c>
      <c r="EJ43" s="256">
        <f t="shared" si="121"/>
        <v>111.56217447051422</v>
      </c>
      <c r="EK43" s="256"/>
      <c r="EL43" s="256"/>
      <c r="EM43" s="816">
        <v>14785.631894806311</v>
      </c>
      <c r="EN43" s="817">
        <v>25.527205727885825</v>
      </c>
      <c r="EO43" s="817">
        <v>19.859751120078464</v>
      </c>
      <c r="EP43" s="817">
        <v>41.230501324404003</v>
      </c>
      <c r="EQ43" s="817">
        <v>10.522053308823097</v>
      </c>
      <c r="ER43" s="817">
        <v>23.254937920651219</v>
      </c>
      <c r="ES43" s="817">
        <v>6.9844205026850688</v>
      </c>
      <c r="ET43" s="817">
        <v>65.750218544428051</v>
      </c>
      <c r="EU43" s="817">
        <v>288.90727087077397</v>
      </c>
      <c r="EV43" s="817">
        <v>15.3168925307341</v>
      </c>
      <c r="EW43" s="817">
        <v>108.20681132731391</v>
      </c>
      <c r="EX43" s="817">
        <v>6.4255305683186235</v>
      </c>
      <c r="EY43" s="817">
        <v>8.380915026746047</v>
      </c>
      <c r="EZ43" s="817">
        <v>5.4679876995703838</v>
      </c>
      <c r="FA43" s="817">
        <v>5.8109480119221599</v>
      </c>
      <c r="FB43" s="817">
        <v>637.77068662358863</v>
      </c>
      <c r="FC43" s="817">
        <v>25.698889628802149</v>
      </c>
      <c r="FD43" s="817">
        <v>45.000921308510222</v>
      </c>
      <c r="FE43" s="817">
        <v>6.7780857036832858</v>
      </c>
      <c r="FF43" s="817">
        <v>11.411052924116165</v>
      </c>
      <c r="FG43" s="516"/>
      <c r="FH43" s="256"/>
      <c r="FI43" s="256"/>
      <c r="FJ43" s="256"/>
      <c r="FK43" s="256"/>
      <c r="FL43" s="256"/>
      <c r="FM43" s="142">
        <f t="shared" ref="FM43:FM57" si="142">100*$DJ43/$FJ$8</f>
        <v>45.638129292143134</v>
      </c>
      <c r="FN43" s="256"/>
      <c r="FO43" s="142">
        <f t="shared" ref="FO43:FO57" si="143">$DH43-$FJ$11*FM43/100</f>
        <v>43.026749282681003</v>
      </c>
      <c r="FP43" s="256"/>
      <c r="FQ43" s="142">
        <f t="shared" si="53"/>
        <v>14.094592124223064</v>
      </c>
      <c r="FS43" s="142">
        <f t="shared" si="54"/>
        <v>51.472612409466265</v>
      </c>
      <c r="FT43" s="256"/>
      <c r="FU43" s="142">
        <f t="shared" si="55"/>
        <v>14.094592124223064</v>
      </c>
      <c r="FV43" s="256"/>
      <c r="FW43" s="142">
        <f t="shared" si="56"/>
        <v>0.16407106924635614</v>
      </c>
      <c r="FY43" s="142">
        <f t="shared" si="57"/>
        <v>10.953151030114352</v>
      </c>
      <c r="FZ43" s="256"/>
      <c r="GA43" s="256"/>
      <c r="GB43" s="256"/>
      <c r="GC43" s="256"/>
      <c r="GD43" s="256"/>
      <c r="GE43" s="256"/>
      <c r="GF43" s="256"/>
      <c r="GG43" s="256"/>
      <c r="GH43" s="256"/>
      <c r="GI43" s="256"/>
      <c r="GJ43" s="256"/>
      <c r="GK43" s="256"/>
      <c r="GL43" s="256"/>
      <c r="GM43" s="256"/>
      <c r="GN43" s="256"/>
      <c r="GO43" s="821">
        <v>12.101778330423366</v>
      </c>
      <c r="GP43" s="819">
        <v>4.1907217679430691</v>
      </c>
      <c r="GQ43" s="256"/>
      <c r="GR43" s="256"/>
      <c r="GS43" s="617"/>
      <c r="GT43" s="620"/>
      <c r="GU43" s="620"/>
      <c r="GV43" s="620"/>
      <c r="GW43" s="620"/>
      <c r="GX43" s="620"/>
      <c r="GY43" s="620"/>
      <c r="GZ43" s="620"/>
      <c r="HA43" s="620"/>
      <c r="HB43" s="620"/>
      <c r="HC43" s="629"/>
      <c r="HD43" s="620"/>
      <c r="HE43" s="620"/>
      <c r="HF43" s="620"/>
      <c r="HG43" s="620"/>
      <c r="HH43" s="620"/>
      <c r="HI43" s="620"/>
      <c r="HJ43" s="620"/>
      <c r="HK43" s="620"/>
      <c r="HL43" s="629"/>
      <c r="HM43" s="620"/>
      <c r="HN43" s="620"/>
      <c r="HO43" s="620"/>
      <c r="HP43" s="620"/>
      <c r="HQ43" s="620"/>
      <c r="HR43" s="620"/>
      <c r="HS43" s="620"/>
      <c r="HT43" s="620"/>
      <c r="HU43" s="620"/>
      <c r="HV43" s="620"/>
      <c r="HW43" s="620"/>
      <c r="HX43" s="620"/>
      <c r="HY43" s="620"/>
      <c r="HZ43" s="620"/>
      <c r="IA43" s="620"/>
      <c r="IB43" s="620"/>
      <c r="IC43" s="620"/>
      <c r="ID43" s="620"/>
      <c r="IE43" s="620"/>
      <c r="IF43" s="620"/>
      <c r="IG43" s="620"/>
      <c r="IH43" s="620"/>
      <c r="II43" s="620"/>
      <c r="IJ43" s="620"/>
      <c r="IK43" s="620"/>
      <c r="IL43" s="620"/>
      <c r="IM43" s="620"/>
      <c r="IN43" s="620"/>
      <c r="IO43" s="620"/>
      <c r="IP43" s="620"/>
      <c r="IQ43" s="620"/>
      <c r="IR43" s="620"/>
      <c r="IS43" s="620"/>
      <c r="IT43" s="620"/>
      <c r="IU43" s="620"/>
      <c r="IV43" s="620"/>
      <c r="IW43" s="620"/>
      <c r="IX43" s="278">
        <v>21</v>
      </c>
      <c r="IY43" s="145">
        <v>66.758576514595433</v>
      </c>
      <c r="IZ43" s="145">
        <v>0.40613264927553339</v>
      </c>
      <c r="JA43" s="145">
        <v>10.953151030114352</v>
      </c>
      <c r="JB43" s="145">
        <v>2.069103785197985</v>
      </c>
      <c r="JC43" s="145">
        <v>0.11051654910841419</v>
      </c>
      <c r="JD43" s="145">
        <v>2.12519772363959</v>
      </c>
      <c r="JE43" s="145">
        <v>4.1442661335796069</v>
      </c>
      <c r="JF43" s="145">
        <v>1.3415539132319123</v>
      </c>
      <c r="JG43" s="145">
        <v>2.3410079225601796</v>
      </c>
      <c r="JH43" s="145">
        <v>0.11114329702396283</v>
      </c>
      <c r="JI43" s="145">
        <v>1.3288100389490896</v>
      </c>
      <c r="JJ43" s="145">
        <v>0.38054044272396303</v>
      </c>
      <c r="JK43" s="145">
        <v>7.35</v>
      </c>
      <c r="JL43" s="248">
        <v>0.18</v>
      </c>
      <c r="JM43" s="540">
        <f t="shared" si="58"/>
        <v>99.42</v>
      </c>
      <c r="JN43" s="748">
        <f t="shared" si="59"/>
        <v>1.0058338362502515</v>
      </c>
      <c r="JO43" s="753">
        <f t="shared" si="60"/>
        <v>67.14803511828147</v>
      </c>
      <c r="JP43" s="753">
        <f t="shared" si="61"/>
        <v>0.40850196064728767</v>
      </c>
      <c r="JQ43" s="753">
        <f t="shared" si="62"/>
        <v>11.017049919648313</v>
      </c>
      <c r="JR43" s="753">
        <f t="shared" si="63"/>
        <v>2.0811745978656053</v>
      </c>
      <c r="JS43" s="753">
        <f t="shared" si="64"/>
        <v>0.11116128455885554</v>
      </c>
      <c r="JT43" s="753">
        <f t="shared" si="65"/>
        <v>2.1375957791587106</v>
      </c>
      <c r="JU43" s="753">
        <f t="shared" si="66"/>
        <v>4.1684431035803735</v>
      </c>
      <c r="JV43" s="753">
        <f t="shared" si="67"/>
        <v>1.3493803190825913</v>
      </c>
      <c r="JW43" s="753">
        <f t="shared" si="68"/>
        <v>2.3546649794409369</v>
      </c>
      <c r="JX43" s="753">
        <f t="shared" si="69"/>
        <v>0.11179168881911369</v>
      </c>
      <c r="JY43" s="753">
        <f t="shared" si="70"/>
        <v>1.3365620991240088</v>
      </c>
      <c r="JZ43" s="753">
        <f t="shared" si="71"/>
        <v>0.38276045335341286</v>
      </c>
      <c r="KA43" s="753">
        <f t="shared" si="72"/>
        <v>7.3928786964393476</v>
      </c>
      <c r="KB43" s="753">
        <f t="shared" si="73"/>
        <v>100.00000000000004</v>
      </c>
      <c r="KC43" s="256"/>
      <c r="KD43" s="256">
        <f t="shared" si="74"/>
        <v>45.90437466520131</v>
      </c>
      <c r="KE43" s="256">
        <f t="shared" si="75"/>
        <v>42.359672799072762</v>
      </c>
      <c r="KF43" s="256">
        <f t="shared" si="76"/>
        <v>11.561321800019721</v>
      </c>
      <c r="KG43" s="249">
        <f t="shared" si="77"/>
        <v>3.1804945603791261</v>
      </c>
      <c r="KH43" s="256">
        <f t="shared" si="78"/>
        <v>103.00586382467293</v>
      </c>
      <c r="KI43" s="256">
        <f t="shared" si="79"/>
        <v>0.97081851738276537</v>
      </c>
      <c r="KJ43" s="753">
        <f t="shared" si="80"/>
        <v>44.564816953853715</v>
      </c>
      <c r="KK43" s="753">
        <f t="shared" si="81"/>
        <v>41.123554743614875</v>
      </c>
      <c r="KL43" s="753">
        <f t="shared" si="82"/>
        <v>11.22394528888019</v>
      </c>
      <c r="KM43" s="753">
        <f t="shared" si="83"/>
        <v>3.0876830136512132</v>
      </c>
      <c r="KN43" s="753">
        <f t="shared" si="84"/>
        <v>100</v>
      </c>
      <c r="KO43" s="256"/>
      <c r="KP43" s="147">
        <v>14785.631894806311</v>
      </c>
      <c r="KQ43" s="148">
        <v>25.527205727885825</v>
      </c>
      <c r="KR43" s="148">
        <v>19.859751120078464</v>
      </c>
      <c r="KS43" s="148">
        <v>41.230501324404003</v>
      </c>
      <c r="KT43" s="148">
        <v>10.522053308823097</v>
      </c>
      <c r="KU43" s="148">
        <v>23.254937920651219</v>
      </c>
      <c r="KV43" s="148">
        <v>6.9844205026850688</v>
      </c>
      <c r="KW43" s="148">
        <v>65.750218544428051</v>
      </c>
      <c r="KX43" s="148">
        <v>288.90727087077397</v>
      </c>
      <c r="KY43" s="148">
        <v>15.3168925307341</v>
      </c>
      <c r="KZ43" s="148">
        <v>108.20681132731391</v>
      </c>
      <c r="LA43" s="148">
        <v>6.4255305683186235</v>
      </c>
      <c r="LB43" s="148">
        <v>8.380915026746047</v>
      </c>
      <c r="LC43" s="148">
        <v>5.4679876995703838</v>
      </c>
      <c r="LD43" s="148">
        <v>5.8109480119221599</v>
      </c>
      <c r="LE43" s="148">
        <v>637.77068662358863</v>
      </c>
      <c r="LF43" s="148">
        <v>25.698889628802149</v>
      </c>
      <c r="LG43" s="148">
        <v>45.000921308510222</v>
      </c>
      <c r="LH43" s="148">
        <v>6.7780857036832858</v>
      </c>
      <c r="LI43" s="148">
        <v>11.411052924116165</v>
      </c>
      <c r="LJ43" s="617"/>
      <c r="LL43" s="142">
        <f t="shared" si="22"/>
        <v>18.247497727347941</v>
      </c>
    </row>
    <row r="44" spans="1:346" s="142" customFormat="1" ht="15.75" x14ac:dyDescent="0.2">
      <c r="A44" s="691">
        <v>22</v>
      </c>
      <c r="B44" s="781">
        <v>133</v>
      </c>
      <c r="C44" s="782">
        <v>110</v>
      </c>
      <c r="D44" s="783">
        <v>3146</v>
      </c>
      <c r="E44" s="815" t="s">
        <v>240</v>
      </c>
      <c r="F44" s="785" t="s">
        <v>180</v>
      </c>
      <c r="G44" s="786"/>
      <c r="H44" s="544">
        <v>65.812466847937856</v>
      </c>
      <c r="I44" s="544">
        <v>0.59680252965999203</v>
      </c>
      <c r="J44" s="544">
        <v>12.312368324100252</v>
      </c>
      <c r="K44" s="544">
        <v>2.2595775160420493</v>
      </c>
      <c r="L44" s="544">
        <v>0.12575258062839173</v>
      </c>
      <c r="M44" s="544">
        <v>2.7103650060687428</v>
      </c>
      <c r="N44" s="544">
        <v>3.7163856510958762</v>
      </c>
      <c r="O44" s="544">
        <v>1.4417679592976078</v>
      </c>
      <c r="P44" s="544">
        <v>2.4994892084867466</v>
      </c>
      <c r="Q44" s="544">
        <v>0.12261921067917933</v>
      </c>
      <c r="R44" s="544">
        <v>0.35793529386503198</v>
      </c>
      <c r="S44" s="544">
        <v>0.46446987213825425</v>
      </c>
      <c r="T44" s="544">
        <v>0.33</v>
      </c>
      <c r="U44" s="544">
        <v>6.85</v>
      </c>
      <c r="V44" s="146">
        <v>99.599999999999952</v>
      </c>
      <c r="W44" s="146"/>
      <c r="X44" s="544">
        <v>1.4417679592976078</v>
      </c>
      <c r="Y44" s="544">
        <f t="shared" si="127"/>
        <v>1.069791825798825</v>
      </c>
      <c r="Z44" s="544">
        <f t="shared" si="128"/>
        <v>1.3101003360456215E-2</v>
      </c>
      <c r="AA44" s="544">
        <f t="shared" si="129"/>
        <v>2.5115597850964329</v>
      </c>
      <c r="AB44" s="544">
        <v>0.33</v>
      </c>
      <c r="AC44" s="146">
        <f t="shared" si="130"/>
        <v>0.82240516600328628</v>
      </c>
      <c r="AD44" s="146"/>
      <c r="AE44" s="146">
        <f t="shared" si="131"/>
        <v>0.62638676426380591</v>
      </c>
      <c r="AF44" s="443">
        <f t="shared" si="132"/>
        <v>3.0899988868320705</v>
      </c>
      <c r="AG44" s="146">
        <v>0</v>
      </c>
      <c r="AH44" s="146">
        <f t="shared" si="133"/>
        <v>0.35793529386503198</v>
      </c>
      <c r="AI44" s="887">
        <f t="shared" si="24"/>
        <v>0.62638676426380591</v>
      </c>
      <c r="AJ44" s="887">
        <f t="shared" si="25"/>
        <v>3.0899988868320705</v>
      </c>
      <c r="AK44" s="146"/>
      <c r="AL44" s="887">
        <f t="shared" ref="AL44:AL56" si="144">AI44/(0.7*2.5)</f>
        <v>0.35793529386503192</v>
      </c>
      <c r="AM44" s="249">
        <f t="shared" si="134"/>
        <v>40.027103859132829</v>
      </c>
      <c r="AN44" s="249">
        <f t="shared" si="135"/>
        <v>0.92280233669398903</v>
      </c>
      <c r="AO44" s="249">
        <f t="shared" si="27"/>
        <v>7.7197663306011022E-2</v>
      </c>
      <c r="AP44" s="249">
        <f t="shared" si="136"/>
        <v>4.9699425221107916</v>
      </c>
      <c r="AQ44" s="249">
        <f t="shared" si="28"/>
        <v>4.586274572638656</v>
      </c>
      <c r="AR44" s="249">
        <f t="shared" si="29"/>
        <v>0.38366794947213612</v>
      </c>
      <c r="AS44" s="249">
        <f t="shared" si="137"/>
        <v>5.8681857765579792</v>
      </c>
      <c r="AT44" s="249">
        <f t="shared" si="138"/>
        <v>0.98181422344202107</v>
      </c>
      <c r="AU44" s="433">
        <f t="shared" si="30"/>
        <v>4.4554810597462273</v>
      </c>
      <c r="AV44" s="430">
        <f t="shared" si="139"/>
        <v>45.53365734659377</v>
      </c>
      <c r="AW44" s="430">
        <f>H44-0.5*AV44</f>
        <v>43.04563817464097</v>
      </c>
      <c r="AX44" s="430">
        <f t="shared" si="140"/>
        <v>93.034776580980974</v>
      </c>
      <c r="AY44" s="430">
        <f t="shared" si="85"/>
        <v>6.9652234190190256</v>
      </c>
      <c r="AZ44" s="436">
        <f t="shared" si="31"/>
        <v>43.04563817464097</v>
      </c>
      <c r="BA44" s="436"/>
      <c r="BB44" s="436">
        <f>AU44</f>
        <v>4.4554810597462273</v>
      </c>
      <c r="BC44" s="436"/>
      <c r="BD44" s="436">
        <f t="shared" si="32"/>
        <v>45.53365734659377</v>
      </c>
      <c r="BE44" s="430"/>
      <c r="BF44" s="146">
        <f t="shared" si="33"/>
        <v>88.579295521234741</v>
      </c>
      <c r="BG44" s="146"/>
      <c r="BH44" s="147">
        <v>19059.142422598918</v>
      </c>
      <c r="BI44" s="148">
        <v>22.472846757178974</v>
      </c>
      <c r="BJ44" s="148">
        <v>9.8762712156702808</v>
      </c>
      <c r="BK44" s="148">
        <v>51.025533751608499</v>
      </c>
      <c r="BL44" s="148">
        <v>12.96908903859798</v>
      </c>
      <c r="BM44" s="148">
        <v>10.466129696496061</v>
      </c>
      <c r="BN44" s="148">
        <v>14.109921224405198</v>
      </c>
      <c r="BO44" s="148">
        <v>74.75132095201738</v>
      </c>
      <c r="BP44" s="148">
        <v>189.133538982472</v>
      </c>
      <c r="BQ44" s="148">
        <v>17.796403458778574</v>
      </c>
      <c r="BR44" s="148">
        <v>141.73765544627116</v>
      </c>
      <c r="BS44" s="148">
        <v>10.245313734539856</v>
      </c>
      <c r="BT44" s="148">
        <v>7.6729765894160282</v>
      </c>
      <c r="BU44" s="148">
        <v>9.379612151656973</v>
      </c>
      <c r="BV44" s="148">
        <v>3.6131016662436326</v>
      </c>
      <c r="BW44" s="148">
        <v>654.32539859104202</v>
      </c>
      <c r="BX44" s="148">
        <v>27.457985976376801</v>
      </c>
      <c r="BY44" s="148">
        <v>53.011027450155645</v>
      </c>
      <c r="BZ44" s="148">
        <v>7.4873919911033644</v>
      </c>
      <c r="CA44" s="148">
        <v>13.883353192884918</v>
      </c>
      <c r="CB44" s="148"/>
      <c r="CC44" s="148">
        <f t="shared" si="34"/>
        <v>3052189.5150903631</v>
      </c>
      <c r="CD44" s="148"/>
      <c r="CE44" s="148">
        <f t="shared" si="35"/>
        <v>94.352366619417353</v>
      </c>
      <c r="CF44" s="148"/>
      <c r="CG44" s="198">
        <v>12.617472441949692</v>
      </c>
      <c r="CH44" s="198">
        <v>10.923691175810875</v>
      </c>
      <c r="CI44" s="374"/>
      <c r="CJ44" s="200"/>
      <c r="CK44" s="344">
        <v>12.617472441949692</v>
      </c>
      <c r="CL44" s="374"/>
      <c r="CM44" s="501">
        <f t="shared" si="36"/>
        <v>45.53365734659377</v>
      </c>
      <c r="CN44" s="501">
        <f t="shared" si="37"/>
        <v>43.04563817464097</v>
      </c>
      <c r="CO44" s="161">
        <f t="shared" si="38"/>
        <v>2.1961776371008046E-2</v>
      </c>
      <c r="CP44" s="161">
        <f t="shared" si="38"/>
        <v>2.3231157497140317E-2</v>
      </c>
      <c r="CQ44" s="142">
        <f t="shared" si="39"/>
        <v>0.94535867933879203</v>
      </c>
      <c r="CR44" s="142">
        <f t="shared" si="40"/>
        <v>51.404402212341125</v>
      </c>
      <c r="CS44" s="142">
        <f t="shared" si="41"/>
        <v>5.3452321369493481</v>
      </c>
      <c r="CT44" s="142">
        <f t="shared" si="141"/>
        <v>84.240135295022029</v>
      </c>
      <c r="CU44" s="142">
        <f t="shared" si="42"/>
        <v>15.759864704977975</v>
      </c>
      <c r="CV44" s="142">
        <f t="shared" si="43"/>
        <v>3.3437391830054217</v>
      </c>
      <c r="CW44" s="146">
        <f t="shared" si="44"/>
        <v>65.812466847937856</v>
      </c>
      <c r="CX44" s="146">
        <f t="shared" si="45"/>
        <v>12.312368324100252</v>
      </c>
      <c r="CY44" s="146">
        <f t="shared" si="46"/>
        <v>2.4994892084867466</v>
      </c>
      <c r="CZ44" s="512">
        <f t="shared" si="47"/>
        <v>74.75132095201738</v>
      </c>
      <c r="DG44" s="516"/>
      <c r="DH44" s="145">
        <v>65.812466847937856</v>
      </c>
      <c r="DI44" s="145">
        <v>0.59680252965999203</v>
      </c>
      <c r="DJ44" s="145">
        <v>12.312368324100252</v>
      </c>
      <c r="DK44" s="145">
        <v>2.2595775160420493</v>
      </c>
      <c r="DL44" s="145">
        <v>0.12575258062839173</v>
      </c>
      <c r="DM44" s="145">
        <v>2.7103650060687428</v>
      </c>
      <c r="DN44" s="145">
        <v>3.7163856510958762</v>
      </c>
      <c r="DO44" s="145">
        <v>1.4417679592976078</v>
      </c>
      <c r="DP44" s="145">
        <v>2.4994892084867466</v>
      </c>
      <c r="DQ44" s="145">
        <v>0.12261921067917933</v>
      </c>
      <c r="DR44" s="145">
        <v>0.35793529386503198</v>
      </c>
      <c r="DS44" s="145">
        <v>0.46446987213825425</v>
      </c>
      <c r="DT44" s="145">
        <v>0.33</v>
      </c>
      <c r="DU44" s="538">
        <v>6.85</v>
      </c>
      <c r="DV44" s="540">
        <f t="shared" si="49"/>
        <v>99.599999999999952</v>
      </c>
      <c r="DW44" s="554">
        <f t="shared" si="50"/>
        <v>1.1978816025489034</v>
      </c>
      <c r="DX44" s="256">
        <f t="shared" si="120"/>
        <v>78.835543255504376</v>
      </c>
      <c r="DY44" s="256">
        <f t="shared" si="120"/>
        <v>0.7148987706343507</v>
      </c>
      <c r="DZ44" s="256">
        <f t="shared" si="120"/>
        <v>14.748759499245566</v>
      </c>
      <c r="EA44" s="256">
        <f t="shared" si="120"/>
        <v>2.7067063359999204</v>
      </c>
      <c r="EB44" s="256">
        <f t="shared" si="120"/>
        <v>0.15063670280779806</v>
      </c>
      <c r="EC44" s="256">
        <f t="shared" si="120"/>
        <v>3.246696376962094</v>
      </c>
      <c r="ED44" s="256">
        <f t="shared" si="120"/>
        <v>4.4517899994244781</v>
      </c>
      <c r="EE44" s="256">
        <f t="shared" si="120"/>
        <v>1.7270673135870807</v>
      </c>
      <c r="EF44" s="256">
        <f t="shared" si="120"/>
        <v>2.9940921386157942</v>
      </c>
      <c r="EG44" s="256">
        <f t="shared" si="120"/>
        <v>0.14688329659165694</v>
      </c>
      <c r="EH44" s="256">
        <f t="shared" si="120"/>
        <v>0.42876410342385718</v>
      </c>
      <c r="EI44" s="256">
        <f t="shared" si="120"/>
        <v>0.55637991477265625</v>
      </c>
      <c r="EJ44" s="256">
        <f t="shared" si="121"/>
        <v>110.70821770756964</v>
      </c>
      <c r="EK44" s="256"/>
      <c r="EL44" s="256"/>
      <c r="EM44" s="147">
        <v>19059.142422598918</v>
      </c>
      <c r="EN44" s="148">
        <v>22.472846757178974</v>
      </c>
      <c r="EO44" s="148">
        <v>9.8762712156702808</v>
      </c>
      <c r="EP44" s="148">
        <v>51.025533751608499</v>
      </c>
      <c r="EQ44" s="148">
        <v>12.96908903859798</v>
      </c>
      <c r="ER44" s="148">
        <v>10.466129696496061</v>
      </c>
      <c r="ES44" s="148">
        <v>14.109921224405198</v>
      </c>
      <c r="ET44" s="148">
        <v>74.75132095201738</v>
      </c>
      <c r="EU44" s="148">
        <v>189.133538982472</v>
      </c>
      <c r="EV44" s="148">
        <v>17.796403458778574</v>
      </c>
      <c r="EW44" s="148">
        <v>141.73765544627116</v>
      </c>
      <c r="EX44" s="148">
        <v>10.245313734539856</v>
      </c>
      <c r="EY44" s="148">
        <v>7.6729765894160282</v>
      </c>
      <c r="EZ44" s="148">
        <v>9.379612151656973</v>
      </c>
      <c r="FA44" s="148">
        <v>3.6131016662436326</v>
      </c>
      <c r="FB44" s="148">
        <v>654.32539859104202</v>
      </c>
      <c r="FC44" s="148">
        <v>27.457985976376801</v>
      </c>
      <c r="FD44" s="148">
        <v>53.011027450155645</v>
      </c>
      <c r="FE44" s="148">
        <v>7.4873919911033644</v>
      </c>
      <c r="FF44" s="148">
        <v>13.883353192884918</v>
      </c>
      <c r="FG44" s="516"/>
      <c r="FH44" s="256"/>
      <c r="FI44" s="256"/>
      <c r="FJ44" s="256"/>
      <c r="FK44" s="256"/>
      <c r="FL44" s="256"/>
      <c r="FM44" s="142">
        <f t="shared" si="142"/>
        <v>51.301534683751051</v>
      </c>
      <c r="FN44" s="256"/>
      <c r="FO44" s="142">
        <f t="shared" si="143"/>
        <v>39.135668812387308</v>
      </c>
      <c r="FP44" s="256"/>
      <c r="FQ44" s="142">
        <f t="shared" si="53"/>
        <v>15.759864704977973</v>
      </c>
      <c r="FS44" s="142">
        <f t="shared" si="54"/>
        <v>56.726140018185788</v>
      </c>
      <c r="FT44" s="256"/>
      <c r="FU44" s="142">
        <f t="shared" si="55"/>
        <v>15.759864704977975</v>
      </c>
      <c r="FV44" s="256"/>
      <c r="FW44" s="142">
        <f t="shared" si="56"/>
        <v>0.18708261388451575</v>
      </c>
      <c r="FY44" s="142">
        <f t="shared" si="57"/>
        <v>12.312368324100252</v>
      </c>
      <c r="FZ44" s="256"/>
      <c r="GA44" s="256"/>
      <c r="GB44" s="256"/>
      <c r="GC44" s="256"/>
      <c r="GD44" s="256"/>
      <c r="GE44" s="256"/>
      <c r="GF44" s="256"/>
      <c r="GG44" s="256"/>
      <c r="GH44" s="256"/>
      <c r="GI44" s="256"/>
      <c r="GJ44" s="256"/>
      <c r="GK44" s="256"/>
      <c r="GL44" s="256"/>
      <c r="GM44" s="256"/>
      <c r="GN44" s="256"/>
      <c r="GO44" s="344">
        <v>12.617472441949692</v>
      </c>
      <c r="GP44" s="374"/>
      <c r="GQ44" s="256"/>
      <c r="GR44" s="256"/>
      <c r="GS44" s="617"/>
      <c r="GT44" s="620"/>
      <c r="GU44" s="620"/>
      <c r="GV44" s="620"/>
      <c r="GW44" s="620"/>
      <c r="GX44" s="620"/>
      <c r="GY44" s="620"/>
      <c r="GZ44" s="620"/>
      <c r="HA44" s="620"/>
      <c r="HB44" s="620"/>
      <c r="HC44" s="629"/>
      <c r="HD44" s="620"/>
      <c r="HE44" s="620"/>
      <c r="HF44" s="620"/>
      <c r="HG44" s="620"/>
      <c r="HH44" s="620"/>
      <c r="HI44" s="620"/>
      <c r="HJ44" s="620"/>
      <c r="HK44" s="620"/>
      <c r="HL44" s="629"/>
      <c r="HM44" s="620"/>
      <c r="HN44" s="620"/>
      <c r="HO44" s="620"/>
      <c r="HP44" s="620"/>
      <c r="HQ44" s="620"/>
      <c r="HR44" s="620"/>
      <c r="HS44" s="620"/>
      <c r="HT44" s="620"/>
      <c r="HU44" s="620"/>
      <c r="HV44" s="620"/>
      <c r="HW44" s="620"/>
      <c r="HX44" s="620"/>
      <c r="HY44" s="620"/>
      <c r="HZ44" s="620"/>
      <c r="IA44" s="620"/>
      <c r="IB44" s="620"/>
      <c r="IC44" s="620"/>
      <c r="ID44" s="620"/>
      <c r="IE44" s="620"/>
      <c r="IF44" s="620"/>
      <c r="IG44" s="620"/>
      <c r="IH44" s="620"/>
      <c r="II44" s="620"/>
      <c r="IJ44" s="620"/>
      <c r="IK44" s="620"/>
      <c r="IL44" s="620"/>
      <c r="IM44" s="620"/>
      <c r="IN44" s="620"/>
      <c r="IO44" s="620"/>
      <c r="IP44" s="620"/>
      <c r="IQ44" s="620"/>
      <c r="IR44" s="620"/>
      <c r="IS44" s="620"/>
      <c r="IT44" s="620"/>
      <c r="IU44" s="620"/>
      <c r="IV44" s="620"/>
      <c r="IW44" s="620"/>
      <c r="IX44" s="691">
        <v>22</v>
      </c>
      <c r="IY44" s="145">
        <v>65.812466847937856</v>
      </c>
      <c r="IZ44" s="145">
        <v>0.59680252965999203</v>
      </c>
      <c r="JA44" s="145">
        <v>12.312368324100252</v>
      </c>
      <c r="JB44" s="145">
        <v>2.2595775160420493</v>
      </c>
      <c r="JC44" s="145">
        <v>0.12575258062839173</v>
      </c>
      <c r="JD44" s="145">
        <v>2.7103650060687428</v>
      </c>
      <c r="JE44" s="145">
        <v>3.7163856510958762</v>
      </c>
      <c r="JF44" s="145">
        <v>1.4417679592976078</v>
      </c>
      <c r="JG44" s="145">
        <v>2.4994892084867466</v>
      </c>
      <c r="JH44" s="145">
        <v>0.12261921067917933</v>
      </c>
      <c r="JI44" s="145">
        <v>0.35793529386503198</v>
      </c>
      <c r="JJ44" s="145">
        <v>0.46446987213825425</v>
      </c>
      <c r="JK44" s="538">
        <v>6.85</v>
      </c>
      <c r="JL44" s="248">
        <v>0.33</v>
      </c>
      <c r="JM44" s="540">
        <f t="shared" si="58"/>
        <v>99.269999999999953</v>
      </c>
      <c r="JN44" s="748">
        <f t="shared" si="59"/>
        <v>1.0073536818777078</v>
      </c>
      <c r="JO44" s="753">
        <f t="shared" si="60"/>
        <v>66.296430792724777</v>
      </c>
      <c r="JP44" s="753">
        <f t="shared" si="61"/>
        <v>0.60119122560692284</v>
      </c>
      <c r="JQ44" s="753">
        <f t="shared" si="62"/>
        <v>12.402909563916852</v>
      </c>
      <c r="JR44" s="753">
        <f t="shared" si="63"/>
        <v>2.2761937302730435</v>
      </c>
      <c r="JS44" s="753">
        <f t="shared" si="64"/>
        <v>0.12667732510163374</v>
      </c>
      <c r="JT44" s="753">
        <f t="shared" si="65"/>
        <v>2.730296168095844</v>
      </c>
      <c r="JU44" s="753">
        <f t="shared" si="66"/>
        <v>3.7437147689089132</v>
      </c>
      <c r="JV44" s="753">
        <f t="shared" si="67"/>
        <v>1.4523702622117545</v>
      </c>
      <c r="JW44" s="753">
        <f t="shared" si="68"/>
        <v>2.5178696569827217</v>
      </c>
      <c r="JX44" s="753">
        <f t="shared" si="69"/>
        <v>0.12352091334660964</v>
      </c>
      <c r="JY44" s="753">
        <f t="shared" si="70"/>
        <v>0.36056743614891928</v>
      </c>
      <c r="JZ44" s="753">
        <f t="shared" si="71"/>
        <v>0.46788543581973857</v>
      </c>
      <c r="KA44" s="753">
        <f t="shared" si="72"/>
        <v>6.9003727208622978</v>
      </c>
      <c r="KB44" s="753">
        <f t="shared" si="73"/>
        <v>100.00000000000006</v>
      </c>
      <c r="KC44" s="256"/>
      <c r="KD44" s="256">
        <f t="shared" si="74"/>
        <v>51.678789849653555</v>
      </c>
      <c r="KE44" s="256">
        <f t="shared" si="75"/>
        <v>38.389884273911861</v>
      </c>
      <c r="KF44" s="256">
        <f t="shared" si="76"/>
        <v>10.644087489771211</v>
      </c>
      <c r="KG44" s="249">
        <f t="shared" si="77"/>
        <v>2.4043440475270219</v>
      </c>
      <c r="KH44" s="256">
        <f t="shared" si="78"/>
        <v>103.11710566086364</v>
      </c>
      <c r="KI44" s="256">
        <f t="shared" si="79"/>
        <v>0.96977120681494566</v>
      </c>
      <c r="KJ44" s="753">
        <f t="shared" si="80"/>
        <v>50.116602399234495</v>
      </c>
      <c r="KK44" s="753">
        <f t="shared" si="81"/>
        <v>37.229404401797609</v>
      </c>
      <c r="KL44" s="753">
        <f t="shared" si="82"/>
        <v>10.322329570399292</v>
      </c>
      <c r="KM44" s="753">
        <f t="shared" si="83"/>
        <v>2.3316636285686112</v>
      </c>
      <c r="KN44" s="753">
        <f t="shared" si="84"/>
        <v>100</v>
      </c>
      <c r="KO44" s="256"/>
      <c r="KP44" s="816">
        <v>19059.142422598918</v>
      </c>
      <c r="KQ44" s="817">
        <v>22.472846757178974</v>
      </c>
      <c r="KR44" s="817">
        <v>9.8762712156702808</v>
      </c>
      <c r="KS44" s="817">
        <v>51.025533751608499</v>
      </c>
      <c r="KT44" s="817">
        <v>12.96908903859798</v>
      </c>
      <c r="KU44" s="817">
        <v>10.466129696496061</v>
      </c>
      <c r="KV44" s="817">
        <v>14.109921224405198</v>
      </c>
      <c r="KW44" s="817">
        <v>74.75132095201738</v>
      </c>
      <c r="KX44" s="817">
        <v>189.133538982472</v>
      </c>
      <c r="KY44" s="817">
        <v>17.796403458778574</v>
      </c>
      <c r="KZ44" s="817">
        <v>141.73765544627116</v>
      </c>
      <c r="LA44" s="817">
        <v>10.245313734539856</v>
      </c>
      <c r="LB44" s="817">
        <v>7.6729765894160282</v>
      </c>
      <c r="LC44" s="817">
        <v>9.379612151656973</v>
      </c>
      <c r="LD44" s="817">
        <v>3.6131016662436326</v>
      </c>
      <c r="LE44" s="817">
        <v>654.32539859104202</v>
      </c>
      <c r="LF44" s="817">
        <v>27.457985976376801</v>
      </c>
      <c r="LG44" s="817">
        <v>53.011027450155645</v>
      </c>
      <c r="LH44" s="817">
        <v>7.4873919911033644</v>
      </c>
      <c r="LI44" s="817">
        <v>13.883353192884918</v>
      </c>
      <c r="LJ44" s="617"/>
      <c r="LL44" s="142">
        <f t="shared" si="22"/>
        <v>30.156786563968414</v>
      </c>
    </row>
    <row r="45" spans="1:346" s="142" customFormat="1" ht="15.75" x14ac:dyDescent="0.25">
      <c r="A45" s="278">
        <v>23</v>
      </c>
      <c r="B45" s="272">
        <v>135</v>
      </c>
      <c r="C45" s="144">
        <v>110</v>
      </c>
      <c r="D45" s="393">
        <v>3148</v>
      </c>
      <c r="E45" s="320" t="s">
        <v>240</v>
      </c>
      <c r="F45" s="311" t="s">
        <v>167</v>
      </c>
      <c r="G45" s="239"/>
      <c r="H45" s="145">
        <v>68.752430376359499</v>
      </c>
      <c r="I45" s="145">
        <v>0.38122513320942797</v>
      </c>
      <c r="J45" s="145">
        <v>10.185676548731768</v>
      </c>
      <c r="K45" s="145">
        <v>1.8270861006826034</v>
      </c>
      <c r="L45" s="145">
        <v>0.10104134411376799</v>
      </c>
      <c r="M45" s="145">
        <v>2.0410560058647</v>
      </c>
      <c r="N45" s="145">
        <v>3.831541991187208</v>
      </c>
      <c r="O45" s="145">
        <v>1.3962266229962366</v>
      </c>
      <c r="P45" s="145">
        <v>2.562216622872556</v>
      </c>
      <c r="Q45" s="145">
        <v>0.11084308440963403</v>
      </c>
      <c r="R45" s="145">
        <v>1.0679725969176592</v>
      </c>
      <c r="S45" s="145">
        <v>0.48268357265493494</v>
      </c>
      <c r="T45" s="145">
        <v>0.28000000000000003</v>
      </c>
      <c r="U45" s="145">
        <v>6.58</v>
      </c>
      <c r="V45" s="146">
        <v>99.6</v>
      </c>
      <c r="W45" s="146"/>
      <c r="X45" s="145">
        <v>1.3962266229962366</v>
      </c>
      <c r="Y45" s="145">
        <f t="shared" si="127"/>
        <v>1.0360001542632076</v>
      </c>
      <c r="Z45" s="145">
        <f t="shared" si="128"/>
        <v>1.3614745512507683E-2</v>
      </c>
      <c r="AA45" s="145">
        <f t="shared" si="129"/>
        <v>2.4322267772594444</v>
      </c>
      <c r="AB45" s="145">
        <v>0.28000000000000003</v>
      </c>
      <c r="AC45" s="146">
        <f t="shared" si="130"/>
        <v>1.5506561695725942</v>
      </c>
      <c r="AD45" s="146"/>
      <c r="AE45" s="146">
        <f t="shared" si="131"/>
        <v>1.8689520446059036</v>
      </c>
      <c r="AF45" s="443">
        <f t="shared" si="132"/>
        <v>1.9625899465813044</v>
      </c>
      <c r="AG45" s="146">
        <v>0</v>
      </c>
      <c r="AH45" s="146">
        <f t="shared" si="133"/>
        <v>1.0679725969176592</v>
      </c>
      <c r="AI45" s="887">
        <f t="shared" si="24"/>
        <v>1.8689520446059036</v>
      </c>
      <c r="AJ45" s="887">
        <f t="shared" si="25"/>
        <v>1.9625899465813044</v>
      </c>
      <c r="AK45" s="146"/>
      <c r="AL45" s="887">
        <f t="shared" si="144"/>
        <v>1.0679725969176592</v>
      </c>
      <c r="AM45" s="249">
        <f t="shared" si="134"/>
        <v>32.519619592776607</v>
      </c>
      <c r="AN45" s="249">
        <f t="shared" si="135"/>
        <v>0.93964904967654539</v>
      </c>
      <c r="AO45" s="249">
        <f t="shared" si="27"/>
        <v>6.0350950323454673E-2</v>
      </c>
      <c r="AP45" s="249">
        <f t="shared" si="136"/>
        <v>3.8681421065473032</v>
      </c>
      <c r="AQ45" s="249">
        <f t="shared" si="28"/>
        <v>3.6346960544310036</v>
      </c>
      <c r="AR45" s="249">
        <f t="shared" si="29"/>
        <v>0.2334460521162996</v>
      </c>
      <c r="AS45" s="249">
        <f t="shared" si="137"/>
        <v>5.8309852459561711</v>
      </c>
      <c r="AT45" s="249">
        <f t="shared" si="138"/>
        <v>0.74901475404382967</v>
      </c>
      <c r="AU45" s="433">
        <f t="shared" si="30"/>
        <v>2.9450507527414338</v>
      </c>
      <c r="AV45" s="430">
        <f t="shared" si="139"/>
        <v>39.30271569823789</v>
      </c>
      <c r="AW45" s="430">
        <f>H45-0.5*AV45</f>
        <v>49.101072527240554</v>
      </c>
      <c r="AX45" s="430">
        <f t="shared" si="140"/>
        <v>91.348838978219874</v>
      </c>
      <c r="AY45" s="430">
        <f t="shared" si="85"/>
        <v>8.6511610217801262</v>
      </c>
      <c r="AZ45" s="436">
        <f t="shared" si="31"/>
        <v>49.101072527240554</v>
      </c>
      <c r="BA45" s="436"/>
      <c r="BB45" s="436">
        <f>AU45</f>
        <v>2.9450507527414338</v>
      </c>
      <c r="BC45" s="436"/>
      <c r="BD45" s="436">
        <f t="shared" si="32"/>
        <v>39.30271569823789</v>
      </c>
      <c r="BE45" s="430"/>
      <c r="BF45" s="146">
        <f t="shared" si="33"/>
        <v>88.403788225478451</v>
      </c>
      <c r="BG45" s="146"/>
      <c r="BH45" s="147">
        <v>14391.572551778574</v>
      </c>
      <c r="BI45" s="148">
        <v>25.13123716060764</v>
      </c>
      <c r="BJ45" s="148">
        <v>27.669592120115027</v>
      </c>
      <c r="BK45" s="148">
        <v>40.648270717969972</v>
      </c>
      <c r="BL45" s="148">
        <v>8.1170707386104812</v>
      </c>
      <c r="BM45" s="148">
        <v>22.730113163759995</v>
      </c>
      <c r="BN45" s="148">
        <v>9.4092849995473369</v>
      </c>
      <c r="BO45" s="148">
        <v>66.912972961844446</v>
      </c>
      <c r="BP45" s="148">
        <v>259.2509263250825</v>
      </c>
      <c r="BQ45" s="148">
        <v>13.658306595417921</v>
      </c>
      <c r="BR45" s="148">
        <v>111.65947753700486</v>
      </c>
      <c r="BS45" s="148">
        <v>4.9562647131830886</v>
      </c>
      <c r="BT45" s="148">
        <v>8.13788214683135</v>
      </c>
      <c r="BU45" s="148">
        <v>5.9534198482395624</v>
      </c>
      <c r="BV45" s="148">
        <v>3.8379426435790003</v>
      </c>
      <c r="BW45" s="148">
        <v>724.15293662953184</v>
      </c>
      <c r="BX45" s="148">
        <v>24.003478679706252</v>
      </c>
      <c r="BY45" s="148">
        <v>43.996758688875765</v>
      </c>
      <c r="BZ45" s="148">
        <v>0.8848982509805855</v>
      </c>
      <c r="CA45" s="148">
        <v>9.6731403417874642</v>
      </c>
      <c r="CB45" s="148"/>
      <c r="CC45" s="148">
        <f t="shared" si="34"/>
        <v>770230.97029133164</v>
      </c>
      <c r="CD45" s="148"/>
      <c r="CE45" s="148">
        <f t="shared" si="35"/>
        <v>77.673377710369479</v>
      </c>
      <c r="CF45" s="148"/>
      <c r="CG45" s="191"/>
      <c r="CH45" s="158"/>
      <c r="CI45" s="371"/>
      <c r="CJ45" s="206"/>
      <c r="CK45" s="497"/>
      <c r="CL45" s="371"/>
      <c r="CM45" s="501">
        <f t="shared" si="36"/>
        <v>39.30271569823789</v>
      </c>
      <c r="CN45" s="501">
        <f t="shared" si="37"/>
        <v>49.101072527240554</v>
      </c>
      <c r="CO45" s="161">
        <f t="shared" si="38"/>
        <v>2.5443534428457683E-2</v>
      </c>
      <c r="CP45" s="161">
        <f t="shared" si="38"/>
        <v>2.0366153905196565E-2</v>
      </c>
      <c r="CQ45" s="142">
        <f t="shared" si="39"/>
        <v>1.2493048293210427</v>
      </c>
      <c r="CR45" s="142">
        <f t="shared" si="40"/>
        <v>44.458180454885344</v>
      </c>
      <c r="CS45" s="142">
        <f t="shared" si="41"/>
        <v>6.7499129829446582</v>
      </c>
      <c r="CT45" s="142">
        <f t="shared" si="141"/>
        <v>87.096629314410194</v>
      </c>
      <c r="CU45" s="142">
        <f t="shared" si="42"/>
        <v>12.903370685589813</v>
      </c>
      <c r="CV45" s="142">
        <f t="shared" si="43"/>
        <v>3.829177675805258</v>
      </c>
      <c r="CW45" s="146">
        <f t="shared" si="44"/>
        <v>68.752430376359499</v>
      </c>
      <c r="CX45" s="146">
        <f t="shared" si="45"/>
        <v>10.185676548731768</v>
      </c>
      <c r="CY45" s="146">
        <f t="shared" si="46"/>
        <v>2.562216622872556</v>
      </c>
      <c r="CZ45" s="512">
        <f t="shared" si="47"/>
        <v>66.912972961844446</v>
      </c>
      <c r="DG45" s="516"/>
      <c r="DH45" s="145">
        <v>68.752430376359499</v>
      </c>
      <c r="DI45" s="145">
        <v>0.38122513320942797</v>
      </c>
      <c r="DJ45" s="145">
        <v>10.185676548731768</v>
      </c>
      <c r="DK45" s="145">
        <v>1.8270861006826034</v>
      </c>
      <c r="DL45" s="145">
        <v>0.10104134411376799</v>
      </c>
      <c r="DM45" s="145">
        <v>2.0410560058647</v>
      </c>
      <c r="DN45" s="145">
        <v>3.831541991187208</v>
      </c>
      <c r="DO45" s="145">
        <v>1.3962266229962366</v>
      </c>
      <c r="DP45" s="145">
        <v>2.562216622872556</v>
      </c>
      <c r="DQ45" s="145">
        <v>0.11084308440963403</v>
      </c>
      <c r="DR45" s="145">
        <v>1.0679725969176592</v>
      </c>
      <c r="DS45" s="145">
        <v>0.48268357265493494</v>
      </c>
      <c r="DT45" s="145">
        <v>0.28000000000000003</v>
      </c>
      <c r="DU45" s="538">
        <v>6.58</v>
      </c>
      <c r="DV45" s="540">
        <f t="shared" si="49"/>
        <v>99.6</v>
      </c>
      <c r="DW45" s="554">
        <f t="shared" si="50"/>
        <v>1.1946198891022335</v>
      </c>
      <c r="DX45" s="256">
        <f t="shared" si="120"/>
        <v>82.13302075171562</v>
      </c>
      <c r="DY45" s="256">
        <f t="shared" si="120"/>
        <v>0.45541912635763104</v>
      </c>
      <c r="DZ45" s="256">
        <f t="shared" si="120"/>
        <v>12.168011789077166</v>
      </c>
      <c r="EA45" s="256">
        <f t="shared" si="120"/>
        <v>2.1826733949776838</v>
      </c>
      <c r="EB45" s="256">
        <f t="shared" si="120"/>
        <v>0.12070599929993013</v>
      </c>
      <c r="EC45" s="256">
        <f t="shared" si="120"/>
        <v>2.4382860993775357</v>
      </c>
      <c r="ED45" s="256">
        <f t="shared" si="120"/>
        <v>4.5772362686026131</v>
      </c>
      <c r="EE45" s="256">
        <f t="shared" si="120"/>
        <v>1.66796009352535</v>
      </c>
      <c r="EF45" s="256">
        <f t="shared" si="120"/>
        <v>3.0608749378719122</v>
      </c>
      <c r="EG45" s="256">
        <f t="shared" si="120"/>
        <v>0.13241535320518652</v>
      </c>
      <c r="EH45" s="256">
        <f t="shared" si="120"/>
        <v>1.2758213052939984</v>
      </c>
      <c r="EI45" s="256">
        <f t="shared" si="120"/>
        <v>0.57662339603650825</v>
      </c>
      <c r="EJ45" s="256">
        <f t="shared" si="121"/>
        <v>110.78904851534115</v>
      </c>
      <c r="EK45" s="256"/>
      <c r="EL45" s="256"/>
      <c r="EM45" s="147">
        <v>14391.572551778574</v>
      </c>
      <c r="EN45" s="148">
        <v>25.13123716060764</v>
      </c>
      <c r="EO45" s="148">
        <v>27.669592120115027</v>
      </c>
      <c r="EP45" s="148">
        <v>40.648270717969972</v>
      </c>
      <c r="EQ45" s="148">
        <v>8.1170707386104812</v>
      </c>
      <c r="ER45" s="148">
        <v>22.730113163759995</v>
      </c>
      <c r="ES45" s="148">
        <v>9.4092849995473369</v>
      </c>
      <c r="ET45" s="148">
        <v>66.912972961844446</v>
      </c>
      <c r="EU45" s="148">
        <v>259.2509263250825</v>
      </c>
      <c r="EV45" s="148">
        <v>13.658306595417921</v>
      </c>
      <c r="EW45" s="148">
        <v>111.65947753700486</v>
      </c>
      <c r="EX45" s="148">
        <v>4.9562647131830886</v>
      </c>
      <c r="EY45" s="148">
        <v>8.13788214683135</v>
      </c>
      <c r="EZ45" s="148">
        <v>5.9534198482395624</v>
      </c>
      <c r="FA45" s="148">
        <v>3.8379426435790003</v>
      </c>
      <c r="FB45" s="148">
        <v>724.15293662953184</v>
      </c>
      <c r="FC45" s="148">
        <v>24.003478679706252</v>
      </c>
      <c r="FD45" s="148">
        <v>43.996758688875765</v>
      </c>
      <c r="FE45" s="148">
        <v>0.8848982509805855</v>
      </c>
      <c r="FF45" s="148">
        <v>9.6731403417874642</v>
      </c>
      <c r="FG45" s="516"/>
      <c r="FH45" s="256"/>
      <c r="FI45" s="256"/>
      <c r="FJ45" s="256"/>
      <c r="FK45" s="256"/>
      <c r="FL45" s="256"/>
      <c r="FM45" s="142">
        <f t="shared" si="142"/>
        <v>42.440318953049037</v>
      </c>
      <c r="FN45" s="256"/>
      <c r="FO45" s="142">
        <f t="shared" si="143"/>
        <v>46.683464520774002</v>
      </c>
      <c r="FP45" s="256"/>
      <c r="FQ45" s="142">
        <f t="shared" si="53"/>
        <v>12.903370685589813</v>
      </c>
      <c r="FS45" s="142">
        <f t="shared" si="54"/>
        <v>47.619521185963094</v>
      </c>
      <c r="FT45" s="256"/>
      <c r="FU45" s="142">
        <f t="shared" si="55"/>
        <v>12.903370685589813</v>
      </c>
      <c r="FV45" s="256"/>
      <c r="FW45" s="142">
        <f t="shared" si="56"/>
        <v>0.14815005801211809</v>
      </c>
      <c r="FY45" s="142">
        <f t="shared" si="57"/>
        <v>10.18567654873177</v>
      </c>
      <c r="FZ45" s="256"/>
      <c r="GA45" s="256"/>
      <c r="GB45" s="256"/>
      <c r="GC45" s="256"/>
      <c r="GD45" s="256"/>
      <c r="GE45" s="256"/>
      <c r="GF45" s="256"/>
      <c r="GG45" s="256"/>
      <c r="GH45" s="256"/>
      <c r="GI45" s="256"/>
      <c r="GJ45" s="256"/>
      <c r="GK45" s="256"/>
      <c r="GL45" s="256"/>
      <c r="GM45" s="256"/>
      <c r="GN45" s="256"/>
      <c r="GO45" s="497"/>
      <c r="GP45" s="371"/>
      <c r="GQ45" s="256"/>
      <c r="GR45" s="256"/>
      <c r="GS45" s="617"/>
      <c r="GT45" s="620"/>
      <c r="GU45" s="620"/>
      <c r="GV45" s="620"/>
      <c r="GW45" s="620"/>
      <c r="GX45" s="620"/>
      <c r="GY45" s="620"/>
      <c r="GZ45" s="620"/>
      <c r="HA45" s="620"/>
      <c r="HB45" s="620"/>
      <c r="HC45" s="629"/>
      <c r="HD45" s="620"/>
      <c r="HE45" s="620"/>
      <c r="HF45" s="620"/>
      <c r="HG45" s="620"/>
      <c r="HH45" s="620"/>
      <c r="HI45" s="620"/>
      <c r="HJ45" s="620"/>
      <c r="HK45" s="620"/>
      <c r="HL45" s="629"/>
      <c r="HM45" s="620"/>
      <c r="HN45" s="620"/>
      <c r="HO45" s="620"/>
      <c r="HP45" s="620"/>
      <c r="HQ45" s="620"/>
      <c r="HR45" s="620"/>
      <c r="HS45" s="620"/>
      <c r="HT45" s="620"/>
      <c r="HU45" s="620"/>
      <c r="HV45" s="620"/>
      <c r="HW45" s="620"/>
      <c r="HX45" s="620"/>
      <c r="HY45" s="620"/>
      <c r="HZ45" s="620"/>
      <c r="IA45" s="620"/>
      <c r="IB45" s="620"/>
      <c r="IC45" s="620"/>
      <c r="ID45" s="620"/>
      <c r="IE45" s="620"/>
      <c r="IF45" s="620"/>
      <c r="IG45" s="620"/>
      <c r="IH45" s="620"/>
      <c r="II45" s="620"/>
      <c r="IJ45" s="620"/>
      <c r="IK45" s="620"/>
      <c r="IL45" s="620"/>
      <c r="IM45" s="620"/>
      <c r="IN45" s="620"/>
      <c r="IO45" s="620"/>
      <c r="IP45" s="620"/>
      <c r="IQ45" s="620"/>
      <c r="IR45" s="620"/>
      <c r="IS45" s="620"/>
      <c r="IT45" s="620"/>
      <c r="IU45" s="620"/>
      <c r="IV45" s="620"/>
      <c r="IW45" s="620"/>
      <c r="IX45" s="278">
        <v>23</v>
      </c>
      <c r="IY45" s="145">
        <v>68.752430376359499</v>
      </c>
      <c r="IZ45" s="145">
        <v>0.38122513320942797</v>
      </c>
      <c r="JA45" s="145">
        <v>10.185676548731768</v>
      </c>
      <c r="JB45" s="145">
        <v>1.8270861006826034</v>
      </c>
      <c r="JC45" s="145">
        <v>0.10104134411376799</v>
      </c>
      <c r="JD45" s="145">
        <v>2.0410560058647</v>
      </c>
      <c r="JE45" s="145">
        <v>3.831541991187208</v>
      </c>
      <c r="JF45" s="145">
        <v>1.3962266229962366</v>
      </c>
      <c r="JG45" s="145">
        <v>2.562216622872556</v>
      </c>
      <c r="JH45" s="145">
        <v>0.11084308440963403</v>
      </c>
      <c r="JI45" s="145">
        <v>1.0679725969176592</v>
      </c>
      <c r="JJ45" s="145">
        <v>0.48268357265493494</v>
      </c>
      <c r="JK45" s="538">
        <v>6.58</v>
      </c>
      <c r="JL45" s="248">
        <v>0.28000000000000003</v>
      </c>
      <c r="JM45" s="540">
        <f t="shared" si="58"/>
        <v>99.32</v>
      </c>
      <c r="JN45" s="748">
        <f t="shared" si="59"/>
        <v>1.0068465565847766</v>
      </c>
      <c r="JO45" s="753">
        <f t="shared" si="60"/>
        <v>69.223147781272161</v>
      </c>
      <c r="JP45" s="753">
        <f t="shared" si="61"/>
        <v>0.38383521265548531</v>
      </c>
      <c r="JQ45" s="753">
        <f t="shared" si="62"/>
        <v>10.255413359576893</v>
      </c>
      <c r="JR45" s="753">
        <f t="shared" si="63"/>
        <v>1.8395953490561856</v>
      </c>
      <c r="JS45" s="753">
        <f t="shared" si="64"/>
        <v>0.10173312939364479</v>
      </c>
      <c r="JT45" s="753">
        <f t="shared" si="65"/>
        <v>2.0550302113015508</v>
      </c>
      <c r="JU45" s="753">
        <f t="shared" si="66"/>
        <v>3.8577748602368187</v>
      </c>
      <c r="JV45" s="753">
        <f t="shared" si="67"/>
        <v>1.4057859675757518</v>
      </c>
      <c r="JW45" s="753">
        <f t="shared" si="68"/>
        <v>2.5797589839635084</v>
      </c>
      <c r="JX45" s="753">
        <f t="shared" si="69"/>
        <v>0.11160197785907576</v>
      </c>
      <c r="JY45" s="753">
        <f t="shared" si="70"/>
        <v>1.0752845317334467</v>
      </c>
      <c r="JZ45" s="753">
        <f t="shared" si="71"/>
        <v>0.48598829304765911</v>
      </c>
      <c r="KA45" s="753">
        <f t="shared" si="72"/>
        <v>6.62505034232783</v>
      </c>
      <c r="KB45" s="753">
        <f t="shared" si="73"/>
        <v>100.00000000000001</v>
      </c>
      <c r="KC45" s="256"/>
      <c r="KD45" s="256">
        <f t="shared" si="74"/>
        <v>42.730888998237056</v>
      </c>
      <c r="KE45" s="256">
        <f t="shared" si="75"/>
        <v>46.148467722224147</v>
      </c>
      <c r="KF45" s="256">
        <f t="shared" si="76"/>
        <v>10.482825202564648</v>
      </c>
      <c r="KG45" s="249">
        <f t="shared" si="77"/>
        <v>3.0786607702159334</v>
      </c>
      <c r="KH45" s="256">
        <f t="shared" si="78"/>
        <v>102.44084269324178</v>
      </c>
      <c r="KI45" s="256">
        <f t="shared" si="79"/>
        <v>0.97617314901878682</v>
      </c>
      <c r="KJ45" s="753">
        <f t="shared" si="80"/>
        <v>41.712746473781301</v>
      </c>
      <c r="KK45" s="753">
        <f t="shared" si="81"/>
        <v>45.048895058795388</v>
      </c>
      <c r="KL45" s="753">
        <f t="shared" si="82"/>
        <v>10.233052488601034</v>
      </c>
      <c r="KM45" s="753">
        <f t="shared" si="83"/>
        <v>3.0053059788222916</v>
      </c>
      <c r="KN45" s="753">
        <f t="shared" si="84"/>
        <v>100.00000000000001</v>
      </c>
      <c r="KO45" s="256"/>
      <c r="KP45" s="147">
        <v>14391.572551778574</v>
      </c>
      <c r="KQ45" s="148">
        <v>25.13123716060764</v>
      </c>
      <c r="KR45" s="148">
        <v>27.669592120115027</v>
      </c>
      <c r="KS45" s="148">
        <v>40.648270717969972</v>
      </c>
      <c r="KT45" s="148">
        <v>8.1170707386104812</v>
      </c>
      <c r="KU45" s="148">
        <v>22.730113163759995</v>
      </c>
      <c r="KV45" s="148">
        <v>9.4092849995473369</v>
      </c>
      <c r="KW45" s="148">
        <v>66.912972961844446</v>
      </c>
      <c r="KX45" s="148">
        <v>259.2509263250825</v>
      </c>
      <c r="KY45" s="148">
        <v>13.658306595417921</v>
      </c>
      <c r="KZ45" s="148">
        <v>111.65947753700486</v>
      </c>
      <c r="LA45" s="148">
        <v>4.9562647131830886</v>
      </c>
      <c r="LB45" s="148">
        <v>8.13788214683135</v>
      </c>
      <c r="LC45" s="148">
        <v>5.9534198482395624</v>
      </c>
      <c r="LD45" s="148">
        <v>3.8379426435790003</v>
      </c>
      <c r="LE45" s="148">
        <v>724.15293662953184</v>
      </c>
      <c r="LF45" s="148">
        <v>24.003478679706252</v>
      </c>
      <c r="LG45" s="148">
        <v>43.996758688875765</v>
      </c>
      <c r="LH45" s="148">
        <v>0.8848982509805855</v>
      </c>
      <c r="LI45" s="148">
        <v>9.6731403417874642</v>
      </c>
      <c r="LJ45" s="617"/>
      <c r="LL45" s="142">
        <f t="shared" si="22"/>
        <v>19.361135101714481</v>
      </c>
    </row>
    <row r="46" spans="1:346" s="142" customFormat="1" ht="15.75" x14ac:dyDescent="0.2">
      <c r="A46" s="691">
        <v>24</v>
      </c>
      <c r="B46" s="272">
        <v>137</v>
      </c>
      <c r="C46" s="144">
        <v>110</v>
      </c>
      <c r="D46" s="393">
        <v>3148.1</v>
      </c>
      <c r="E46" s="320" t="s">
        <v>240</v>
      </c>
      <c r="F46" s="311" t="s">
        <v>167</v>
      </c>
      <c r="G46" s="239"/>
      <c r="H46" s="145">
        <v>67.122452066013693</v>
      </c>
      <c r="I46" s="145">
        <v>0.49141662459470675</v>
      </c>
      <c r="J46" s="145">
        <v>11.957735137378972</v>
      </c>
      <c r="K46" s="145">
        <v>2.2152782471138632</v>
      </c>
      <c r="L46" s="145">
        <v>9.7846140037920845E-2</v>
      </c>
      <c r="M46" s="145">
        <v>2.1321090280816302</v>
      </c>
      <c r="N46" s="145">
        <v>3.3508139297454362</v>
      </c>
      <c r="O46" s="145">
        <v>1.4331336766405258</v>
      </c>
      <c r="P46" s="145">
        <v>2.5983354761984896</v>
      </c>
      <c r="Q46" s="145">
        <v>0.11293942759696182</v>
      </c>
      <c r="R46" s="145">
        <v>0.81462116163486009</v>
      </c>
      <c r="S46" s="145">
        <v>0.4533190849629205</v>
      </c>
      <c r="T46" s="145">
        <v>0.28999999999999998</v>
      </c>
      <c r="U46" s="145">
        <v>6.53</v>
      </c>
      <c r="V46" s="146">
        <v>99.6</v>
      </c>
      <c r="W46" s="146"/>
      <c r="X46" s="145">
        <v>1.4331336766405258</v>
      </c>
      <c r="Y46" s="145">
        <f t="shared" si="127"/>
        <v>1.0633851880672702</v>
      </c>
      <c r="Z46" s="145">
        <f t="shared" si="128"/>
        <v>1.2786480268606902E-2</v>
      </c>
      <c r="AA46" s="145">
        <f t="shared" si="129"/>
        <v>2.496518864707796</v>
      </c>
      <c r="AB46" s="145">
        <v>0.28999999999999998</v>
      </c>
      <c r="AC46" s="146">
        <f t="shared" si="130"/>
        <v>1.2679402465977807</v>
      </c>
      <c r="AD46" s="146"/>
      <c r="AE46" s="146">
        <f t="shared" si="131"/>
        <v>1.4255870328610052</v>
      </c>
      <c r="AF46" s="443">
        <f t="shared" si="132"/>
        <v>1.925226896884431</v>
      </c>
      <c r="AG46" s="146">
        <v>0</v>
      </c>
      <c r="AH46" s="146">
        <f t="shared" si="133"/>
        <v>0.81462116163486009</v>
      </c>
      <c r="AI46" s="887">
        <f t="shared" si="24"/>
        <v>1.4255870328610052</v>
      </c>
      <c r="AJ46" s="887">
        <f t="shared" si="25"/>
        <v>1.925226896884431</v>
      </c>
      <c r="AK46" s="146"/>
      <c r="AL46" s="887">
        <f t="shared" si="144"/>
        <v>0.81462116163486009</v>
      </c>
      <c r="AM46" s="249">
        <f t="shared" si="134"/>
        <v>37.798432309021344</v>
      </c>
      <c r="AN46" s="249">
        <f t="shared" si="135"/>
        <v>0.94906595910791414</v>
      </c>
      <c r="AO46" s="249">
        <f t="shared" si="27"/>
        <v>5.0934040892085822E-2</v>
      </c>
      <c r="AP46" s="249">
        <f t="shared" si="136"/>
        <v>4.3473872751954934</v>
      </c>
      <c r="AQ46" s="249">
        <f t="shared" si="28"/>
        <v>4.1259572739469528</v>
      </c>
      <c r="AR46" s="249">
        <f t="shared" si="29"/>
        <v>0.22143000124854081</v>
      </c>
      <c r="AS46" s="249">
        <f t="shared" si="137"/>
        <v>5.8970406056254623</v>
      </c>
      <c r="AT46" s="249">
        <f t="shared" si="138"/>
        <v>0.63295939437453819</v>
      </c>
      <c r="AU46" s="433">
        <f t="shared" si="30"/>
        <v>2.7796162925075096</v>
      </c>
      <c r="AV46" s="430">
        <f t="shared" si="139"/>
        <v>43.961466033902774</v>
      </c>
      <c r="AW46" s="430">
        <f>H46-0.5*AV46</f>
        <v>45.141719049062303</v>
      </c>
      <c r="AX46" s="430">
        <f t="shared" si="140"/>
        <v>91.882801375472582</v>
      </c>
      <c r="AY46" s="430">
        <f t="shared" si="85"/>
        <v>8.1171986245274184</v>
      </c>
      <c r="AZ46" s="436">
        <f t="shared" si="31"/>
        <v>45.141719049062303</v>
      </c>
      <c r="BA46" s="436"/>
      <c r="BB46" s="436">
        <f>AU46</f>
        <v>2.7796162925075096</v>
      </c>
      <c r="BC46" s="436"/>
      <c r="BD46" s="436">
        <f t="shared" si="32"/>
        <v>43.961466033902774</v>
      </c>
      <c r="BE46" s="430"/>
      <c r="BF46" s="146">
        <f t="shared" si="33"/>
        <v>89.103185082965069</v>
      </c>
      <c r="BG46" s="146"/>
      <c r="BH46" s="147">
        <v>17642.564758256816</v>
      </c>
      <c r="BI46" s="148">
        <v>36.837381329814292</v>
      </c>
      <c r="BJ46" s="148">
        <v>16.832391327839982</v>
      </c>
      <c r="BK46" s="148">
        <v>46.087453914273503</v>
      </c>
      <c r="BL46" s="148">
        <v>10.380792415904661</v>
      </c>
      <c r="BM46" s="148">
        <v>15.965720782910244</v>
      </c>
      <c r="BN46" s="148">
        <v>7.4508334929894389</v>
      </c>
      <c r="BO46" s="148">
        <v>76.334207938568284</v>
      </c>
      <c r="BP46" s="148">
        <v>247.95564303389278</v>
      </c>
      <c r="BQ46" s="148">
        <v>15.661864563613998</v>
      </c>
      <c r="BR46" s="148">
        <v>136.69741718872544</v>
      </c>
      <c r="BS46" s="148">
        <v>7.0822399982525068</v>
      </c>
      <c r="BT46" s="148">
        <v>6.2018159284574432</v>
      </c>
      <c r="BU46" s="148">
        <v>7.9647135800378388</v>
      </c>
      <c r="BV46" s="148">
        <v>5.1715646119162075</v>
      </c>
      <c r="BW46" s="148">
        <v>697.40575770890257</v>
      </c>
      <c r="BX46" s="148">
        <v>26.510791034155858</v>
      </c>
      <c r="BY46" s="148">
        <v>49.036496590256128</v>
      </c>
      <c r="BZ46" s="148">
        <v>9.2141484670488314</v>
      </c>
      <c r="CA46" s="148">
        <v>11.232953315579246</v>
      </c>
      <c r="CB46" s="148"/>
      <c r="CC46" s="148">
        <f t="shared" si="34"/>
        <v>3896253.4509365507</v>
      </c>
      <c r="CD46" s="148"/>
      <c r="CE46" s="148">
        <f t="shared" si="35"/>
        <v>86.780240939991231</v>
      </c>
      <c r="CF46" s="148"/>
      <c r="CG46" s="198">
        <v>14</v>
      </c>
      <c r="CH46" s="198">
        <v>12.3</v>
      </c>
      <c r="CI46" s="373">
        <v>5.6666540546933613</v>
      </c>
      <c r="CJ46" s="200"/>
      <c r="CK46" s="344">
        <v>14</v>
      </c>
      <c r="CL46" s="373">
        <v>5.6666540546933613</v>
      </c>
      <c r="CM46" s="501">
        <f t="shared" si="36"/>
        <v>43.961466033902774</v>
      </c>
      <c r="CN46" s="501">
        <f t="shared" si="37"/>
        <v>45.141719049062303</v>
      </c>
      <c r="CO46" s="161">
        <f t="shared" si="38"/>
        <v>2.2747194081944561E-2</v>
      </c>
      <c r="CP46" s="161">
        <f t="shared" si="38"/>
        <v>2.2152457218413624E-2</v>
      </c>
      <c r="CQ46" s="142">
        <f t="shared" si="39"/>
        <v>1.026847444401634</v>
      </c>
      <c r="CR46" s="142">
        <f t="shared" si="40"/>
        <v>49.337704362610282</v>
      </c>
      <c r="CS46" s="142">
        <f t="shared" si="41"/>
        <v>5.6133081469745898</v>
      </c>
      <c r="CT46" s="142">
        <f t="shared" si="141"/>
        <v>84.878974670831369</v>
      </c>
      <c r="CU46" s="142">
        <f t="shared" si="42"/>
        <v>15.121025329168626</v>
      </c>
      <c r="CV46" s="142">
        <f t="shared" si="43"/>
        <v>3.4038939374199835</v>
      </c>
      <c r="CW46" s="146">
        <f t="shared" si="44"/>
        <v>67.122452066013693</v>
      </c>
      <c r="CX46" s="146">
        <f t="shared" si="45"/>
        <v>11.957735137378972</v>
      </c>
      <c r="CY46" s="146">
        <f t="shared" si="46"/>
        <v>2.5983354761984896</v>
      </c>
      <c r="CZ46" s="512">
        <f t="shared" si="47"/>
        <v>76.334207938568284</v>
      </c>
      <c r="DG46" s="516"/>
      <c r="DH46" s="145">
        <v>67.122452066013693</v>
      </c>
      <c r="DI46" s="145">
        <v>0.49141662459470675</v>
      </c>
      <c r="DJ46" s="145">
        <v>11.957735137378972</v>
      </c>
      <c r="DK46" s="145">
        <v>2.2152782471138632</v>
      </c>
      <c r="DL46" s="145">
        <v>9.7846140037920845E-2</v>
      </c>
      <c r="DM46" s="145">
        <v>2.1321090280816302</v>
      </c>
      <c r="DN46" s="145">
        <v>3.3508139297454362</v>
      </c>
      <c r="DO46" s="145">
        <v>1.4331336766405258</v>
      </c>
      <c r="DP46" s="145">
        <v>2.5983354761984896</v>
      </c>
      <c r="DQ46" s="145">
        <v>0.11293942759696182</v>
      </c>
      <c r="DR46" s="145">
        <v>0.81462116163486009</v>
      </c>
      <c r="DS46" s="145">
        <v>0.4533190849629205</v>
      </c>
      <c r="DT46" s="145">
        <v>0.28999999999999998</v>
      </c>
      <c r="DU46" s="538">
        <v>6.53</v>
      </c>
      <c r="DV46" s="540">
        <f t="shared" si="49"/>
        <v>99.599999999999966</v>
      </c>
      <c r="DW46" s="554">
        <f t="shared" si="50"/>
        <v>1.185041680306242</v>
      </c>
      <c r="DX46" s="256">
        <f t="shared" si="120"/>
        <v>79.542903382584058</v>
      </c>
      <c r="DY46" s="256">
        <f t="shared" si="120"/>
        <v>0.58234918254013301</v>
      </c>
      <c r="DZ46" s="256">
        <f t="shared" si="120"/>
        <v>14.170414539856569</v>
      </c>
      <c r="EA46" s="256">
        <f t="shared" si="120"/>
        <v>2.6251970563056788</v>
      </c>
      <c r="EB46" s="256">
        <f t="shared" si="120"/>
        <v>0.11595175420201759</v>
      </c>
      <c r="EC46" s="256">
        <f t="shared" si="120"/>
        <v>2.5266380652339637</v>
      </c>
      <c r="ED46" s="256">
        <f t="shared" si="120"/>
        <v>3.9708541696990935</v>
      </c>
      <c r="EE46" s="256">
        <f t="shared" si="120"/>
        <v>1.6983231402695513</v>
      </c>
      <c r="EF46" s="256">
        <f t="shared" si="120"/>
        <v>3.0791358387135777</v>
      </c>
      <c r="EG46" s="256">
        <f t="shared" si="120"/>
        <v>0.1338379290523288</v>
      </c>
      <c r="EH46" s="256">
        <f t="shared" si="120"/>
        <v>0.96536003019679739</v>
      </c>
      <c r="EI46" s="256">
        <f t="shared" si="120"/>
        <v>0.53720201015934743</v>
      </c>
      <c r="EJ46" s="256">
        <f t="shared" si="121"/>
        <v>109.94816709881312</v>
      </c>
      <c r="EK46" s="256"/>
      <c r="EL46" s="256"/>
      <c r="EM46" s="147">
        <v>17642.564758256816</v>
      </c>
      <c r="EN46" s="148">
        <v>36.837381329814292</v>
      </c>
      <c r="EO46" s="148">
        <v>16.832391327839982</v>
      </c>
      <c r="EP46" s="148">
        <v>46.087453914273503</v>
      </c>
      <c r="EQ46" s="148">
        <v>10.380792415904661</v>
      </c>
      <c r="ER46" s="148">
        <v>15.965720782910244</v>
      </c>
      <c r="ES46" s="148">
        <v>7.4508334929894389</v>
      </c>
      <c r="ET46" s="148">
        <v>76.334207938568284</v>
      </c>
      <c r="EU46" s="148">
        <v>247.95564303389278</v>
      </c>
      <c r="EV46" s="148">
        <v>15.661864563613998</v>
      </c>
      <c r="EW46" s="148">
        <v>136.69741718872544</v>
      </c>
      <c r="EX46" s="148">
        <v>7.0822399982525068</v>
      </c>
      <c r="EY46" s="148">
        <v>6.2018159284574432</v>
      </c>
      <c r="EZ46" s="148">
        <v>7.9647135800378388</v>
      </c>
      <c r="FA46" s="148">
        <v>5.1715646119162075</v>
      </c>
      <c r="FB46" s="148">
        <v>697.40575770890257</v>
      </c>
      <c r="FC46" s="148">
        <v>26.510791034155858</v>
      </c>
      <c r="FD46" s="148">
        <v>49.036496590256128</v>
      </c>
      <c r="FE46" s="148">
        <v>9.2141484670488314</v>
      </c>
      <c r="FF46" s="148">
        <v>11.232953315579246</v>
      </c>
      <c r="FG46" s="516"/>
      <c r="FH46" s="256"/>
      <c r="FI46" s="256"/>
      <c r="FJ46" s="256"/>
      <c r="FK46" s="256"/>
      <c r="FL46" s="256"/>
      <c r="FM46" s="142">
        <f t="shared" si="142"/>
        <v>49.823896405745721</v>
      </c>
      <c r="FN46" s="256"/>
      <c r="FO46" s="142">
        <f t="shared" si="143"/>
        <v>41.214025935025916</v>
      </c>
      <c r="FP46" s="256"/>
      <c r="FQ46" s="142">
        <f t="shared" si="53"/>
        <v>15.121025329168628</v>
      </c>
      <c r="FS46" s="142">
        <f t="shared" si="54"/>
        <v>54.728727462876115</v>
      </c>
      <c r="FT46" s="256"/>
      <c r="FU46" s="142">
        <f t="shared" si="55"/>
        <v>15.121025329168626</v>
      </c>
      <c r="FV46" s="256"/>
      <c r="FW46" s="142">
        <f t="shared" si="56"/>
        <v>0.17814806773773342</v>
      </c>
      <c r="FY46" s="142">
        <f t="shared" si="57"/>
        <v>11.957735137378974</v>
      </c>
      <c r="FZ46" s="256"/>
      <c r="GA46" s="256"/>
      <c r="GB46" s="256"/>
      <c r="GC46" s="256"/>
      <c r="GD46" s="256"/>
      <c r="GE46" s="256"/>
      <c r="GF46" s="256"/>
      <c r="GG46" s="256"/>
      <c r="GH46" s="256"/>
      <c r="GI46" s="256"/>
      <c r="GJ46" s="256"/>
      <c r="GK46" s="256"/>
      <c r="GL46" s="256"/>
      <c r="GM46" s="256"/>
      <c r="GN46" s="256"/>
      <c r="GO46" s="344">
        <v>14</v>
      </c>
      <c r="GP46" s="373">
        <v>5.6666540546933613</v>
      </c>
      <c r="GQ46" s="256"/>
      <c r="GR46" s="256"/>
      <c r="GS46" s="617"/>
      <c r="GT46" s="620"/>
      <c r="GU46" s="620"/>
      <c r="GV46" s="620"/>
      <c r="GW46" s="620"/>
      <c r="GX46" s="620"/>
      <c r="GY46" s="620"/>
      <c r="GZ46" s="620"/>
      <c r="HA46" s="620"/>
      <c r="HB46" s="620"/>
      <c r="HC46" s="629"/>
      <c r="HD46" s="620"/>
      <c r="HE46" s="620"/>
      <c r="HF46" s="620"/>
      <c r="HG46" s="620"/>
      <c r="HH46" s="620"/>
      <c r="HI46" s="620"/>
      <c r="HJ46" s="620"/>
      <c r="HK46" s="620"/>
      <c r="HL46" s="629"/>
      <c r="HM46" s="620"/>
      <c r="HN46" s="620"/>
      <c r="HO46" s="620"/>
      <c r="HP46" s="620"/>
      <c r="HQ46" s="620"/>
      <c r="HR46" s="620"/>
      <c r="HS46" s="620"/>
      <c r="HT46" s="620"/>
      <c r="HU46" s="620"/>
      <c r="HV46" s="620"/>
      <c r="HW46" s="620"/>
      <c r="HX46" s="620"/>
      <c r="HY46" s="620"/>
      <c r="HZ46" s="620"/>
      <c r="IA46" s="620"/>
      <c r="IB46" s="620"/>
      <c r="IC46" s="620"/>
      <c r="ID46" s="620"/>
      <c r="IE46" s="620"/>
      <c r="IF46" s="620"/>
      <c r="IG46" s="620"/>
      <c r="IH46" s="620"/>
      <c r="II46" s="620"/>
      <c r="IJ46" s="620"/>
      <c r="IK46" s="620"/>
      <c r="IL46" s="620"/>
      <c r="IM46" s="620"/>
      <c r="IN46" s="620"/>
      <c r="IO46" s="620"/>
      <c r="IP46" s="620"/>
      <c r="IQ46" s="620"/>
      <c r="IR46" s="620"/>
      <c r="IS46" s="620"/>
      <c r="IT46" s="620"/>
      <c r="IU46" s="620"/>
      <c r="IV46" s="620"/>
      <c r="IW46" s="620"/>
      <c r="IX46" s="691">
        <v>24</v>
      </c>
      <c r="IY46" s="145">
        <v>67.122452066013693</v>
      </c>
      <c r="IZ46" s="145">
        <v>0.49141662459470675</v>
      </c>
      <c r="JA46" s="145">
        <v>11.957735137378972</v>
      </c>
      <c r="JB46" s="145">
        <v>2.2152782471138632</v>
      </c>
      <c r="JC46" s="145">
        <v>9.7846140037920845E-2</v>
      </c>
      <c r="JD46" s="145">
        <v>2.1321090280816302</v>
      </c>
      <c r="JE46" s="145">
        <v>3.3508139297454362</v>
      </c>
      <c r="JF46" s="145">
        <v>1.4331336766405258</v>
      </c>
      <c r="JG46" s="145">
        <v>2.5983354761984896</v>
      </c>
      <c r="JH46" s="145">
        <v>0.11293942759696182</v>
      </c>
      <c r="JI46" s="145">
        <v>0.81462116163486009</v>
      </c>
      <c r="JJ46" s="145">
        <v>0.4533190849629205</v>
      </c>
      <c r="JK46" s="538">
        <v>6.53</v>
      </c>
      <c r="JL46" s="248">
        <v>0.28999999999999998</v>
      </c>
      <c r="JM46" s="540">
        <f t="shared" si="58"/>
        <v>99.30999999999996</v>
      </c>
      <c r="JN46" s="748">
        <f t="shared" si="59"/>
        <v>1.0069479407914614</v>
      </c>
      <c r="JO46" s="753">
        <f t="shared" si="60"/>
        <v>67.588814888746072</v>
      </c>
      <c r="JP46" s="753">
        <f t="shared" si="61"/>
        <v>0.49483095820633061</v>
      </c>
      <c r="JQ46" s="753">
        <f t="shared" si="62"/>
        <v>12.040816773113459</v>
      </c>
      <c r="JR46" s="753">
        <f t="shared" si="63"/>
        <v>2.2306698692114226</v>
      </c>
      <c r="JS46" s="753">
        <f t="shared" si="64"/>
        <v>9.8525969225577367E-2</v>
      </c>
      <c r="JT46" s="753">
        <f t="shared" si="65"/>
        <v>2.1469227953696817</v>
      </c>
      <c r="JU46" s="753">
        <f t="shared" si="66"/>
        <v>3.3740951865325117</v>
      </c>
      <c r="JV46" s="753">
        <f t="shared" si="67"/>
        <v>1.4430910045720737</v>
      </c>
      <c r="JW46" s="753">
        <f t="shared" si="68"/>
        <v>2.6163885572434706</v>
      </c>
      <c r="JX46" s="753">
        <f t="shared" si="69"/>
        <v>0.11372412405292706</v>
      </c>
      <c r="JY46" s="753">
        <f t="shared" si="70"/>
        <v>0.82028110123337061</v>
      </c>
      <c r="JZ46" s="753">
        <f t="shared" si="71"/>
        <v>0.45646871912488235</v>
      </c>
      <c r="KA46" s="753">
        <f t="shared" si="72"/>
        <v>6.5753700533682435</v>
      </c>
      <c r="KB46" s="753">
        <f t="shared" si="73"/>
        <v>100.00000000000003</v>
      </c>
      <c r="KC46" s="256"/>
      <c r="KD46" s="256">
        <f t="shared" si="74"/>
        <v>50.170069887972744</v>
      </c>
      <c r="KE46" s="256">
        <f t="shared" si="75"/>
        <v>40.496977149240792</v>
      </c>
      <c r="KF46" s="256">
        <f t="shared" si="76"/>
        <v>9.9494652399007553</v>
      </c>
      <c r="KG46" s="249">
        <f t="shared" si="77"/>
        <v>2.8335649489832537</v>
      </c>
      <c r="KH46" s="256">
        <f t="shared" si="78"/>
        <v>103.45007722609755</v>
      </c>
      <c r="KI46" s="256">
        <f t="shared" si="79"/>
        <v>0.966649834213684</v>
      </c>
      <c r="KJ46" s="753">
        <f t="shared" si="80"/>
        <v>48.496889739697792</v>
      </c>
      <c r="KK46" s="753">
        <f t="shared" si="81"/>
        <v>39.146396247468964</v>
      </c>
      <c r="KL46" s="753">
        <f t="shared" si="82"/>
        <v>9.6176489246648771</v>
      </c>
      <c r="KM46" s="753">
        <f t="shared" si="83"/>
        <v>2.7390650881683682</v>
      </c>
      <c r="KN46" s="753">
        <f t="shared" si="84"/>
        <v>100.00000000000001</v>
      </c>
      <c r="KO46" s="256"/>
      <c r="KP46" s="147">
        <v>17642.564758256816</v>
      </c>
      <c r="KQ46" s="148">
        <v>36.837381329814292</v>
      </c>
      <c r="KR46" s="148">
        <v>16.832391327839982</v>
      </c>
      <c r="KS46" s="148">
        <v>46.087453914273503</v>
      </c>
      <c r="KT46" s="148">
        <v>10.380792415904661</v>
      </c>
      <c r="KU46" s="148">
        <v>15.965720782910244</v>
      </c>
      <c r="KV46" s="148">
        <v>7.4508334929894389</v>
      </c>
      <c r="KW46" s="148">
        <v>76.334207938568284</v>
      </c>
      <c r="KX46" s="148">
        <v>247.95564303389278</v>
      </c>
      <c r="KY46" s="148">
        <v>15.661864563613998</v>
      </c>
      <c r="KZ46" s="148">
        <v>136.69741718872544</v>
      </c>
      <c r="LA46" s="148">
        <v>7.0822399982525068</v>
      </c>
      <c r="LB46" s="148">
        <v>6.2018159284574432</v>
      </c>
      <c r="LC46" s="148">
        <v>7.9647135800378388</v>
      </c>
      <c r="LD46" s="148">
        <v>5.1715646119162075</v>
      </c>
      <c r="LE46" s="148">
        <v>697.40575770890257</v>
      </c>
      <c r="LF46" s="148">
        <v>26.510791034155858</v>
      </c>
      <c r="LG46" s="148">
        <v>49.036496590256128</v>
      </c>
      <c r="LH46" s="148">
        <v>9.2141484670488314</v>
      </c>
      <c r="LI46" s="148">
        <v>11.232953315579246</v>
      </c>
      <c r="LJ46" s="617"/>
      <c r="LL46" s="142">
        <f t="shared" si="22"/>
        <v>16.322769076649507</v>
      </c>
    </row>
    <row r="47" spans="1:346" s="571" customFormat="1" ht="15.75" x14ac:dyDescent="0.2">
      <c r="A47" s="278">
        <v>25</v>
      </c>
      <c r="B47" s="559">
        <v>140</v>
      </c>
      <c r="C47" s="558">
        <v>110</v>
      </c>
      <c r="D47" s="560">
        <v>3150.75</v>
      </c>
      <c r="E47" s="561" t="s">
        <v>323</v>
      </c>
      <c r="F47" s="562" t="s">
        <v>161</v>
      </c>
      <c r="G47" s="563"/>
      <c r="H47" s="564">
        <v>28.172630546419711</v>
      </c>
      <c r="I47" s="564">
        <v>1.4623869696744893</v>
      </c>
      <c r="J47" s="564">
        <v>27.334357592093443</v>
      </c>
      <c r="K47" s="565">
        <v>8.273769545900409</v>
      </c>
      <c r="L47" s="564">
        <v>0.36117197095213371</v>
      </c>
      <c r="M47" s="564">
        <v>7.1427979590659181</v>
      </c>
      <c r="N47" s="564">
        <v>7.4215585614547015</v>
      </c>
      <c r="O47" s="564">
        <v>4.6798595415316901</v>
      </c>
      <c r="P47" s="564">
        <v>7.2668021794142623</v>
      </c>
      <c r="Q47" s="564">
        <v>0.26780929300922379</v>
      </c>
      <c r="R47" s="564">
        <v>0.31261010410742107</v>
      </c>
      <c r="S47" s="564">
        <v>1.2442457363766002</v>
      </c>
      <c r="T47" s="564">
        <v>0.32</v>
      </c>
      <c r="U47" s="564">
        <v>5.34</v>
      </c>
      <c r="V47" s="566">
        <v>99.6</v>
      </c>
      <c r="W47" s="566"/>
      <c r="X47" s="564">
        <v>4.6798595415316901</v>
      </c>
      <c r="Y47" s="564">
        <f t="shared" si="127"/>
        <v>3.4724557798165141</v>
      </c>
      <c r="Z47" s="564">
        <f t="shared" si="128"/>
        <v>3.5095640323148963E-2</v>
      </c>
      <c r="AA47" s="564">
        <f t="shared" si="129"/>
        <v>8.1523153213482047</v>
      </c>
      <c r="AB47" s="564">
        <v>0.32</v>
      </c>
      <c r="AC47" s="566">
        <f t="shared" si="130"/>
        <v>1.5568558404840211</v>
      </c>
      <c r="AD47" s="566"/>
      <c r="AE47" s="566">
        <f t="shared" si="131"/>
        <v>0.54706768218798685</v>
      </c>
      <c r="AF47" s="567">
        <f t="shared" si="132"/>
        <v>6.8744908792667143</v>
      </c>
      <c r="AG47" s="566">
        <v>0</v>
      </c>
      <c r="AH47" s="566">
        <f t="shared" si="133"/>
        <v>0.31261010410742107</v>
      </c>
      <c r="AI47" s="887">
        <f t="shared" si="24"/>
        <v>0.54706768218798685</v>
      </c>
      <c r="AJ47" s="887">
        <f t="shared" si="25"/>
        <v>6.8744908792667143</v>
      </c>
      <c r="AK47" s="146"/>
      <c r="AL47" s="887">
        <f t="shared" si="144"/>
        <v>0.31261010410742107</v>
      </c>
      <c r="AM47" s="568">
        <f t="shared" si="134"/>
        <v>88.87756365554705</v>
      </c>
      <c r="AN47" s="568">
        <f t="shared" si="135"/>
        <v>0.92265212280222464</v>
      </c>
      <c r="AO47" s="568">
        <f t="shared" si="27"/>
        <v>7.7347877197775347E-2</v>
      </c>
      <c r="AP47" s="568">
        <f t="shared" si="136"/>
        <v>15.416567504966327</v>
      </c>
      <c r="AQ47" s="568">
        <f t="shared" si="28"/>
        <v>14.224128734780978</v>
      </c>
      <c r="AR47" s="568">
        <f t="shared" si="29"/>
        <v>1.1924387701853494</v>
      </c>
      <c r="AS47" s="568">
        <f t="shared" si="137"/>
        <v>4.5732325092421444</v>
      </c>
      <c r="AT47" s="568">
        <f t="shared" si="138"/>
        <v>0.76676749075785566</v>
      </c>
      <c r="AU47" s="568">
        <f t="shared" si="30"/>
        <v>8.8336971402099191</v>
      </c>
      <c r="AV47" s="566">
        <f t="shared" si="139"/>
        <v>92.263437672233138</v>
      </c>
      <c r="AW47" s="569">
        <v>0.1</v>
      </c>
      <c r="AX47" s="566">
        <f t="shared" si="140"/>
        <v>101.19713481244305</v>
      </c>
      <c r="AY47" s="566">
        <f t="shared" si="85"/>
        <v>-1.1971348124430534</v>
      </c>
      <c r="AZ47" s="570">
        <f>AW47</f>
        <v>0.1</v>
      </c>
      <c r="BB47" s="572">
        <v>6</v>
      </c>
      <c r="BC47" s="573">
        <f>AU47</f>
        <v>8.8336971402099191</v>
      </c>
      <c r="BD47" s="566">
        <f t="shared" si="32"/>
        <v>92.263437672233138</v>
      </c>
      <c r="BE47" s="566"/>
      <c r="BF47" s="566">
        <f t="shared" si="33"/>
        <v>92.363437672233133</v>
      </c>
      <c r="BG47" s="566"/>
      <c r="BH47" s="574">
        <v>17722.080642541277</v>
      </c>
      <c r="BI47" s="575">
        <v>20.235067801834123</v>
      </c>
      <c r="BJ47" s="575">
        <v>34.260498816787852</v>
      </c>
      <c r="BK47" s="575">
        <v>47.280328548940908</v>
      </c>
      <c r="BL47" s="575">
        <v>11.260385998422386</v>
      </c>
      <c r="BM47" s="575">
        <v>8.7226912930414375</v>
      </c>
      <c r="BN47" s="575">
        <v>19.818866124721847</v>
      </c>
      <c r="BO47" s="575">
        <v>82.278011852285303</v>
      </c>
      <c r="BP47" s="575">
        <v>187.68000417258585</v>
      </c>
      <c r="BQ47" s="575">
        <v>18.730790021032803</v>
      </c>
      <c r="BR47" s="575">
        <v>115.32182629078397</v>
      </c>
      <c r="BS47" s="575">
        <v>7.526451195956203</v>
      </c>
      <c r="BT47" s="575">
        <v>8.4336257972844155</v>
      </c>
      <c r="BU47" s="575">
        <v>6.7091932942964307</v>
      </c>
      <c r="BV47" s="575">
        <v>5.7311889872820059</v>
      </c>
      <c r="BW47" s="575">
        <v>674.14366261788416</v>
      </c>
      <c r="BX47" s="575">
        <v>26.19230079125575</v>
      </c>
      <c r="BY47" s="575">
        <v>49.244204276646805</v>
      </c>
      <c r="BZ47" s="575">
        <v>7.3183494001718872</v>
      </c>
      <c r="CA47" s="575">
        <v>13.00777275675145</v>
      </c>
      <c r="CB47" s="575"/>
      <c r="CC47" s="575">
        <f t="shared" si="34"/>
        <v>2489659.2938334788</v>
      </c>
      <c r="CD47" s="575"/>
      <c r="CE47" s="575">
        <f t="shared" si="35"/>
        <v>88.444277824654009</v>
      </c>
      <c r="CF47" s="575"/>
      <c r="CG47" s="576">
        <v>10.698802694457903</v>
      </c>
      <c r="CH47" s="576">
        <v>9.9114256024543526</v>
      </c>
      <c r="CI47" s="577">
        <v>0.38821950426602475</v>
      </c>
      <c r="CJ47" s="578"/>
      <c r="CK47" s="579">
        <v>10.698802694457903</v>
      </c>
      <c r="CL47" s="577">
        <v>0.38821950426602475</v>
      </c>
      <c r="CM47" s="580">
        <f t="shared" si="36"/>
        <v>92.263437672233138</v>
      </c>
      <c r="CN47" s="580">
        <f t="shared" si="37"/>
        <v>0.1</v>
      </c>
      <c r="CO47" s="581">
        <f t="shared" si="38"/>
        <v>1.0838529597742834E-2</v>
      </c>
      <c r="CP47" s="581">
        <f t="shared" si="38"/>
        <v>10</v>
      </c>
      <c r="CQ47" s="571">
        <f t="shared" si="39"/>
        <v>1.0838529597742834E-3</v>
      </c>
      <c r="CR47" s="571">
        <f t="shared" si="40"/>
        <v>99.891732050560023</v>
      </c>
      <c r="CS47" s="571">
        <f t="shared" si="41"/>
        <v>1.0306673735244007</v>
      </c>
      <c r="CT47" s="571">
        <f t="shared" si="141"/>
        <v>50.755105782567796</v>
      </c>
      <c r="CU47" s="571">
        <f t="shared" si="42"/>
        <v>49.244894217432204</v>
      </c>
      <c r="CV47" s="571">
        <f t="shared" si="43"/>
        <v>8.8320099329337705</v>
      </c>
      <c r="CW47" s="566">
        <f t="shared" si="44"/>
        <v>28.172630546419711</v>
      </c>
      <c r="CX47" s="582">
        <f t="shared" si="45"/>
        <v>27.334357592093443</v>
      </c>
      <c r="CY47" s="583">
        <f t="shared" si="46"/>
        <v>7.2668021794142623</v>
      </c>
      <c r="CZ47" s="584">
        <f t="shared" si="47"/>
        <v>82.278011852285303</v>
      </c>
      <c r="DG47" s="585"/>
      <c r="DH47" s="564">
        <v>28.172630546419711</v>
      </c>
      <c r="DI47" s="564">
        <v>1.4623869696744893</v>
      </c>
      <c r="DJ47" s="564">
        <v>27.334357592093443</v>
      </c>
      <c r="DK47" s="565">
        <v>8.273769545900409</v>
      </c>
      <c r="DL47" s="564">
        <v>0.36117197095213371</v>
      </c>
      <c r="DM47" s="564">
        <v>7.1427979590659181</v>
      </c>
      <c r="DN47" s="564">
        <v>7.4215585614547015</v>
      </c>
      <c r="DO47" s="564">
        <v>4.6798595415316901</v>
      </c>
      <c r="DP47" s="564">
        <v>7.2668021794142623</v>
      </c>
      <c r="DQ47" s="564">
        <v>0.26780929300922379</v>
      </c>
      <c r="DR47" s="564">
        <v>0.31261010410742107</v>
      </c>
      <c r="DS47" s="564">
        <v>1.2442457363766002</v>
      </c>
      <c r="DT47" s="564">
        <v>0.32</v>
      </c>
      <c r="DU47" s="586">
        <v>5.34</v>
      </c>
      <c r="DV47" s="587">
        <f t="shared" si="49"/>
        <v>99.59999999999998</v>
      </c>
      <c r="DW47" s="554">
        <f t="shared" si="50"/>
        <v>1.3791211325753758</v>
      </c>
      <c r="DX47" s="588">
        <f t="shared" si="120"/>
        <v>38.853470146805982</v>
      </c>
      <c r="DY47" s="588">
        <f t="shared" si="120"/>
        <v>2.0168087738809537</v>
      </c>
      <c r="DZ47" s="588">
        <f t="shared" si="120"/>
        <v>37.697390200628234</v>
      </c>
      <c r="EA47" s="588">
        <f t="shared" si="120"/>
        <v>11.410530426809824</v>
      </c>
      <c r="EB47" s="588">
        <f t="shared" si="120"/>
        <v>0.49809989763398738</v>
      </c>
      <c r="EC47" s="588">
        <f t="shared" si="120"/>
        <v>9.8507836110640721</v>
      </c>
      <c r="ED47" s="588">
        <f t="shared" si="120"/>
        <v>10.235228248747886</v>
      </c>
      <c r="EE47" s="588">
        <f t="shared" si="120"/>
        <v>6.4540931912108634</v>
      </c>
      <c r="EF47" s="588">
        <f t="shared" si="120"/>
        <v>10.021800451875007</v>
      </c>
      <c r="EG47" s="588">
        <f t="shared" si="120"/>
        <v>0.36934145548909142</v>
      </c>
      <c r="EH47" s="588">
        <f t="shared" si="120"/>
        <v>0.43112720083113271</v>
      </c>
      <c r="EI47" s="588">
        <f t="shared" si="120"/>
        <v>1.7159655891537793</v>
      </c>
      <c r="EJ47" s="588">
        <f t="shared" si="121"/>
        <v>129.5546391941308</v>
      </c>
      <c r="EK47" s="588"/>
      <c r="EL47" s="588"/>
      <c r="EM47" s="574">
        <v>17722.080642541277</v>
      </c>
      <c r="EN47" s="575">
        <v>20.235067801834123</v>
      </c>
      <c r="EO47" s="575">
        <v>34.260498816787852</v>
      </c>
      <c r="EP47" s="575">
        <v>47.280328548940908</v>
      </c>
      <c r="EQ47" s="575">
        <v>11.260385998422386</v>
      </c>
      <c r="ER47" s="575">
        <v>8.7226912930414375</v>
      </c>
      <c r="ES47" s="575">
        <v>19.818866124721847</v>
      </c>
      <c r="ET47" s="575">
        <v>82.278011852285303</v>
      </c>
      <c r="EU47" s="575">
        <v>187.68000417258585</v>
      </c>
      <c r="EV47" s="575">
        <v>18.730790021032803</v>
      </c>
      <c r="EW47" s="575">
        <v>115.32182629078397</v>
      </c>
      <c r="EX47" s="575">
        <v>7.526451195956203</v>
      </c>
      <c r="EY47" s="575">
        <v>8.4336257972844155</v>
      </c>
      <c r="EZ47" s="575">
        <v>6.7091932942964307</v>
      </c>
      <c r="FA47" s="575">
        <v>5.7311889872820059</v>
      </c>
      <c r="FB47" s="575">
        <v>674.14366261788416</v>
      </c>
      <c r="FC47" s="575">
        <v>26.19230079125575</v>
      </c>
      <c r="FD47" s="575">
        <v>49.244204276646805</v>
      </c>
      <c r="FE47" s="575">
        <v>7.3183494001718872</v>
      </c>
      <c r="FF47" s="575">
        <v>13.00777275675145</v>
      </c>
      <c r="FG47" s="585"/>
      <c r="FH47" s="588"/>
      <c r="FI47" s="588"/>
      <c r="FJ47" s="588"/>
      <c r="FK47" s="588"/>
      <c r="FL47" s="588"/>
      <c r="FM47" s="571">
        <f t="shared" si="142"/>
        <v>113.89315663372268</v>
      </c>
      <c r="FN47" s="588"/>
      <c r="FO47" s="571">
        <f t="shared" si="143"/>
        <v>-31.051810903116085</v>
      </c>
      <c r="FP47" s="588"/>
      <c r="FQ47" s="571">
        <f t="shared" si="53"/>
        <v>49.244894217432197</v>
      </c>
      <c r="FS47" s="571">
        <f t="shared" si="54"/>
        <v>137.48346991379651</v>
      </c>
      <c r="FT47" s="588"/>
      <c r="FU47" s="591"/>
      <c r="FV47" s="591">
        <f t="shared" si="55"/>
        <v>49.244894217432204</v>
      </c>
      <c r="FW47" s="589"/>
      <c r="FX47" s="589">
        <f>DJ47/DH47</f>
        <v>0.97024513018246361</v>
      </c>
      <c r="FY47" s="592"/>
      <c r="FZ47" s="592">
        <f t="shared" si="57"/>
        <v>27.334357592093443</v>
      </c>
      <c r="GA47" s="588"/>
      <c r="GB47" s="588"/>
      <c r="GC47" s="588"/>
      <c r="GD47" s="588"/>
      <c r="GE47" s="588"/>
      <c r="GF47" s="588"/>
      <c r="GG47" s="588"/>
      <c r="GH47" s="588"/>
      <c r="GI47" s="588"/>
      <c r="GJ47" s="588"/>
      <c r="GK47" s="588"/>
      <c r="GL47" s="588"/>
      <c r="GM47" s="588"/>
      <c r="GN47" s="588"/>
      <c r="GO47" s="579">
        <v>10.698802694457903</v>
      </c>
      <c r="GP47" s="577">
        <v>0.38821950426602475</v>
      </c>
      <c r="GQ47" s="588"/>
      <c r="GR47" s="588"/>
      <c r="GS47" s="619"/>
      <c r="GT47" s="639"/>
      <c r="GU47" s="639"/>
      <c r="GV47" s="639"/>
      <c r="GW47" s="639"/>
      <c r="GX47" s="639"/>
      <c r="GY47" s="639"/>
      <c r="GZ47" s="639"/>
      <c r="HA47" s="639"/>
      <c r="HB47" s="639"/>
      <c r="HC47" s="628"/>
      <c r="HD47" s="639"/>
      <c r="HE47" s="639"/>
      <c r="HF47" s="639"/>
      <c r="HG47" s="639"/>
      <c r="HH47" s="639"/>
      <c r="HI47" s="639"/>
      <c r="HJ47" s="639"/>
      <c r="HK47" s="639"/>
      <c r="HL47" s="628"/>
      <c r="HM47" s="639"/>
      <c r="HN47" s="639"/>
      <c r="HO47" s="639"/>
      <c r="HP47" s="639"/>
      <c r="HQ47" s="639"/>
      <c r="HR47" s="639"/>
      <c r="HS47" s="639"/>
      <c r="HT47" s="639"/>
      <c r="HU47" s="639"/>
      <c r="HV47" s="639"/>
      <c r="HW47" s="639"/>
      <c r="HX47" s="639"/>
      <c r="HY47" s="639"/>
      <c r="HZ47" s="639"/>
      <c r="IA47" s="639"/>
      <c r="IB47" s="639"/>
      <c r="IC47" s="639"/>
      <c r="ID47" s="639"/>
      <c r="IE47" s="639"/>
      <c r="IF47" s="639"/>
      <c r="IG47" s="639"/>
      <c r="IH47" s="639"/>
      <c r="II47" s="639"/>
      <c r="IJ47" s="639"/>
      <c r="IK47" s="639"/>
      <c r="IL47" s="639"/>
      <c r="IM47" s="639"/>
      <c r="IN47" s="639"/>
      <c r="IO47" s="639"/>
      <c r="IP47" s="639"/>
      <c r="IQ47" s="639"/>
      <c r="IR47" s="639"/>
      <c r="IS47" s="639"/>
      <c r="IT47" s="639"/>
      <c r="IU47" s="639"/>
      <c r="IV47" s="639"/>
      <c r="IW47" s="639"/>
      <c r="IX47" s="278">
        <v>25</v>
      </c>
      <c r="IY47" s="564">
        <v>28.172630546419711</v>
      </c>
      <c r="IZ47" s="564">
        <v>1.4623869696744893</v>
      </c>
      <c r="JA47" s="889">
        <v>27.334357592093401</v>
      </c>
      <c r="JB47" s="565">
        <v>8.273769545900409</v>
      </c>
      <c r="JC47" s="564">
        <v>0.36117197095213371</v>
      </c>
      <c r="JD47" s="564">
        <v>7.1427979590659181</v>
      </c>
      <c r="JE47" s="564">
        <v>7.4215585614547015</v>
      </c>
      <c r="JF47" s="564">
        <v>4.6798595415316901</v>
      </c>
      <c r="JG47" s="564">
        <v>7.2668021794142623</v>
      </c>
      <c r="JH47" s="564">
        <v>0.26780929300922379</v>
      </c>
      <c r="JI47" s="564">
        <v>0.31261010410742107</v>
      </c>
      <c r="JJ47" s="564">
        <v>1.2442457363766002</v>
      </c>
      <c r="JK47" s="586">
        <v>5.34</v>
      </c>
      <c r="JL47" s="870">
        <v>0.32</v>
      </c>
      <c r="JM47" s="540">
        <f t="shared" si="58"/>
        <v>99.279999999999944</v>
      </c>
      <c r="JN47" s="748">
        <f t="shared" si="59"/>
        <v>1.0072522159548756</v>
      </c>
      <c r="JO47" s="753">
        <f t="shared" si="60"/>
        <v>28.376944547159273</v>
      </c>
      <c r="JP47" s="753">
        <f t="shared" si="61"/>
        <v>1.4729925157881647</v>
      </c>
      <c r="JQ47" s="753">
        <f t="shared" si="62"/>
        <v>27.532592256339054</v>
      </c>
      <c r="JR47" s="753">
        <f t="shared" si="63"/>
        <v>8.3337727094081515</v>
      </c>
      <c r="JS47" s="753">
        <f t="shared" si="64"/>
        <v>0.36379126808232665</v>
      </c>
      <c r="JT47" s="753">
        <f t="shared" si="65"/>
        <v>7.1945990723871089</v>
      </c>
      <c r="JU47" s="753">
        <f t="shared" si="66"/>
        <v>7.4753813068641266</v>
      </c>
      <c r="JV47" s="753">
        <f t="shared" si="67"/>
        <v>4.7137988935653627</v>
      </c>
      <c r="JW47" s="753">
        <f t="shared" si="68"/>
        <v>7.3195025981207351</v>
      </c>
      <c r="JX47" s="753">
        <f t="shared" si="69"/>
        <v>0.26975150383684926</v>
      </c>
      <c r="JY47" s="753">
        <f t="shared" si="70"/>
        <v>0.31487722009208424</v>
      </c>
      <c r="JZ47" s="753">
        <f t="shared" si="71"/>
        <v>1.2532692751577366</v>
      </c>
      <c r="KA47" s="753">
        <f t="shared" si="72"/>
        <v>5.3787268331990354</v>
      </c>
      <c r="KB47" s="753">
        <f t="shared" si="73"/>
        <v>100</v>
      </c>
      <c r="KC47" s="588"/>
      <c r="KD47" s="256">
        <f t="shared" si="74"/>
        <v>114.71913440141272</v>
      </c>
      <c r="KE47" s="256">
        <f t="shared" si="75"/>
        <v>-33.571388029603597</v>
      </c>
      <c r="KF47" s="256">
        <f t="shared" si="76"/>
        <v>12.854108140063161</v>
      </c>
      <c r="KG47" s="249">
        <f t="shared" si="77"/>
        <v>6.551696892652032</v>
      </c>
      <c r="KH47" s="256">
        <f t="shared" si="78"/>
        <v>100.55355140452431</v>
      </c>
      <c r="KI47" s="256">
        <f t="shared" si="79"/>
        <v>0.99449495918550512</v>
      </c>
      <c r="KJ47" s="554">
        <v>80</v>
      </c>
      <c r="KK47" s="554">
        <v>0.7</v>
      </c>
      <c r="KL47" s="753">
        <f t="shared" si="82"/>
        <v>12.783345750118183</v>
      </c>
      <c r="KM47" s="753">
        <f t="shared" si="83"/>
        <v>6.5156295338537831</v>
      </c>
      <c r="KN47" s="753">
        <f t="shared" si="84"/>
        <v>99.998975283971973</v>
      </c>
      <c r="KO47" s="588"/>
      <c r="KP47" s="574">
        <v>17722.080642541277</v>
      </c>
      <c r="KQ47" s="575">
        <v>20.235067801834123</v>
      </c>
      <c r="KR47" s="575">
        <v>34.260498816787852</v>
      </c>
      <c r="KS47" s="575">
        <v>47.280328548940908</v>
      </c>
      <c r="KT47" s="575">
        <v>11.260385998422386</v>
      </c>
      <c r="KU47" s="575">
        <v>8.7226912930414375</v>
      </c>
      <c r="KV47" s="575">
        <v>19.818866124721847</v>
      </c>
      <c r="KW47" s="575">
        <v>82.278011852285303</v>
      </c>
      <c r="KX47" s="575">
        <v>187.68000417258585</v>
      </c>
      <c r="KY47" s="575">
        <v>18.730790021032803</v>
      </c>
      <c r="KZ47" s="575">
        <v>115.32182629078397</v>
      </c>
      <c r="LA47" s="575">
        <v>7.526451195956203</v>
      </c>
      <c r="LB47" s="575">
        <v>8.4336257972844155</v>
      </c>
      <c r="LC47" s="575">
        <v>6.7091932942964307</v>
      </c>
      <c r="LD47" s="575">
        <v>5.7311889872820059</v>
      </c>
      <c r="LE47" s="575">
        <v>674.14366261788416</v>
      </c>
      <c r="LF47" s="575">
        <v>26.19230079125575</v>
      </c>
      <c r="LG47" s="575">
        <v>49.244204276646805</v>
      </c>
      <c r="LH47" s="575">
        <v>7.3183494001718872</v>
      </c>
      <c r="LI47" s="575">
        <v>13.00777275675145</v>
      </c>
      <c r="LJ47" s="619"/>
      <c r="LL47" s="142">
        <f t="shared" si="22"/>
        <v>15.813733343321166</v>
      </c>
    </row>
    <row r="48" spans="1:346" s="142" customFormat="1" ht="15.75" x14ac:dyDescent="0.2">
      <c r="A48" s="691">
        <v>26</v>
      </c>
      <c r="B48" s="272">
        <v>106</v>
      </c>
      <c r="C48" s="144">
        <v>110</v>
      </c>
      <c r="D48" s="393">
        <v>3151</v>
      </c>
      <c r="E48" s="320" t="s">
        <v>240</v>
      </c>
      <c r="F48" s="311" t="s">
        <v>176</v>
      </c>
      <c r="G48" s="239"/>
      <c r="H48" s="145">
        <v>56.62266533809418</v>
      </c>
      <c r="I48" s="145">
        <v>2.2074427576328004</v>
      </c>
      <c r="J48" s="145">
        <v>8.7277194557193543</v>
      </c>
      <c r="K48" s="145">
        <v>2.1335288598266886</v>
      </c>
      <c r="L48" s="145">
        <v>0.16977098402341204</v>
      </c>
      <c r="M48" s="145">
        <v>3.2996675855830508</v>
      </c>
      <c r="N48" s="145">
        <v>3.7981664304458587</v>
      </c>
      <c r="O48" s="145">
        <v>5.0411588113074393</v>
      </c>
      <c r="P48" s="145">
        <v>4.9193688660587327</v>
      </c>
      <c r="Q48" s="145">
        <v>0.2251014160458846</v>
      </c>
      <c r="R48" s="145">
        <v>2.751822814628095</v>
      </c>
      <c r="S48" s="145">
        <v>0.40358668063450581</v>
      </c>
      <c r="T48" s="145">
        <v>0.34</v>
      </c>
      <c r="U48" s="145">
        <v>8.9600000000000009</v>
      </c>
      <c r="V48" s="146">
        <v>99.6</v>
      </c>
      <c r="W48" s="146"/>
      <c r="X48" s="145">
        <v>5.0411588113074393</v>
      </c>
      <c r="Y48" s="145">
        <f t="shared" si="127"/>
        <v>3.74053983799012</v>
      </c>
      <c r="Z48" s="145">
        <f t="shared" si="128"/>
        <v>1.1383710282190668E-2</v>
      </c>
      <c r="AA48" s="145">
        <f t="shared" si="129"/>
        <v>8.7816986492975602</v>
      </c>
      <c r="AB48" s="145">
        <v>0.34</v>
      </c>
      <c r="AC48" s="146">
        <f t="shared" si="130"/>
        <v>3.1554094952626008</v>
      </c>
      <c r="AD48" s="146"/>
      <c r="AE48" s="146">
        <f t="shared" si="131"/>
        <v>4.8156899255991661</v>
      </c>
      <c r="AF48" s="474">
        <f t="shared" si="132"/>
        <v>-1.0175234951533074</v>
      </c>
      <c r="AG48" s="146">
        <f>1.02/(0.7*2.5)</f>
        <v>0.58285714285714285</v>
      </c>
      <c r="AH48" s="146">
        <f t="shared" si="133"/>
        <v>2.1689656717709522</v>
      </c>
      <c r="AI48" s="887">
        <f t="shared" si="24"/>
        <v>4.8156899255991661</v>
      </c>
      <c r="AJ48" s="887">
        <f t="shared" si="25"/>
        <v>-1.0175234951533074</v>
      </c>
      <c r="AK48" s="146">
        <f t="shared" ref="AK48:AK57" si="145">-AJ48/(0.7*2.5)</f>
        <v>0.58144199723046142</v>
      </c>
      <c r="AL48" s="888">
        <f>R48-AK48</f>
        <v>2.1703808173976338</v>
      </c>
      <c r="AM48" s="249">
        <f t="shared" si="134"/>
        <v>25.165634872004759</v>
      </c>
      <c r="AN48" s="249">
        <f t="shared" si="135"/>
        <v>1.0404330548515284</v>
      </c>
      <c r="AO48" s="249">
        <f t="shared" si="27"/>
        <v>-4.0433054851528524E-2</v>
      </c>
      <c r="AP48" s="249">
        <f t="shared" si="136"/>
        <v>5.4331964454097399</v>
      </c>
      <c r="AQ48" s="249">
        <f t="shared" si="28"/>
        <v>5.6528771753061209</v>
      </c>
      <c r="AR48" s="249">
        <f t="shared" si="29"/>
        <v>-0.21968072989638182</v>
      </c>
      <c r="AS48" s="249">
        <f t="shared" si="137"/>
        <v>9.7150909778653141</v>
      </c>
      <c r="AT48" s="249">
        <f t="shared" si="138"/>
        <v>-0.75509097786531398</v>
      </c>
      <c r="AU48" s="433">
        <f t="shared" si="30"/>
        <v>-1.9922952029150034</v>
      </c>
      <c r="AV48" s="430">
        <f t="shared" si="139"/>
        <v>48.191375217781584</v>
      </c>
      <c r="AW48" s="430">
        <f t="shared" ref="AW48:AW57" si="146">H48-0.5*AV48</f>
        <v>32.526977729203388</v>
      </c>
      <c r="AX48" s="430">
        <f t="shared" si="140"/>
        <v>78.726057744069976</v>
      </c>
      <c r="AY48" s="430">
        <f t="shared" si="85"/>
        <v>21.273942255930024</v>
      </c>
      <c r="AZ48" s="436">
        <f t="shared" si="31"/>
        <v>32.526977729203388</v>
      </c>
      <c r="BA48" s="436"/>
      <c r="BB48" s="464">
        <v>0.1</v>
      </c>
      <c r="BC48" s="465">
        <f>AU48</f>
        <v>-1.9922952029150034</v>
      </c>
      <c r="BD48" s="436">
        <f t="shared" si="32"/>
        <v>48.191375217781584</v>
      </c>
      <c r="BE48" s="430"/>
      <c r="BF48" s="146">
        <f t="shared" si="33"/>
        <v>80.718352946984965</v>
      </c>
      <c r="BG48" s="146"/>
      <c r="BH48" s="147">
        <v>18697.824691720783</v>
      </c>
      <c r="BI48" s="148">
        <v>46.560986078599392</v>
      </c>
      <c r="BJ48" s="148">
        <v>181.9958974323475</v>
      </c>
      <c r="BK48" s="148">
        <v>40.209331151676061</v>
      </c>
      <c r="BL48" s="148">
        <v>10.680966996284477</v>
      </c>
      <c r="BM48" s="148">
        <v>42.310397334032281</v>
      </c>
      <c r="BN48" s="148">
        <v>9.4834019306748907</v>
      </c>
      <c r="BO48" s="148">
        <v>67.939446463322682</v>
      </c>
      <c r="BP48" s="148">
        <v>143.49798107457966</v>
      </c>
      <c r="BQ48" s="148">
        <v>22.229399870918439</v>
      </c>
      <c r="BR48" s="148">
        <v>243.51609139486891</v>
      </c>
      <c r="BS48" s="148">
        <v>6.1858566912244077</v>
      </c>
      <c r="BT48" s="148">
        <v>15.634054968381184</v>
      </c>
      <c r="BU48" s="148">
        <v>12.043483925195746</v>
      </c>
      <c r="BV48" s="148">
        <v>3.5137989221449719</v>
      </c>
      <c r="BW48" s="148">
        <v>570.32857203994433</v>
      </c>
      <c r="BX48" s="148">
        <v>24.135823563432695</v>
      </c>
      <c r="BY48" s="148">
        <v>51.866831343104955</v>
      </c>
      <c r="BZ48" s="148">
        <v>12.058096998106356</v>
      </c>
      <c r="CA48" s="148">
        <v>14.880330591959625</v>
      </c>
      <c r="CB48" s="148"/>
      <c r="CC48" s="148">
        <f t="shared" si="34"/>
        <v>5228477.2878484186</v>
      </c>
      <c r="CD48" s="148"/>
      <c r="CE48" s="148">
        <f t="shared" si="35"/>
        <v>90.882985498497277</v>
      </c>
      <c r="CF48" s="148"/>
      <c r="CG48" s="198">
        <v>10.649467744902926</v>
      </c>
      <c r="CH48" s="198">
        <v>8.9417475728155278</v>
      </c>
      <c r="CI48" s="373">
        <v>6.3884400117890658</v>
      </c>
      <c r="CJ48" s="200"/>
      <c r="CK48" s="344">
        <v>10.649467744902926</v>
      </c>
      <c r="CL48" s="373">
        <v>6.3884400117890658</v>
      </c>
      <c r="CM48" s="501">
        <f t="shared" si="36"/>
        <v>48.191375217781584</v>
      </c>
      <c r="CN48" s="501">
        <f t="shared" si="37"/>
        <v>32.526977729203388</v>
      </c>
      <c r="CO48" s="161">
        <f t="shared" si="38"/>
        <v>2.075060102520215E-2</v>
      </c>
      <c r="CP48" s="161">
        <f t="shared" si="38"/>
        <v>3.0743710907459424E-2</v>
      </c>
      <c r="CQ48" s="142">
        <f t="shared" si="39"/>
        <v>0.6749543374143353</v>
      </c>
      <c r="CR48" s="142">
        <f t="shared" si="40"/>
        <v>59.70312011870859</v>
      </c>
      <c r="CS48" s="142">
        <f t="shared" si="41"/>
        <v>6.4876816475796355</v>
      </c>
      <c r="CT48" s="142">
        <f t="shared" si="141"/>
        <v>86.644731345873311</v>
      </c>
      <c r="CU48" s="142">
        <f t="shared" si="42"/>
        <v>13.355268654126691</v>
      </c>
      <c r="CV48" s="142">
        <f t="shared" si="43"/>
        <v>7.2408138749179667</v>
      </c>
      <c r="CW48" s="146">
        <f t="shared" si="44"/>
        <v>56.62266533809418</v>
      </c>
      <c r="CX48" s="146">
        <f t="shared" si="45"/>
        <v>8.7277194557193543</v>
      </c>
      <c r="CY48" s="146">
        <f t="shared" si="46"/>
        <v>4.9193688660587327</v>
      </c>
      <c r="CZ48" s="512">
        <f t="shared" si="47"/>
        <v>67.939446463322682</v>
      </c>
      <c r="DG48" s="516"/>
      <c r="DH48" s="145">
        <v>56.62266533809418</v>
      </c>
      <c r="DI48" s="145">
        <v>2.2074427576328004</v>
      </c>
      <c r="DJ48" s="145">
        <v>8.7277194557193543</v>
      </c>
      <c r="DK48" s="145">
        <v>2.1335288598266886</v>
      </c>
      <c r="DL48" s="145">
        <v>0.16977098402341204</v>
      </c>
      <c r="DM48" s="145">
        <v>3.2996675855830508</v>
      </c>
      <c r="DN48" s="145">
        <v>3.7981664304458587</v>
      </c>
      <c r="DO48" s="145">
        <v>5.0411588113074393</v>
      </c>
      <c r="DP48" s="145">
        <v>4.9193688660587327</v>
      </c>
      <c r="DQ48" s="145">
        <v>0.2251014160458846</v>
      </c>
      <c r="DR48" s="145">
        <v>2.751822814628095</v>
      </c>
      <c r="DS48" s="145">
        <v>0.40358668063450581</v>
      </c>
      <c r="DT48" s="145">
        <v>0.34</v>
      </c>
      <c r="DU48" s="538">
        <v>8.9600000000000009</v>
      </c>
      <c r="DV48" s="540">
        <f t="shared" si="49"/>
        <v>99.600000000000023</v>
      </c>
      <c r="DW48" s="554">
        <f t="shared" si="50"/>
        <v>1.3402898796157665</v>
      </c>
      <c r="DX48" s="256">
        <f t="shared" si="120"/>
        <v>75.89078530951808</v>
      </c>
      <c r="DY48" s="256">
        <f t="shared" si="120"/>
        <v>2.9586131878863617</v>
      </c>
      <c r="DZ48" s="256">
        <f t="shared" si="120"/>
        <v>11.697674058626276</v>
      </c>
      <c r="EA48" s="256">
        <f t="shared" si="120"/>
        <v>2.859547138693876</v>
      </c>
      <c r="EB48" s="256">
        <f t="shared" si="120"/>
        <v>0.22754233173898913</v>
      </c>
      <c r="EC48" s="256">
        <f t="shared" si="120"/>
        <v>4.4225110710531546</v>
      </c>
      <c r="ED48" s="256">
        <f t="shared" si="120"/>
        <v>5.0906440278229255</v>
      </c>
      <c r="EE48" s="256">
        <f t="shared" si="120"/>
        <v>6.7566141363312084</v>
      </c>
      <c r="EF48" s="256">
        <f t="shared" si="120"/>
        <v>6.5933803052754083</v>
      </c>
      <c r="EG48" s="256">
        <f t="shared" si="120"/>
        <v>0.30170114981347723</v>
      </c>
      <c r="EH48" s="256">
        <f t="shared" si="120"/>
        <v>3.6882402689418092</v>
      </c>
      <c r="EI48" s="256">
        <f t="shared" si="120"/>
        <v>0.54092314360214855</v>
      </c>
      <c r="EJ48" s="256">
        <f t="shared" si="121"/>
        <v>121.02817612930369</v>
      </c>
      <c r="EK48" s="256"/>
      <c r="EL48" s="256"/>
      <c r="EM48" s="147">
        <v>18697.824691720783</v>
      </c>
      <c r="EN48" s="148">
        <v>46.560986078599392</v>
      </c>
      <c r="EO48" s="148">
        <v>181.9958974323475</v>
      </c>
      <c r="EP48" s="148">
        <v>40.209331151676061</v>
      </c>
      <c r="EQ48" s="148">
        <v>10.680966996284477</v>
      </c>
      <c r="ER48" s="148">
        <v>42.310397334032281</v>
      </c>
      <c r="ES48" s="148">
        <v>9.4834019306748907</v>
      </c>
      <c r="ET48" s="148">
        <v>67.939446463322682</v>
      </c>
      <c r="EU48" s="148">
        <v>143.49798107457966</v>
      </c>
      <c r="EV48" s="148">
        <v>22.229399870918439</v>
      </c>
      <c r="EW48" s="148">
        <v>243.51609139486891</v>
      </c>
      <c r="EX48" s="148">
        <v>6.1858566912244077</v>
      </c>
      <c r="EY48" s="148">
        <v>15.634054968381184</v>
      </c>
      <c r="EZ48" s="148">
        <v>12.043483925195746</v>
      </c>
      <c r="FA48" s="148">
        <v>3.5137989221449719</v>
      </c>
      <c r="FB48" s="148">
        <v>570.32857203994433</v>
      </c>
      <c r="FC48" s="148">
        <v>24.135823563432695</v>
      </c>
      <c r="FD48" s="148">
        <v>51.866831343104955</v>
      </c>
      <c r="FE48" s="148">
        <v>12.058096998106356</v>
      </c>
      <c r="FF48" s="148">
        <v>14.880330591959625</v>
      </c>
      <c r="FG48" s="516"/>
      <c r="FH48" s="256"/>
      <c r="FI48" s="256"/>
      <c r="FJ48" s="256"/>
      <c r="FK48" s="256"/>
      <c r="FL48" s="256"/>
      <c r="FM48" s="142">
        <f t="shared" si="142"/>
        <v>36.365497732163981</v>
      </c>
      <c r="FN48" s="256"/>
      <c r="FO48" s="142">
        <f t="shared" si="143"/>
        <v>37.712606517368911</v>
      </c>
      <c r="FP48" s="256"/>
      <c r="FQ48" s="142">
        <f t="shared" si="53"/>
        <v>13.355268654126691</v>
      </c>
      <c r="FS48" s="142">
        <f t="shared" si="54"/>
        <v>49.090751039830089</v>
      </c>
      <c r="FT48" s="256"/>
      <c r="FU48" s="142">
        <f t="shared" si="55"/>
        <v>13.355268654126691</v>
      </c>
      <c r="FV48" s="256"/>
      <c r="FW48" s="142">
        <f t="shared" si="56"/>
        <v>0.15413826607430264</v>
      </c>
      <c r="FY48" s="142">
        <f t="shared" si="57"/>
        <v>8.727719455719356</v>
      </c>
      <c r="FZ48" s="256"/>
      <c r="GA48" s="256"/>
      <c r="GB48" s="256"/>
      <c r="GC48" s="256"/>
      <c r="GD48" s="256"/>
      <c r="GE48" s="256"/>
      <c r="GF48" s="256"/>
      <c r="GG48" s="256"/>
      <c r="GH48" s="256"/>
      <c r="GI48" s="256"/>
      <c r="GJ48" s="256"/>
      <c r="GK48" s="256"/>
      <c r="GL48" s="256"/>
      <c r="GM48" s="256"/>
      <c r="GN48" s="256"/>
      <c r="GO48" s="344">
        <v>10.649467744902926</v>
      </c>
      <c r="GP48" s="373">
        <v>6.3884400117890658</v>
      </c>
      <c r="GQ48" s="256"/>
      <c r="GR48" s="256"/>
      <c r="GS48" s="617"/>
      <c r="GT48" s="620"/>
      <c r="GU48" s="620"/>
      <c r="GV48" s="620"/>
      <c r="GW48" s="620"/>
      <c r="GX48" s="620"/>
      <c r="GY48" s="620"/>
      <c r="GZ48" s="620"/>
      <c r="HA48" s="620"/>
      <c r="HB48" s="620"/>
      <c r="HC48" s="629"/>
      <c r="HD48" s="620"/>
      <c r="HE48" s="620"/>
      <c r="HF48" s="620"/>
      <c r="HG48" s="620"/>
      <c r="HH48" s="620"/>
      <c r="HI48" s="620"/>
      <c r="HJ48" s="620"/>
      <c r="HK48" s="620"/>
      <c r="HL48" s="629"/>
      <c r="HM48" s="620"/>
      <c r="HN48" s="620"/>
      <c r="HO48" s="620"/>
      <c r="HP48" s="620"/>
      <c r="HQ48" s="620"/>
      <c r="HR48" s="620"/>
      <c r="HS48" s="620"/>
      <c r="HT48" s="620"/>
      <c r="HU48" s="620"/>
      <c r="HV48" s="620"/>
      <c r="HW48" s="620"/>
      <c r="HX48" s="620"/>
      <c r="HY48" s="620"/>
      <c r="HZ48" s="620"/>
      <c r="IA48" s="620"/>
      <c r="IB48" s="620"/>
      <c r="IC48" s="620"/>
      <c r="ID48" s="620"/>
      <c r="IE48" s="620"/>
      <c r="IF48" s="620"/>
      <c r="IG48" s="620"/>
      <c r="IH48" s="620"/>
      <c r="II48" s="620"/>
      <c r="IJ48" s="620"/>
      <c r="IK48" s="620"/>
      <c r="IL48" s="620"/>
      <c r="IM48" s="620"/>
      <c r="IN48" s="620"/>
      <c r="IO48" s="620"/>
      <c r="IP48" s="620"/>
      <c r="IQ48" s="620"/>
      <c r="IR48" s="620"/>
      <c r="IS48" s="620"/>
      <c r="IT48" s="620"/>
      <c r="IU48" s="620"/>
      <c r="IV48" s="620"/>
      <c r="IW48" s="620"/>
      <c r="IX48" s="691">
        <v>26</v>
      </c>
      <c r="IY48" s="145">
        <v>56.62266533809418</v>
      </c>
      <c r="IZ48" s="145">
        <v>2.2074427576328004</v>
      </c>
      <c r="JA48" s="145">
        <v>8.7277194557193543</v>
      </c>
      <c r="JB48" s="145">
        <v>2.1335288598266886</v>
      </c>
      <c r="JC48" s="145">
        <v>0.16977098402341204</v>
      </c>
      <c r="JD48" s="145">
        <v>3.2996675855830508</v>
      </c>
      <c r="JE48" s="145">
        <v>3.7981664304458587</v>
      </c>
      <c r="JF48" s="145">
        <v>5.0411588113074393</v>
      </c>
      <c r="JG48" s="145">
        <v>4.9193688660587327</v>
      </c>
      <c r="JH48" s="145">
        <v>0.2251014160458846</v>
      </c>
      <c r="JI48" s="145">
        <v>2.751822814628095</v>
      </c>
      <c r="JJ48" s="145">
        <v>0.40358668063450581</v>
      </c>
      <c r="JK48" s="538">
        <v>8.9600000000000009</v>
      </c>
      <c r="JL48" s="248">
        <v>0.34</v>
      </c>
      <c r="JM48" s="540">
        <f t="shared" si="58"/>
        <v>99.260000000000019</v>
      </c>
      <c r="JN48" s="748">
        <f t="shared" si="59"/>
        <v>1.0074551682450128</v>
      </c>
      <c r="JO48" s="753">
        <f t="shared" si="60"/>
        <v>57.044796834670727</v>
      </c>
      <c r="JP48" s="753">
        <f t="shared" si="61"/>
        <v>2.2238996147821881</v>
      </c>
      <c r="JQ48" s="753">
        <f t="shared" si="62"/>
        <v>8.7927860726570142</v>
      </c>
      <c r="JR48" s="753">
        <f t="shared" si="63"/>
        <v>2.1494346764322869</v>
      </c>
      <c r="JS48" s="753">
        <f t="shared" si="64"/>
        <v>0.17103665527242795</v>
      </c>
      <c r="JT48" s="753">
        <f t="shared" si="65"/>
        <v>3.3242671625861875</v>
      </c>
      <c r="JU48" s="753">
        <f t="shared" si="66"/>
        <v>3.8264824002073921</v>
      </c>
      <c r="JV48" s="753">
        <f t="shared" si="67"/>
        <v>5.0787414983955648</v>
      </c>
      <c r="JW48" s="753">
        <f t="shared" si="68"/>
        <v>4.9560435886144782</v>
      </c>
      <c r="JX48" s="753">
        <f t="shared" si="69"/>
        <v>0.2267795849746973</v>
      </c>
      <c r="JY48" s="753">
        <f t="shared" si="70"/>
        <v>2.7723381166916119</v>
      </c>
      <c r="JZ48" s="753">
        <f t="shared" si="71"/>
        <v>0.40659548724008232</v>
      </c>
      <c r="KA48" s="753">
        <f t="shared" si="72"/>
        <v>9.0267983074753158</v>
      </c>
      <c r="KB48" s="753">
        <f t="shared" si="73"/>
        <v>99.999999999999972</v>
      </c>
      <c r="KC48" s="256"/>
      <c r="KD48" s="256">
        <f t="shared" si="74"/>
        <v>36.636608636070896</v>
      </c>
      <c r="KE48" s="256">
        <f t="shared" si="75"/>
        <v>37.261028171192443</v>
      </c>
      <c r="KF48" s="256">
        <f t="shared" si="76"/>
        <v>12.853280707682707</v>
      </c>
      <c r="KG48" s="249">
        <f t="shared" si="77"/>
        <v>8.4844546873019553</v>
      </c>
      <c r="KH48" s="256">
        <f t="shared" si="78"/>
        <v>95.235372202248016</v>
      </c>
      <c r="KI48" s="256">
        <f t="shared" si="79"/>
        <v>1.0500300223286103</v>
      </c>
      <c r="KJ48" s="753">
        <f t="shared" si="80"/>
        <v>38.469538984178079</v>
      </c>
      <c r="KK48" s="753">
        <f t="shared" si="81"/>
        <v>39.125198242584176</v>
      </c>
      <c r="KL48" s="753">
        <f t="shared" si="82"/>
        <v>13.496330628483969</v>
      </c>
      <c r="KM48" s="753">
        <f t="shared" si="83"/>
        <v>8.9089321447537539</v>
      </c>
      <c r="KN48" s="753">
        <f t="shared" si="84"/>
        <v>99.999999999999972</v>
      </c>
      <c r="KO48" s="256"/>
      <c r="KP48" s="147">
        <v>18697.824691720783</v>
      </c>
      <c r="KQ48" s="148">
        <v>46.560986078599392</v>
      </c>
      <c r="KR48" s="148">
        <v>181.9958974323475</v>
      </c>
      <c r="KS48" s="148">
        <v>40.209331151676061</v>
      </c>
      <c r="KT48" s="148">
        <v>10.680966996284477</v>
      </c>
      <c r="KU48" s="148">
        <v>42.310397334032281</v>
      </c>
      <c r="KV48" s="148">
        <v>9.4834019306748907</v>
      </c>
      <c r="KW48" s="148">
        <v>67.939446463322682</v>
      </c>
      <c r="KX48" s="148">
        <v>143.49798107457966</v>
      </c>
      <c r="KY48" s="148">
        <v>22.229399870918439</v>
      </c>
      <c r="KZ48" s="148">
        <v>243.51609139486891</v>
      </c>
      <c r="LA48" s="148">
        <v>6.1858566912244077</v>
      </c>
      <c r="LB48" s="148">
        <v>15.634054968381184</v>
      </c>
      <c r="LC48" s="148">
        <v>12.043483925195746</v>
      </c>
      <c r="LD48" s="148">
        <v>3.5137989221449719</v>
      </c>
      <c r="LE48" s="148">
        <v>570.32857203994433</v>
      </c>
      <c r="LF48" s="148">
        <v>24.135823563432695</v>
      </c>
      <c r="LG48" s="148">
        <v>51.866831343104955</v>
      </c>
      <c r="LH48" s="148">
        <v>12.058096998106356</v>
      </c>
      <c r="LI48" s="148">
        <v>14.880330591959625</v>
      </c>
      <c r="LJ48" s="617"/>
      <c r="LL48" s="142">
        <f t="shared" si="22"/>
        <v>23.323923231531658</v>
      </c>
    </row>
    <row r="49" spans="1:324" s="142" customFormat="1" ht="15.75" x14ac:dyDescent="0.25">
      <c r="A49" s="278">
        <v>27</v>
      </c>
      <c r="B49" s="272">
        <v>107</v>
      </c>
      <c r="C49" s="144">
        <v>110</v>
      </c>
      <c r="D49" s="393">
        <v>3151.5</v>
      </c>
      <c r="E49" s="320" t="s">
        <v>240</v>
      </c>
      <c r="F49" s="310" t="s">
        <v>177</v>
      </c>
      <c r="G49" s="239"/>
      <c r="H49" s="145">
        <v>49.656691044096995</v>
      </c>
      <c r="I49" s="145">
        <v>2.6248785634681457</v>
      </c>
      <c r="J49" s="145">
        <v>16.393053157745495</v>
      </c>
      <c r="K49" s="145">
        <v>6.7335453664198157</v>
      </c>
      <c r="L49" s="145">
        <v>4.46012015061691E-2</v>
      </c>
      <c r="M49" s="145">
        <v>2.4035206372862583</v>
      </c>
      <c r="N49" s="145">
        <v>1.182910388214425</v>
      </c>
      <c r="O49" s="145">
        <v>5.1083311461788545</v>
      </c>
      <c r="P49" s="145">
        <v>6.2518935921869128</v>
      </c>
      <c r="Q49" s="145">
        <v>0.22135792618188777</v>
      </c>
      <c r="R49" s="145">
        <v>2.4805684403500328</v>
      </c>
      <c r="S49" s="145">
        <v>0.61864853636501527</v>
      </c>
      <c r="T49" s="145">
        <v>0.76</v>
      </c>
      <c r="U49" s="145">
        <v>5.12</v>
      </c>
      <c r="V49" s="146">
        <v>99.6</v>
      </c>
      <c r="W49" s="146"/>
      <c r="X49" s="145">
        <v>5.1083311461788545</v>
      </c>
      <c r="Y49" s="145">
        <f t="shared" si="127"/>
        <v>3.7903817104647102</v>
      </c>
      <c r="Z49" s="145">
        <f t="shared" si="128"/>
        <v>1.7449821915353148E-2</v>
      </c>
      <c r="AA49" s="145">
        <f t="shared" si="129"/>
        <v>8.8987128566435647</v>
      </c>
      <c r="AB49" s="145">
        <v>0.76</v>
      </c>
      <c r="AC49" s="146">
        <f t="shared" si="130"/>
        <v>3.0992169767150481</v>
      </c>
      <c r="AD49" s="146"/>
      <c r="AE49" s="146">
        <f t="shared" si="131"/>
        <v>4.3409947706125571</v>
      </c>
      <c r="AF49" s="444">
        <v>0.01</v>
      </c>
      <c r="AG49" s="146">
        <f>3.16/(0.7*2.5)</f>
        <v>1.8057142857142858</v>
      </c>
      <c r="AH49" s="146">
        <f t="shared" si="133"/>
        <v>0.67485415463574694</v>
      </c>
      <c r="AI49" s="887">
        <f t="shared" si="24"/>
        <v>4.3409947706125571</v>
      </c>
      <c r="AJ49" s="887">
        <f t="shared" si="25"/>
        <v>-3.1580843823981324</v>
      </c>
      <c r="AK49" s="146">
        <f t="shared" si="145"/>
        <v>1.8046196470846472</v>
      </c>
      <c r="AL49" s="888">
        <f>R49-AK49</f>
        <v>0.67594879326538559</v>
      </c>
      <c r="AM49" s="249">
        <f t="shared" si="134"/>
        <v>49.189159473236479</v>
      </c>
      <c r="AN49" s="249">
        <f t="shared" si="135"/>
        <v>0.99979670317388858</v>
      </c>
      <c r="AO49" s="249">
        <f t="shared" si="27"/>
        <v>2.0329682611147155E-4</v>
      </c>
      <c r="AP49" s="249">
        <f t="shared" si="136"/>
        <v>9.1370660037060745</v>
      </c>
      <c r="AQ49" s="249">
        <f t="shared" si="28"/>
        <v>9.1352084671875513</v>
      </c>
      <c r="AR49" s="249">
        <f t="shared" si="29"/>
        <v>1.857536518524472E-3</v>
      </c>
      <c r="AS49" s="249">
        <f t="shared" si="137"/>
        <v>5.1179186636296974</v>
      </c>
      <c r="AT49" s="249">
        <f t="shared" si="138"/>
        <v>2.0813363703033154E-3</v>
      </c>
      <c r="AU49" s="433">
        <f t="shared" si="30"/>
        <v>1.3938872888827787E-2</v>
      </c>
      <c r="AV49" s="430">
        <f t="shared" si="139"/>
        <v>61.292360577125486</v>
      </c>
      <c r="AW49" s="430">
        <f t="shared" si="146"/>
        <v>19.010510755534252</v>
      </c>
      <c r="AX49" s="430">
        <f t="shared" si="140"/>
        <v>80.316810205548563</v>
      </c>
      <c r="AY49" s="430">
        <f t="shared" si="85"/>
        <v>19.683189794451437</v>
      </c>
      <c r="AZ49" s="436">
        <f t="shared" si="31"/>
        <v>19.010510755534252</v>
      </c>
      <c r="BA49" s="436"/>
      <c r="BB49" s="142">
        <v>0.1</v>
      </c>
      <c r="BC49" s="436">
        <f>AU49</f>
        <v>1.3938872888827787E-2</v>
      </c>
      <c r="BD49" s="436">
        <f t="shared" si="32"/>
        <v>61.292360577125486</v>
      </c>
      <c r="BE49" s="430"/>
      <c r="BF49" s="146">
        <f t="shared" si="33"/>
        <v>80.302871332659734</v>
      </c>
      <c r="BG49" s="146"/>
      <c r="BH49" s="147">
        <v>84582.049222095971</v>
      </c>
      <c r="BI49" s="148">
        <v>151.13141813706537</v>
      </c>
      <c r="BJ49" s="148">
        <v>14.881432287386545</v>
      </c>
      <c r="BK49" s="148">
        <v>117.82994371244256</v>
      </c>
      <c r="BL49" s="148">
        <v>24.774668064599478</v>
      </c>
      <c r="BM49" s="148">
        <v>11.890717592372132</v>
      </c>
      <c r="BN49" s="148">
        <v>18.882639125984824</v>
      </c>
      <c r="BO49" s="148">
        <v>173.26816956405028</v>
      </c>
      <c r="BP49" s="148">
        <v>127.91340343404079</v>
      </c>
      <c r="BQ49" s="148">
        <v>37.914413654546053</v>
      </c>
      <c r="BR49" s="148">
        <v>190.72895894086878</v>
      </c>
      <c r="BS49" s="148">
        <v>18.366663955758334</v>
      </c>
      <c r="BT49" s="148">
        <v>11.293011350741494</v>
      </c>
      <c r="BU49" s="148">
        <v>14.34856125623776</v>
      </c>
      <c r="BV49" s="148">
        <v>4.5267374742147322</v>
      </c>
      <c r="BW49" s="148">
        <v>567.65068067424966</v>
      </c>
      <c r="BX49" s="148">
        <v>36.448583565697582</v>
      </c>
      <c r="BY49" s="148">
        <v>68.496970480909184</v>
      </c>
      <c r="BZ49" s="148">
        <v>7.2991465427379367</v>
      </c>
      <c r="CA49" s="148">
        <v>18.412653421289395</v>
      </c>
      <c r="CB49" s="148"/>
      <c r="CC49" s="148">
        <f t="shared" si="34"/>
        <v>599129805.09990835</v>
      </c>
      <c r="CD49" s="148"/>
      <c r="CE49" s="148">
        <f t="shared" si="35"/>
        <v>123.35820746789615</v>
      </c>
      <c r="CF49" s="148"/>
      <c r="CG49" s="191"/>
      <c r="CH49" s="158"/>
      <c r="CI49" s="371"/>
      <c r="CJ49" s="206"/>
      <c r="CK49" s="497"/>
      <c r="CL49" s="371"/>
      <c r="CM49" s="501">
        <f t="shared" si="36"/>
        <v>61.292360577125486</v>
      </c>
      <c r="CN49" s="501">
        <f t="shared" si="37"/>
        <v>19.010510755534252</v>
      </c>
      <c r="CO49" s="161">
        <f t="shared" si="38"/>
        <v>1.631524696689857E-2</v>
      </c>
      <c r="CP49" s="161">
        <f t="shared" si="38"/>
        <v>5.2602479378881739E-2</v>
      </c>
      <c r="CQ49" s="142">
        <f t="shared" si="39"/>
        <v>0.31016117794342285</v>
      </c>
      <c r="CR49" s="142">
        <f t="shared" si="40"/>
        <v>76.326486911306063</v>
      </c>
      <c r="CS49" s="142">
        <f t="shared" si="41"/>
        <v>3.029130117877699</v>
      </c>
      <c r="CT49" s="142">
        <f t="shared" si="141"/>
        <v>75.180746941805424</v>
      </c>
      <c r="CU49" s="142">
        <f t="shared" si="42"/>
        <v>24.819253058194587</v>
      </c>
      <c r="CV49" s="142">
        <f t="shared" si="43"/>
        <v>3.6082181787439258</v>
      </c>
      <c r="CW49" s="146">
        <f t="shared" si="44"/>
        <v>49.656691044096995</v>
      </c>
      <c r="CX49" s="146">
        <f t="shared" si="45"/>
        <v>16.393053157745495</v>
      </c>
      <c r="CY49" s="146">
        <f t="shared" si="46"/>
        <v>6.2518935921869128</v>
      </c>
      <c r="CZ49" s="512">
        <f t="shared" si="47"/>
        <v>173.26816956405028</v>
      </c>
      <c r="DG49" s="516"/>
      <c r="DH49" s="145">
        <v>49.656691044096995</v>
      </c>
      <c r="DI49" s="145">
        <v>2.6248785634681457</v>
      </c>
      <c r="DJ49" s="145">
        <v>16.393053157745495</v>
      </c>
      <c r="DK49" s="145">
        <v>6.7335453664198157</v>
      </c>
      <c r="DL49" s="145">
        <v>4.46012015061691E-2</v>
      </c>
      <c r="DM49" s="145">
        <v>2.4035206372862583</v>
      </c>
      <c r="DN49" s="145">
        <v>1.182910388214425</v>
      </c>
      <c r="DO49" s="145">
        <v>5.1083311461788545</v>
      </c>
      <c r="DP49" s="145">
        <v>6.2518935921869128</v>
      </c>
      <c r="DQ49" s="145">
        <v>0.22135792618188777</v>
      </c>
      <c r="DR49" s="145">
        <v>2.4805684403500328</v>
      </c>
      <c r="DS49" s="145">
        <v>0.61864853636501527</v>
      </c>
      <c r="DT49" s="145">
        <v>0.76</v>
      </c>
      <c r="DU49" s="538">
        <v>5.12</v>
      </c>
      <c r="DV49" s="540">
        <f t="shared" si="49"/>
        <v>99.600000000000009</v>
      </c>
      <c r="DW49" s="554">
        <f t="shared" si="50"/>
        <v>1.2245888368060229</v>
      </c>
      <c r="DX49" s="256">
        <f t="shared" si="120"/>
        <v>60.809029525326793</v>
      </c>
      <c r="DY49" s="256">
        <f t="shared" si="120"/>
        <v>3.214396986794521</v>
      </c>
      <c r="DZ49" s="256">
        <f t="shared" si="120"/>
        <v>20.074749898142858</v>
      </c>
      <c r="EA49" s="256">
        <f t="shared" si="120"/>
        <v>8.2458244878446276</v>
      </c>
      <c r="EB49" s="256">
        <f t="shared" si="120"/>
        <v>5.4618133472590653E-2</v>
      </c>
      <c r="EC49" s="256">
        <f t="shared" si="120"/>
        <v>2.94332454145365</v>
      </c>
      <c r="ED49" s="256">
        <f t="shared" si="120"/>
        <v>1.4485788563492636</v>
      </c>
      <c r="EE49" s="256">
        <f t="shared" si="120"/>
        <v>6.2556052963191418</v>
      </c>
      <c r="EF49" s="256">
        <f t="shared" si="120"/>
        <v>7.6559991018911999</v>
      </c>
      <c r="EG49" s="256">
        <f t="shared" si="120"/>
        <v>0.27107244534087144</v>
      </c>
      <c r="EH49" s="256">
        <f t="shared" si="120"/>
        <v>3.037676420985977</v>
      </c>
      <c r="EI49" s="256">
        <f t="shared" si="120"/>
        <v>0.7575900915389826</v>
      </c>
      <c r="EJ49" s="256">
        <f t="shared" si="121"/>
        <v>114.76846578546048</v>
      </c>
      <c r="EK49" s="256"/>
      <c r="EL49" s="256"/>
      <c r="EM49" s="147">
        <v>84582.049222095971</v>
      </c>
      <c r="EN49" s="148">
        <v>151.13141813706537</v>
      </c>
      <c r="EO49" s="148">
        <v>14.881432287386545</v>
      </c>
      <c r="EP49" s="148">
        <v>117.82994371244256</v>
      </c>
      <c r="EQ49" s="148">
        <v>24.774668064599478</v>
      </c>
      <c r="ER49" s="148">
        <v>11.890717592372132</v>
      </c>
      <c r="ES49" s="148">
        <v>18.882639125984824</v>
      </c>
      <c r="ET49" s="148">
        <v>173.26816956405028</v>
      </c>
      <c r="EU49" s="148">
        <v>127.91340343404079</v>
      </c>
      <c r="EV49" s="148">
        <v>37.914413654546053</v>
      </c>
      <c r="EW49" s="148">
        <v>190.72895894086878</v>
      </c>
      <c r="EX49" s="148">
        <v>18.366663955758334</v>
      </c>
      <c r="EY49" s="148">
        <v>11.293011350741494</v>
      </c>
      <c r="EZ49" s="148">
        <v>14.34856125623776</v>
      </c>
      <c r="FA49" s="148">
        <v>4.5267374742147322</v>
      </c>
      <c r="FB49" s="148">
        <v>567.65068067424966</v>
      </c>
      <c r="FC49" s="148">
        <v>36.448583565697582</v>
      </c>
      <c r="FD49" s="148">
        <v>68.496970480909184</v>
      </c>
      <c r="FE49" s="148">
        <v>7.2991465427379367</v>
      </c>
      <c r="FF49" s="148">
        <v>18.412653421289395</v>
      </c>
      <c r="FG49" s="516"/>
      <c r="FH49" s="256"/>
      <c r="FI49" s="256"/>
      <c r="FJ49" s="256"/>
      <c r="FK49" s="256"/>
      <c r="FL49" s="256"/>
      <c r="FM49" s="142">
        <f t="shared" si="142"/>
        <v>68.304388157272896</v>
      </c>
      <c r="FN49" s="256"/>
      <c r="FO49" s="142">
        <f t="shared" si="143"/>
        <v>14.138409202315088</v>
      </c>
      <c r="FP49" s="256"/>
      <c r="FQ49" s="142">
        <f t="shared" si="53"/>
        <v>24.819253058194587</v>
      </c>
      <c r="FS49" s="142">
        <f t="shared" si="54"/>
        <v>82.850643530873825</v>
      </c>
      <c r="FT49" s="256"/>
      <c r="FU49" s="142">
        <f t="shared" si="55"/>
        <v>24.819253058194587</v>
      </c>
      <c r="FV49" s="256"/>
      <c r="FW49" s="142">
        <f t="shared" si="56"/>
        <v>0.33012777962163953</v>
      </c>
      <c r="FY49" s="142">
        <f t="shared" si="57"/>
        <v>16.393053157745495</v>
      </c>
      <c r="FZ49" s="256"/>
      <c r="GA49" s="256"/>
      <c r="GB49" s="256"/>
      <c r="GC49" s="256"/>
      <c r="GD49" s="256"/>
      <c r="GE49" s="256"/>
      <c r="GF49" s="256"/>
      <c r="GG49" s="256"/>
      <c r="GH49" s="256"/>
      <c r="GI49" s="256"/>
      <c r="GJ49" s="256"/>
      <c r="GK49" s="256"/>
      <c r="GL49" s="256"/>
      <c r="GM49" s="256"/>
      <c r="GN49" s="256"/>
      <c r="GO49" s="497"/>
      <c r="GP49" s="371"/>
      <c r="GQ49" s="256"/>
      <c r="GR49" s="256"/>
      <c r="GS49" s="617"/>
      <c r="GT49" s="620"/>
      <c r="GU49" s="620"/>
      <c r="GV49" s="620"/>
      <c r="GW49" s="620"/>
      <c r="GX49" s="620"/>
      <c r="GY49" s="620"/>
      <c r="GZ49" s="620"/>
      <c r="HA49" s="620"/>
      <c r="HB49" s="620"/>
      <c r="HC49" s="629"/>
      <c r="HD49" s="620"/>
      <c r="HE49" s="620"/>
      <c r="HF49" s="620"/>
      <c r="HG49" s="620"/>
      <c r="HH49" s="620"/>
      <c r="HI49" s="620"/>
      <c r="HJ49" s="620"/>
      <c r="HK49" s="620"/>
      <c r="HL49" s="629"/>
      <c r="HM49" s="620"/>
      <c r="HN49" s="620"/>
      <c r="HO49" s="620"/>
      <c r="HP49" s="620"/>
      <c r="HQ49" s="620"/>
      <c r="HR49" s="620"/>
      <c r="HS49" s="620"/>
      <c r="HT49" s="620"/>
      <c r="HU49" s="620"/>
      <c r="HV49" s="620"/>
      <c r="HW49" s="620"/>
      <c r="HX49" s="620"/>
      <c r="HY49" s="620"/>
      <c r="HZ49" s="620"/>
      <c r="IA49" s="620"/>
      <c r="IB49" s="620"/>
      <c r="IC49" s="620"/>
      <c r="ID49" s="620"/>
      <c r="IE49" s="620"/>
      <c r="IF49" s="620"/>
      <c r="IG49" s="620"/>
      <c r="IH49" s="620"/>
      <c r="II49" s="620"/>
      <c r="IJ49" s="620"/>
      <c r="IK49" s="620"/>
      <c r="IL49" s="620"/>
      <c r="IM49" s="620"/>
      <c r="IN49" s="620"/>
      <c r="IO49" s="620"/>
      <c r="IP49" s="620"/>
      <c r="IQ49" s="620"/>
      <c r="IR49" s="620"/>
      <c r="IS49" s="620"/>
      <c r="IT49" s="620"/>
      <c r="IU49" s="620"/>
      <c r="IV49" s="620"/>
      <c r="IW49" s="620"/>
      <c r="IX49" s="278">
        <v>27</v>
      </c>
      <c r="IY49" s="145">
        <v>49.656691044096995</v>
      </c>
      <c r="IZ49" s="145">
        <v>2.6248785634681457</v>
      </c>
      <c r="JA49" s="145">
        <v>16.393053157745495</v>
      </c>
      <c r="JB49" s="145">
        <v>6.7335453664198157</v>
      </c>
      <c r="JC49" s="145">
        <v>4.46012015061691E-2</v>
      </c>
      <c r="JD49" s="145">
        <v>2.4035206372862583</v>
      </c>
      <c r="JE49" s="145">
        <v>1.182910388214425</v>
      </c>
      <c r="JF49" s="145">
        <v>5.1083311461788545</v>
      </c>
      <c r="JG49" s="145">
        <v>6.2518935921869128</v>
      </c>
      <c r="JH49" s="145">
        <v>0.22135792618188777</v>
      </c>
      <c r="JI49" s="145">
        <v>2.4805684403500328</v>
      </c>
      <c r="JJ49" s="145">
        <v>0.61864853636501527</v>
      </c>
      <c r="JK49" s="538">
        <v>5.12</v>
      </c>
      <c r="JL49" s="248">
        <v>0.76</v>
      </c>
      <c r="JM49" s="540">
        <f t="shared" si="58"/>
        <v>98.84</v>
      </c>
      <c r="JN49" s="748">
        <f t="shared" si="59"/>
        <v>1.0117361392148927</v>
      </c>
      <c r="JO49" s="753">
        <f t="shared" si="60"/>
        <v>50.239468883141434</v>
      </c>
      <c r="JP49" s="753">
        <f t="shared" si="61"/>
        <v>2.6556845037111954</v>
      </c>
      <c r="JQ49" s="753">
        <f t="shared" si="62"/>
        <v>16.585444311761933</v>
      </c>
      <c r="JR49" s="753">
        <f t="shared" si="63"/>
        <v>6.8125711922499139</v>
      </c>
      <c r="JS49" s="753">
        <f t="shared" si="64"/>
        <v>4.5124647416196983E-2</v>
      </c>
      <c r="JT49" s="753">
        <f t="shared" si="65"/>
        <v>2.4317286900913175</v>
      </c>
      <c r="JU49" s="753">
        <f t="shared" si="66"/>
        <v>1.1967931892092523</v>
      </c>
      <c r="JV49" s="753">
        <f t="shared" si="67"/>
        <v>5.168283231666182</v>
      </c>
      <c r="JW49" s="753">
        <f t="shared" si="68"/>
        <v>6.3252666857415143</v>
      </c>
      <c r="JX49" s="753">
        <f t="shared" si="69"/>
        <v>0.22395581361987835</v>
      </c>
      <c r="JY49" s="753">
        <f t="shared" si="70"/>
        <v>2.50968073689805</v>
      </c>
      <c r="JZ49" s="753">
        <f t="shared" si="71"/>
        <v>0.62590908171288473</v>
      </c>
      <c r="KA49" s="753">
        <f t="shared" si="72"/>
        <v>5.1800890327802511</v>
      </c>
      <c r="KB49" s="753">
        <f t="shared" si="73"/>
        <v>100</v>
      </c>
      <c r="KC49" s="256"/>
      <c r="KD49" s="256">
        <f t="shared" si="74"/>
        <v>69.106017965674724</v>
      </c>
      <c r="KE49" s="256">
        <f t="shared" si="75"/>
        <v>12.922219181677079</v>
      </c>
      <c r="KF49" s="256">
        <f t="shared" si="76"/>
        <v>6.3768822219895034</v>
      </c>
      <c r="KG49" s="249">
        <f t="shared" si="77"/>
        <v>8.5278288638969961</v>
      </c>
      <c r="KH49" s="256">
        <f t="shared" si="78"/>
        <v>96.932948233238307</v>
      </c>
      <c r="KI49" s="256">
        <f t="shared" si="79"/>
        <v>1.0316409623627851</v>
      </c>
      <c r="KJ49" s="753">
        <f t="shared" si="80"/>
        <v>71.292598879168594</v>
      </c>
      <c r="KK49" s="753">
        <f t="shared" si="81"/>
        <v>13.331090632448184</v>
      </c>
      <c r="KL49" s="753">
        <f t="shared" si="82"/>
        <v>6.5786529123673869</v>
      </c>
      <c r="KM49" s="753">
        <f t="shared" si="83"/>
        <v>8.7976575760158333</v>
      </c>
      <c r="KN49" s="753">
        <f t="shared" si="84"/>
        <v>100</v>
      </c>
      <c r="KO49" s="256"/>
      <c r="KP49" s="147">
        <v>84582.049222095971</v>
      </c>
      <c r="KQ49" s="148">
        <v>151.13141813706537</v>
      </c>
      <c r="KR49" s="148">
        <v>14.881432287386545</v>
      </c>
      <c r="KS49" s="148">
        <v>117.82994371244256</v>
      </c>
      <c r="KT49" s="148">
        <v>24.774668064599478</v>
      </c>
      <c r="KU49" s="148">
        <v>11.890717592372132</v>
      </c>
      <c r="KV49" s="148">
        <v>18.882639125984824</v>
      </c>
      <c r="KW49" s="148">
        <v>173.26816956405028</v>
      </c>
      <c r="KX49" s="148">
        <v>127.91340343404079</v>
      </c>
      <c r="KY49" s="148">
        <v>37.914413654546053</v>
      </c>
      <c r="KZ49" s="148">
        <v>190.72895894086878</v>
      </c>
      <c r="LA49" s="148">
        <v>18.366663955758334</v>
      </c>
      <c r="LB49" s="148">
        <v>11.293011350741494</v>
      </c>
      <c r="LC49" s="148">
        <v>14.34856125623776</v>
      </c>
      <c r="LD49" s="148">
        <v>4.5267374742147322</v>
      </c>
      <c r="LE49" s="148">
        <v>567.65068067424966</v>
      </c>
      <c r="LF49" s="148">
        <v>36.448583565697582</v>
      </c>
      <c r="LG49" s="148">
        <v>68.496970480909184</v>
      </c>
      <c r="LH49" s="148">
        <v>7.2991465427379367</v>
      </c>
      <c r="LI49" s="148">
        <v>18.412653421289395</v>
      </c>
      <c r="LJ49" s="617"/>
      <c r="LL49" s="142">
        <f t="shared" si="22"/>
        <v>30.168341821003668</v>
      </c>
    </row>
    <row r="50" spans="1:324" s="142" customFormat="1" ht="15.75" x14ac:dyDescent="0.25">
      <c r="A50" s="691">
        <v>28</v>
      </c>
      <c r="B50" s="272">
        <v>143</v>
      </c>
      <c r="C50" s="144">
        <v>110</v>
      </c>
      <c r="D50" s="393">
        <v>3151.5</v>
      </c>
      <c r="E50" s="320" t="s">
        <v>240</v>
      </c>
      <c r="F50" s="311" t="s">
        <v>181</v>
      </c>
      <c r="G50" s="446">
        <v>4</v>
      </c>
      <c r="H50" s="145">
        <v>74.099562122069969</v>
      </c>
      <c r="I50" s="145">
        <v>0.44343633516514747</v>
      </c>
      <c r="J50" s="145">
        <v>12.989120476678575</v>
      </c>
      <c r="K50" s="145">
        <v>2.0689295463681887</v>
      </c>
      <c r="L50" s="145">
        <v>3.9601596224961649E-2</v>
      </c>
      <c r="M50" s="145">
        <v>1.2413577278209131</v>
      </c>
      <c r="N50" s="145">
        <v>0.76106144540022458</v>
      </c>
      <c r="O50" s="145">
        <v>1.3514298568154222</v>
      </c>
      <c r="P50" s="145">
        <v>2.7623636505227096</v>
      </c>
      <c r="Q50" s="145">
        <v>0.12053101210007559</v>
      </c>
      <c r="R50" s="145">
        <v>0.25984739676840224</v>
      </c>
      <c r="S50" s="145">
        <v>0.35275883406542763</v>
      </c>
      <c r="T50" s="145">
        <v>0.03</v>
      </c>
      <c r="U50" s="145">
        <v>3.08</v>
      </c>
      <c r="V50" s="146">
        <v>99.6</v>
      </c>
      <c r="W50" s="146"/>
      <c r="X50" s="145">
        <v>1.3514298568154222</v>
      </c>
      <c r="Y50" s="145">
        <f t="shared" si="127"/>
        <v>1.0027609537570432</v>
      </c>
      <c r="Z50" s="145">
        <f t="shared" si="128"/>
        <v>9.9500418600803209E-3</v>
      </c>
      <c r="AA50" s="145">
        <f t="shared" si="129"/>
        <v>2.3541908105724652</v>
      </c>
      <c r="AB50" s="145">
        <v>0.03</v>
      </c>
      <c r="AC50" s="146">
        <f t="shared" si="130"/>
        <v>0.61260623083382981</v>
      </c>
      <c r="AD50" s="146"/>
      <c r="AE50" s="146">
        <f t="shared" si="131"/>
        <v>0.4547329443447039</v>
      </c>
      <c r="AF50" s="443">
        <f>N50-R50*2.5*0.7</f>
        <v>0.30632850105552067</v>
      </c>
      <c r="AG50" s="146">
        <v>0</v>
      </c>
      <c r="AH50" s="146">
        <f t="shared" si="133"/>
        <v>0.25984739676840224</v>
      </c>
      <c r="AI50" s="887">
        <f t="shared" si="24"/>
        <v>0.4547329443447039</v>
      </c>
      <c r="AJ50" s="887">
        <f t="shared" si="25"/>
        <v>0.30632850105552067</v>
      </c>
      <c r="AK50" s="146"/>
      <c r="AL50" s="887">
        <f t="shared" si="144"/>
        <v>0.25984739676840224</v>
      </c>
      <c r="AM50" s="249">
        <f t="shared" si="134"/>
        <v>39.273689931091241</v>
      </c>
      <c r="AN50" s="249">
        <f t="shared" si="135"/>
        <v>0.9922001599138508</v>
      </c>
      <c r="AO50" s="249">
        <f t="shared" si="27"/>
        <v>7.7998400861492255E-3</v>
      </c>
      <c r="AP50" s="249">
        <f t="shared" si="136"/>
        <v>3.3102872741891018</v>
      </c>
      <c r="AQ50" s="249">
        <f t="shared" si="28"/>
        <v>3.2844675628112121</v>
      </c>
      <c r="AR50" s="249">
        <f t="shared" si="29"/>
        <v>2.5819711377889808E-2</v>
      </c>
      <c r="AS50" s="249">
        <f t="shared" si="137"/>
        <v>3.0323248436648176</v>
      </c>
      <c r="AT50" s="249">
        <f t="shared" si="138"/>
        <v>4.7675156335182642E-2</v>
      </c>
      <c r="AU50" s="433">
        <f t="shared" si="30"/>
        <v>0.37982336876859313</v>
      </c>
      <c r="AV50" s="430">
        <f t="shared" si="139"/>
        <v>38.611825766309209</v>
      </c>
      <c r="AW50" s="430">
        <f t="shared" si="146"/>
        <v>54.793649238915364</v>
      </c>
      <c r="AX50" s="430">
        <f t="shared" si="140"/>
        <v>93.785298373993157</v>
      </c>
      <c r="AY50" s="430">
        <f t="shared" si="85"/>
        <v>6.2147016260068426</v>
      </c>
      <c r="AZ50" s="436">
        <f t="shared" si="31"/>
        <v>54.793649238915364</v>
      </c>
      <c r="BA50" s="436"/>
      <c r="BB50" s="436">
        <f>AU50</f>
        <v>0.37982336876859313</v>
      </c>
      <c r="BC50" s="436"/>
      <c r="BD50" s="436">
        <f t="shared" si="32"/>
        <v>38.611825766309209</v>
      </c>
      <c r="BE50" s="430"/>
      <c r="BF50" s="146">
        <f t="shared" si="33"/>
        <v>93.405475005224574</v>
      </c>
      <c r="BG50" s="146"/>
      <c r="BH50" s="147">
        <v>15136.116194416152</v>
      </c>
      <c r="BI50" s="148">
        <v>18.878646102023236</v>
      </c>
      <c r="BJ50" s="148">
        <v>11.723296020267426</v>
      </c>
      <c r="BK50" s="148">
        <v>45.87215023303434</v>
      </c>
      <c r="BL50" s="148">
        <v>10.866824310848694</v>
      </c>
      <c r="BM50" s="148">
        <v>13.686082379719238</v>
      </c>
      <c r="BN50" s="148">
        <v>6.1549316657218762</v>
      </c>
      <c r="BO50" s="148">
        <v>78.187907038566394</v>
      </c>
      <c r="BP50" s="148">
        <v>219.67121382665104</v>
      </c>
      <c r="BQ50" s="148">
        <v>15.332526824810929</v>
      </c>
      <c r="BR50" s="148">
        <v>119.92091571881967</v>
      </c>
      <c r="BS50" s="148">
        <v>7.3703101754227314</v>
      </c>
      <c r="BT50" s="148">
        <v>7.2628562485542192</v>
      </c>
      <c r="BU50" s="148">
        <v>7.0790734748146811</v>
      </c>
      <c r="BV50" s="148">
        <v>5.9442441690637198</v>
      </c>
      <c r="BW50" s="148">
        <v>894.96530072202415</v>
      </c>
      <c r="BX50" s="148">
        <v>25.678781331975802</v>
      </c>
      <c r="BY50" s="148">
        <v>50.532892792760151</v>
      </c>
      <c r="BZ50" s="148">
        <v>1.1096801342392595</v>
      </c>
      <c r="CA50" s="148">
        <v>15.916454623700993</v>
      </c>
      <c r="CB50" s="148"/>
      <c r="CC50" s="148">
        <f t="shared" si="34"/>
        <v>1748248.645207274</v>
      </c>
      <c r="CD50" s="148"/>
      <c r="CE50" s="148">
        <f t="shared" si="35"/>
        <v>92.12812874843695</v>
      </c>
      <c r="CF50" s="148"/>
      <c r="CG50" s="191"/>
      <c r="CH50" s="158"/>
      <c r="CI50" s="371"/>
      <c r="CJ50" s="206"/>
      <c r="CK50" s="497"/>
      <c r="CL50" s="371"/>
      <c r="CM50" s="501">
        <f t="shared" si="36"/>
        <v>38.611825766309209</v>
      </c>
      <c r="CN50" s="501">
        <f t="shared" si="37"/>
        <v>54.793649238915364</v>
      </c>
      <c r="CO50" s="161">
        <f t="shared" si="38"/>
        <v>2.589880121319078E-2</v>
      </c>
      <c r="CP50" s="161">
        <f t="shared" si="38"/>
        <v>1.8250290204978415E-2</v>
      </c>
      <c r="CQ50" s="142">
        <f t="shared" si="39"/>
        <v>1.4190898293839713</v>
      </c>
      <c r="CR50" s="142">
        <f t="shared" si="40"/>
        <v>41.337861366423631</v>
      </c>
      <c r="CS50" s="142">
        <f t="shared" si="41"/>
        <v>5.7047405369064554</v>
      </c>
      <c r="CT50" s="142">
        <f t="shared" si="141"/>
        <v>85.08517973968614</v>
      </c>
      <c r="CU50" s="142">
        <f t="shared" si="42"/>
        <v>14.914820260313855</v>
      </c>
      <c r="CV50" s="142">
        <f t="shared" si="43"/>
        <v>3.5329806809640862</v>
      </c>
      <c r="CW50" s="146">
        <f t="shared" si="44"/>
        <v>74.099562122069969</v>
      </c>
      <c r="CX50" s="146">
        <f t="shared" si="45"/>
        <v>12.989120476678575</v>
      </c>
      <c r="CY50" s="146">
        <f t="shared" si="46"/>
        <v>2.7623636505227096</v>
      </c>
      <c r="CZ50" s="512">
        <f t="shared" si="47"/>
        <v>78.187907038566394</v>
      </c>
      <c r="DG50" s="516"/>
      <c r="DH50" s="145">
        <v>74.099562122069969</v>
      </c>
      <c r="DI50" s="145">
        <v>0.44343633516514747</v>
      </c>
      <c r="DJ50" s="145">
        <v>12.989120476678575</v>
      </c>
      <c r="DK50" s="145">
        <v>2.0689295463681887</v>
      </c>
      <c r="DL50" s="145">
        <v>3.9601596224961649E-2</v>
      </c>
      <c r="DM50" s="145">
        <v>1.2413577278209131</v>
      </c>
      <c r="DN50" s="145">
        <v>0.76106144540022458</v>
      </c>
      <c r="DO50" s="145">
        <v>1.3514298568154222</v>
      </c>
      <c r="DP50" s="145">
        <v>2.7623636505227096</v>
      </c>
      <c r="DQ50" s="145">
        <v>0.12053101210007559</v>
      </c>
      <c r="DR50" s="145">
        <v>0.25984739676840224</v>
      </c>
      <c r="DS50" s="145">
        <v>0.35275883406542763</v>
      </c>
      <c r="DT50" s="145">
        <v>0.03</v>
      </c>
      <c r="DU50" s="538">
        <v>3.08</v>
      </c>
      <c r="DV50" s="540">
        <f t="shared" si="49"/>
        <v>99.600000000000037</v>
      </c>
      <c r="DW50" s="554">
        <f t="shared" si="50"/>
        <v>1.0826797937951935</v>
      </c>
      <c r="DX50" s="256">
        <f t="shared" si="120"/>
        <v>80.226098638636842</v>
      </c>
      <c r="DY50" s="256">
        <f t="shared" si="120"/>
        <v>0.48009955991789816</v>
      </c>
      <c r="DZ50" s="256">
        <f t="shared" si="120"/>
        <v>14.063058279271285</v>
      </c>
      <c r="EA50" s="256">
        <f t="shared" si="120"/>
        <v>2.2399882146386938</v>
      </c>
      <c r="EB50" s="256">
        <f t="shared" si="120"/>
        <v>4.2875848034801996E-2</v>
      </c>
      <c r="EC50" s="256">
        <f t="shared" si="120"/>
        <v>1.3439929287832162</v>
      </c>
      <c r="ED50" s="256">
        <f t="shared" si="120"/>
        <v>0.82398584877138703</v>
      </c>
      <c r="EE50" s="256">
        <f t="shared" si="120"/>
        <v>1.4631657987055893</v>
      </c>
      <c r="EF50" s="256">
        <f t="shared" si="120"/>
        <v>2.9907553075352653</v>
      </c>
      <c r="EG50" s="256">
        <f t="shared" si="120"/>
        <v>0.13049649132643582</v>
      </c>
      <c r="EH50" s="256">
        <f t="shared" si="120"/>
        <v>0.28133152595143157</v>
      </c>
      <c r="EI50" s="256">
        <f t="shared" si="120"/>
        <v>0.38192486172539009</v>
      </c>
      <c r="EJ50" s="256">
        <f t="shared" si="121"/>
        <v>104.46777330329826</v>
      </c>
      <c r="EK50" s="256"/>
      <c r="EL50" s="256"/>
      <c r="EM50" s="147">
        <v>15136.116194416152</v>
      </c>
      <c r="EN50" s="148">
        <v>18.878646102023236</v>
      </c>
      <c r="EO50" s="148">
        <v>11.723296020267426</v>
      </c>
      <c r="EP50" s="148">
        <v>45.87215023303434</v>
      </c>
      <c r="EQ50" s="148">
        <v>10.866824310848694</v>
      </c>
      <c r="ER50" s="148">
        <v>13.686082379719238</v>
      </c>
      <c r="ES50" s="148">
        <v>6.1549316657218762</v>
      </c>
      <c r="ET50" s="148">
        <v>78.187907038566394</v>
      </c>
      <c r="EU50" s="148">
        <v>219.67121382665104</v>
      </c>
      <c r="EV50" s="148">
        <v>15.332526824810929</v>
      </c>
      <c r="EW50" s="148">
        <v>119.92091571881967</v>
      </c>
      <c r="EX50" s="148">
        <v>7.3703101754227314</v>
      </c>
      <c r="EY50" s="148">
        <v>7.2628562485542192</v>
      </c>
      <c r="EZ50" s="148">
        <v>7.0790734748146811</v>
      </c>
      <c r="FA50" s="148">
        <v>5.9442441690637198</v>
      </c>
      <c r="FB50" s="148">
        <v>894.96530072202415</v>
      </c>
      <c r="FC50" s="148">
        <v>25.678781331975802</v>
      </c>
      <c r="FD50" s="148">
        <v>50.532892792760151</v>
      </c>
      <c r="FE50" s="148">
        <v>1.1096801342392595</v>
      </c>
      <c r="FF50" s="148">
        <v>15.916454623700993</v>
      </c>
      <c r="FG50" s="516"/>
      <c r="FH50" s="256"/>
      <c r="FI50" s="256"/>
      <c r="FJ50" s="256"/>
      <c r="FK50" s="256"/>
      <c r="FL50" s="256"/>
      <c r="FM50" s="142">
        <f t="shared" si="142"/>
        <v>54.121335319494058</v>
      </c>
      <c r="FN50" s="256"/>
      <c r="FO50" s="142">
        <f t="shared" si="143"/>
        <v>45.956467755933062</v>
      </c>
      <c r="FP50" s="256"/>
      <c r="FQ50" s="142">
        <f t="shared" si="53"/>
        <v>14.914820260313853</v>
      </c>
      <c r="FS50" s="142">
        <f t="shared" si="54"/>
        <v>54.079259992052016</v>
      </c>
      <c r="FT50" s="256"/>
      <c r="FU50" s="142">
        <f t="shared" si="55"/>
        <v>14.914820260313855</v>
      </c>
      <c r="FV50" s="256"/>
      <c r="FW50" s="142">
        <f t="shared" si="56"/>
        <v>0.17529281016911527</v>
      </c>
      <c r="FY50" s="142">
        <f t="shared" si="57"/>
        <v>12.989120476678574</v>
      </c>
      <c r="FZ50" s="256"/>
      <c r="GA50" s="256"/>
      <c r="GB50" s="256"/>
      <c r="GC50" s="256"/>
      <c r="GD50" s="256"/>
      <c r="GE50" s="256"/>
      <c r="GF50" s="256"/>
      <c r="GG50" s="256"/>
      <c r="GH50" s="256"/>
      <c r="GI50" s="256"/>
      <c r="GJ50" s="256"/>
      <c r="GK50" s="256"/>
      <c r="GL50" s="256"/>
      <c r="GM50" s="256"/>
      <c r="GN50" s="256"/>
      <c r="GO50" s="497"/>
      <c r="GP50" s="371"/>
      <c r="GQ50" s="256"/>
      <c r="GR50" s="256"/>
      <c r="GS50" s="617"/>
      <c r="GT50" s="620"/>
      <c r="GU50" s="620"/>
      <c r="GV50" s="620"/>
      <c r="GW50" s="620"/>
      <c r="GX50" s="620"/>
      <c r="GY50" s="620"/>
      <c r="GZ50" s="620"/>
      <c r="HA50" s="620"/>
      <c r="HB50" s="620"/>
      <c r="HC50" s="629"/>
      <c r="HD50" s="620"/>
      <c r="HE50" s="620"/>
      <c r="HF50" s="620"/>
      <c r="HG50" s="620"/>
      <c r="HH50" s="620"/>
      <c r="HI50" s="620"/>
      <c r="HJ50" s="620"/>
      <c r="HK50" s="620"/>
      <c r="HL50" s="629"/>
      <c r="HM50" s="620"/>
      <c r="HN50" s="620"/>
      <c r="HO50" s="620"/>
      <c r="HP50" s="620"/>
      <c r="HQ50" s="620"/>
      <c r="HR50" s="620"/>
      <c r="HS50" s="620"/>
      <c r="HT50" s="620"/>
      <c r="HU50" s="620"/>
      <c r="HV50" s="620"/>
      <c r="HW50" s="620"/>
      <c r="HX50" s="620"/>
      <c r="HY50" s="620"/>
      <c r="HZ50" s="620"/>
      <c r="IA50" s="620"/>
      <c r="IB50" s="620"/>
      <c r="IC50" s="620"/>
      <c r="ID50" s="620"/>
      <c r="IE50" s="620"/>
      <c r="IF50" s="620"/>
      <c r="IG50" s="620"/>
      <c r="IH50" s="620"/>
      <c r="II50" s="620"/>
      <c r="IJ50" s="620"/>
      <c r="IK50" s="620"/>
      <c r="IL50" s="620"/>
      <c r="IM50" s="620"/>
      <c r="IN50" s="620"/>
      <c r="IO50" s="620"/>
      <c r="IP50" s="620"/>
      <c r="IQ50" s="620"/>
      <c r="IR50" s="620"/>
      <c r="IS50" s="620"/>
      <c r="IT50" s="620"/>
      <c r="IU50" s="620"/>
      <c r="IV50" s="620"/>
      <c r="IW50" s="620"/>
      <c r="IX50" s="691">
        <v>28</v>
      </c>
      <c r="IY50" s="145">
        <v>74.099562122069969</v>
      </c>
      <c r="IZ50" s="145">
        <v>0.44343633516514747</v>
      </c>
      <c r="JA50" s="145">
        <v>12.989120476678575</v>
      </c>
      <c r="JB50" s="145">
        <v>2.0689295463681887</v>
      </c>
      <c r="JC50" s="145">
        <v>3.9601596224961649E-2</v>
      </c>
      <c r="JD50" s="145">
        <v>1.2413577278209131</v>
      </c>
      <c r="JE50" s="145">
        <v>0.76106144540022458</v>
      </c>
      <c r="JF50" s="145">
        <v>1.3514298568154222</v>
      </c>
      <c r="JG50" s="145">
        <v>2.7623636505227096</v>
      </c>
      <c r="JH50" s="145">
        <v>0.12053101210007559</v>
      </c>
      <c r="JI50" s="145">
        <v>0.25984739676840224</v>
      </c>
      <c r="JJ50" s="145">
        <v>0.35275883406542763</v>
      </c>
      <c r="JK50" s="538">
        <v>3.08</v>
      </c>
      <c r="JL50" s="248">
        <v>0.03</v>
      </c>
      <c r="JM50" s="540">
        <f t="shared" si="58"/>
        <v>99.570000000000036</v>
      </c>
      <c r="JN50" s="748">
        <f t="shared" si="59"/>
        <v>1.0043185698503563</v>
      </c>
      <c r="JO50" s="753">
        <f t="shared" si="60"/>
        <v>74.419566256974946</v>
      </c>
      <c r="JP50" s="753">
        <f t="shared" si="61"/>
        <v>0.44535134595274417</v>
      </c>
      <c r="JQ50" s="753">
        <f t="shared" si="62"/>
        <v>13.045214900751805</v>
      </c>
      <c r="JR50" s="753">
        <f t="shared" si="63"/>
        <v>2.0778643631296458</v>
      </c>
      <c r="JS50" s="753">
        <f t="shared" si="64"/>
        <v>3.9772618484444751E-2</v>
      </c>
      <c r="JT50" s="753">
        <f t="shared" si="65"/>
        <v>1.2467186178777874</v>
      </c>
      <c r="JU50" s="753">
        <f t="shared" si="66"/>
        <v>0.76434814241259852</v>
      </c>
      <c r="JV50" s="753">
        <f t="shared" si="67"/>
        <v>1.3572661010499365</v>
      </c>
      <c r="JW50" s="753">
        <f t="shared" si="68"/>
        <v>2.7742931108995772</v>
      </c>
      <c r="JX50" s="753">
        <f t="shared" si="69"/>
        <v>0.12105153369496391</v>
      </c>
      <c r="JY50" s="753">
        <f t="shared" si="70"/>
        <v>0.26096956590177983</v>
      </c>
      <c r="JZ50" s="753">
        <f t="shared" si="71"/>
        <v>0.35428224773066941</v>
      </c>
      <c r="KA50" s="753">
        <f t="shared" si="72"/>
        <v>3.0933011951390976</v>
      </c>
      <c r="KB50" s="753">
        <f t="shared" si="73"/>
        <v>99.999999999999986</v>
      </c>
      <c r="KC50" s="256"/>
      <c r="KD50" s="256">
        <f t="shared" si="74"/>
        <v>54.355062086465857</v>
      </c>
      <c r="KE50" s="256">
        <f t="shared" si="75"/>
        <v>45.067832730283385</v>
      </c>
      <c r="KF50" s="256">
        <f t="shared" si="76"/>
        <v>3.8576493375516963</v>
      </c>
      <c r="KG50" s="249">
        <f t="shared" si="77"/>
        <v>2.0935694483773495</v>
      </c>
      <c r="KH50" s="256">
        <f t="shared" si="78"/>
        <v>105.37411360267829</v>
      </c>
      <c r="KI50" s="256">
        <f t="shared" si="79"/>
        <v>0.94899967915325179</v>
      </c>
      <c r="KJ50" s="753">
        <f t="shared" si="80"/>
        <v>51.582936480411178</v>
      </c>
      <c r="KK50" s="753">
        <f t="shared" si="81"/>
        <v>42.76935880117135</v>
      </c>
      <c r="KL50" s="753">
        <f t="shared" si="82"/>
        <v>3.6609079836223142</v>
      </c>
      <c r="KM50" s="753">
        <f t="shared" si="83"/>
        <v>1.986796734795155</v>
      </c>
      <c r="KN50" s="753">
        <f t="shared" si="84"/>
        <v>99.999999999999986</v>
      </c>
      <c r="KO50" s="256"/>
      <c r="KP50" s="147">
        <v>15136.116194416152</v>
      </c>
      <c r="KQ50" s="148">
        <v>18.878646102023236</v>
      </c>
      <c r="KR50" s="148">
        <v>11.723296020267426</v>
      </c>
      <c r="KS50" s="148">
        <v>45.87215023303434</v>
      </c>
      <c r="KT50" s="148">
        <v>10.866824310848694</v>
      </c>
      <c r="KU50" s="148">
        <v>13.686082379719238</v>
      </c>
      <c r="KV50" s="148">
        <v>6.1549316657218762</v>
      </c>
      <c r="KW50" s="148">
        <v>78.187907038566394</v>
      </c>
      <c r="KX50" s="148">
        <v>219.67121382665104</v>
      </c>
      <c r="KY50" s="148">
        <v>15.332526824810929</v>
      </c>
      <c r="KZ50" s="148">
        <v>119.92091571881967</v>
      </c>
      <c r="LA50" s="148">
        <v>7.3703101754227314</v>
      </c>
      <c r="LB50" s="148">
        <v>7.2628562485542192</v>
      </c>
      <c r="LC50" s="148">
        <v>7.0790734748146811</v>
      </c>
      <c r="LD50" s="148">
        <v>5.9442441690637198</v>
      </c>
      <c r="LE50" s="148">
        <v>894.96530072202415</v>
      </c>
      <c r="LF50" s="148">
        <v>25.678781331975802</v>
      </c>
      <c r="LG50" s="148">
        <v>50.532892792760151</v>
      </c>
      <c r="LH50" s="148">
        <v>1.1096801342392595</v>
      </c>
      <c r="LI50" s="148">
        <v>15.916454623700993</v>
      </c>
      <c r="LJ50" s="617"/>
      <c r="LL50" s="142">
        <f t="shared" si="22"/>
        <v>17.372960979972515</v>
      </c>
    </row>
    <row r="51" spans="1:324" s="142" customFormat="1" ht="15.75" x14ac:dyDescent="0.2">
      <c r="A51" s="278">
        <v>29</v>
      </c>
      <c r="B51" s="272">
        <v>109</v>
      </c>
      <c r="C51" s="144">
        <v>110</v>
      </c>
      <c r="D51" s="393">
        <v>3152.5</v>
      </c>
      <c r="E51" s="320" t="s">
        <v>240</v>
      </c>
      <c r="F51" s="311" t="s">
        <v>162</v>
      </c>
      <c r="G51" s="239"/>
      <c r="H51" s="145">
        <v>59.52423823375544</v>
      </c>
      <c r="I51" s="145">
        <v>2.2550251891189848</v>
      </c>
      <c r="J51" s="145">
        <v>12.870191039327974</v>
      </c>
      <c r="K51" s="145">
        <v>2.401014197697942</v>
      </c>
      <c r="L51" s="145">
        <v>6.4884003812869823E-2</v>
      </c>
      <c r="M51" s="145">
        <v>1.801653313420253</v>
      </c>
      <c r="N51" s="145">
        <v>1.6997364583745658</v>
      </c>
      <c r="O51" s="145">
        <v>5.3142651613462286</v>
      </c>
      <c r="P51" s="145">
        <v>5.7626381122228993</v>
      </c>
      <c r="Q51" s="145">
        <v>0.2218910507751444</v>
      </c>
      <c r="R51" s="145">
        <v>2.7827688239051098</v>
      </c>
      <c r="S51" s="145">
        <v>0.66169441624256853</v>
      </c>
      <c r="T51" s="145">
        <v>0.32</v>
      </c>
      <c r="U51" s="145">
        <v>3.92</v>
      </c>
      <c r="V51" s="146">
        <v>99.6</v>
      </c>
      <c r="W51" s="146"/>
      <c r="X51" s="145">
        <v>5.3142651613462286</v>
      </c>
      <c r="Y51" s="145">
        <f t="shared" si="127"/>
        <v>3.9431847497189016</v>
      </c>
      <c r="Z51" s="145">
        <f t="shared" si="128"/>
        <v>1.8663989401251472E-2</v>
      </c>
      <c r="AA51" s="145">
        <f t="shared" si="129"/>
        <v>9.2574499110651303</v>
      </c>
      <c r="AB51" s="145">
        <v>0.32</v>
      </c>
      <c r="AC51" s="146">
        <f t="shared" si="130"/>
        <v>3.4444632401476785</v>
      </c>
      <c r="AD51" s="146"/>
      <c r="AE51" s="146">
        <f t="shared" si="131"/>
        <v>4.8698454418339416</v>
      </c>
      <c r="AF51" s="444">
        <v>0.01</v>
      </c>
      <c r="AG51" s="146">
        <f>3.17/(0.7*2.5)</f>
        <v>1.8114285714285714</v>
      </c>
      <c r="AH51" s="146">
        <f t="shared" si="133"/>
        <v>0.97134025247653843</v>
      </c>
      <c r="AI51" s="887">
        <f t="shared" si="24"/>
        <v>4.8698454418339416</v>
      </c>
      <c r="AJ51" s="887">
        <f t="shared" si="25"/>
        <v>-3.1701089834593761</v>
      </c>
      <c r="AK51" s="146">
        <f t="shared" si="145"/>
        <v>1.811490847691072</v>
      </c>
      <c r="AL51" s="888">
        <f>R51-AK51</f>
        <v>0.97127797621403777</v>
      </c>
      <c r="AM51" s="249">
        <f t="shared" si="134"/>
        <v>38.620573117983916</v>
      </c>
      <c r="AN51" s="249">
        <f t="shared" si="135"/>
        <v>0.99974107064725715</v>
      </c>
      <c r="AO51" s="249">
        <f t="shared" si="27"/>
        <v>2.5892935274291504E-4</v>
      </c>
      <c r="AP51" s="249">
        <f t="shared" si="136"/>
        <v>4.2026675111181948</v>
      </c>
      <c r="AQ51" s="249">
        <f t="shared" si="28"/>
        <v>4.201579317139748</v>
      </c>
      <c r="AR51" s="249">
        <f t="shared" si="29"/>
        <v>1.0881939784475119E-3</v>
      </c>
      <c r="AS51" s="249">
        <f t="shared" si="137"/>
        <v>3.9179705193666017</v>
      </c>
      <c r="AT51" s="249">
        <f t="shared" si="138"/>
        <v>2.0294806333976435E-3</v>
      </c>
      <c r="AU51" s="433">
        <f t="shared" si="30"/>
        <v>1.3117674611845155E-2</v>
      </c>
      <c r="AV51" s="430">
        <f t="shared" si="139"/>
        <v>41.979481751668651</v>
      </c>
      <c r="AW51" s="430">
        <f t="shared" si="146"/>
        <v>38.534497357921111</v>
      </c>
      <c r="AX51" s="430">
        <f t="shared" si="140"/>
        <v>80.527096784201603</v>
      </c>
      <c r="AY51" s="430">
        <f t="shared" si="85"/>
        <v>19.472903215798397</v>
      </c>
      <c r="AZ51" s="436">
        <f t="shared" si="31"/>
        <v>38.534497357921111</v>
      </c>
      <c r="BA51" s="436"/>
      <c r="BB51" s="464">
        <v>0.1</v>
      </c>
      <c r="BC51" s="465">
        <f>AU51</f>
        <v>1.3117674611845155E-2</v>
      </c>
      <c r="BD51" s="436">
        <f t="shared" si="32"/>
        <v>41.979481751668651</v>
      </c>
      <c r="BE51" s="430"/>
      <c r="BF51" s="146">
        <f t="shared" si="33"/>
        <v>80.513979109589769</v>
      </c>
      <c r="BG51" s="146"/>
      <c r="BH51" s="147">
        <v>21494.767504267533</v>
      </c>
      <c r="BI51" s="148">
        <v>45.796036343535427</v>
      </c>
      <c r="BJ51" s="148">
        <v>5.2487650316445711</v>
      </c>
      <c r="BK51" s="148">
        <v>53.366396023818766</v>
      </c>
      <c r="BL51" s="148">
        <v>13.957481689113353</v>
      </c>
      <c r="BM51" s="148">
        <v>24.897744012790024</v>
      </c>
      <c r="BN51" s="148">
        <v>20.091507597536875</v>
      </c>
      <c r="BO51" s="148">
        <v>94.363333992899342</v>
      </c>
      <c r="BP51" s="148">
        <v>205.55932039937147</v>
      </c>
      <c r="BQ51" s="148">
        <v>15.725033152405866</v>
      </c>
      <c r="BR51" s="148">
        <v>143.64630673225483</v>
      </c>
      <c r="BS51" s="148">
        <v>10.198233959018296</v>
      </c>
      <c r="BT51" s="148">
        <v>13.457089568520379</v>
      </c>
      <c r="BU51" s="148">
        <v>8.0801631783831045</v>
      </c>
      <c r="BV51" s="148">
        <v>4.6710119439454765</v>
      </c>
      <c r="BW51" s="148">
        <v>979.21053808704403</v>
      </c>
      <c r="BX51" s="148">
        <v>31.837989205022083</v>
      </c>
      <c r="BY51" s="148">
        <v>60.172786436603509</v>
      </c>
      <c r="BZ51" s="148">
        <v>6.2466432617463896</v>
      </c>
      <c r="CA51" s="148">
        <v>16.175830401060214</v>
      </c>
      <c r="CB51" s="148"/>
      <c r="CC51" s="148">
        <f t="shared" si="34"/>
        <v>7465540.6252010837</v>
      </c>
      <c r="CD51" s="148"/>
      <c r="CE51" s="148">
        <f t="shared" si="35"/>
        <v>108.18660604268581</v>
      </c>
      <c r="CF51" s="148"/>
      <c r="CG51" s="198">
        <v>13.37430762594648</v>
      </c>
      <c r="CH51" s="198">
        <v>11.647043375497883</v>
      </c>
      <c r="CI51" s="373">
        <v>0.96643223062691608</v>
      </c>
      <c r="CJ51" s="200" t="s">
        <v>159</v>
      </c>
      <c r="CK51" s="344">
        <v>13.37430762594648</v>
      </c>
      <c r="CL51" s="373">
        <v>0.96643223062691608</v>
      </c>
      <c r="CM51" s="501">
        <f t="shared" si="36"/>
        <v>41.979481751668651</v>
      </c>
      <c r="CN51" s="501">
        <f t="shared" si="37"/>
        <v>38.534497357921111</v>
      </c>
      <c r="CO51" s="161">
        <f t="shared" si="38"/>
        <v>2.3821161154764632E-2</v>
      </c>
      <c r="CP51" s="161">
        <f t="shared" si="38"/>
        <v>2.5950773165967896E-2</v>
      </c>
      <c r="CQ51" s="142">
        <f t="shared" si="39"/>
        <v>0.91793647158089076</v>
      </c>
      <c r="CR51" s="142">
        <f t="shared" si="40"/>
        <v>52.139370350245933</v>
      </c>
      <c r="CS51" s="142">
        <f t="shared" si="41"/>
        <v>4.624969283817526</v>
      </c>
      <c r="CT51" s="142">
        <f t="shared" si="141"/>
        <v>82.222125143387004</v>
      </c>
      <c r="CU51" s="142">
        <f t="shared" si="42"/>
        <v>17.777874856612993</v>
      </c>
      <c r="CV51" s="142">
        <f t="shared" si="43"/>
        <v>6.1068614984041654</v>
      </c>
      <c r="CW51" s="146">
        <f t="shared" si="44"/>
        <v>59.52423823375544</v>
      </c>
      <c r="CX51" s="146">
        <f t="shared" si="45"/>
        <v>12.870191039327974</v>
      </c>
      <c r="CY51" s="146">
        <f t="shared" si="46"/>
        <v>5.7626381122228993</v>
      </c>
      <c r="CZ51" s="512">
        <f t="shared" si="47"/>
        <v>94.363333992899342</v>
      </c>
      <c r="DG51" s="516"/>
      <c r="DH51" s="145">
        <v>59.52423823375544</v>
      </c>
      <c r="DI51" s="145">
        <v>2.2550251891189848</v>
      </c>
      <c r="DJ51" s="145">
        <v>12.870191039327974</v>
      </c>
      <c r="DK51" s="145">
        <v>2.401014197697942</v>
      </c>
      <c r="DL51" s="145">
        <v>6.4884003812869823E-2</v>
      </c>
      <c r="DM51" s="145">
        <v>1.801653313420253</v>
      </c>
      <c r="DN51" s="145">
        <v>1.6997364583745658</v>
      </c>
      <c r="DO51" s="145">
        <v>5.3142651613462286</v>
      </c>
      <c r="DP51" s="145">
        <v>5.7626381122228993</v>
      </c>
      <c r="DQ51" s="145">
        <v>0.2218910507751444</v>
      </c>
      <c r="DR51" s="145">
        <v>2.7827688239051098</v>
      </c>
      <c r="DS51" s="145">
        <v>0.66169441624256853</v>
      </c>
      <c r="DT51" s="145">
        <v>0.32</v>
      </c>
      <c r="DU51" s="538">
        <v>3.92</v>
      </c>
      <c r="DV51" s="540">
        <f t="shared" si="49"/>
        <v>99.599999999999966</v>
      </c>
      <c r="DW51" s="554">
        <f t="shared" si="50"/>
        <v>1.2075383221060636</v>
      </c>
      <c r="DX51" s="256">
        <f t="shared" si="120"/>
        <v>71.87779876143064</v>
      </c>
      <c r="DY51" s="256">
        <f t="shared" si="120"/>
        <v>2.7230293331756474</v>
      </c>
      <c r="DZ51" s="256">
        <f t="shared" si="120"/>
        <v>15.541248892814597</v>
      </c>
      <c r="EA51" s="256">
        <f t="shared" si="120"/>
        <v>2.8993166556410093</v>
      </c>
      <c r="EB51" s="256">
        <f t="shared" si="120"/>
        <v>7.8349921095716257E-2</v>
      </c>
      <c r="EC51" s="256">
        <f t="shared" si="120"/>
        <v>2.1755654191043221</v>
      </c>
      <c r="ED51" s="256">
        <f t="shared" si="120"/>
        <v>2.0524969109681264</v>
      </c>
      <c r="EE51" s="256">
        <f t="shared" si="120"/>
        <v>6.4171788361587341</v>
      </c>
      <c r="EF51" s="256">
        <f t="shared" si="120"/>
        <v>6.9586063569380938</v>
      </c>
      <c r="EG51" s="256">
        <f t="shared" si="120"/>
        <v>0.26794194714336922</v>
      </c>
      <c r="EH51" s="256">
        <f t="shared" si="120"/>
        <v>3.3602999964274405</v>
      </c>
      <c r="EI51" s="256">
        <f t="shared" si="120"/>
        <v>0.79902136513650246</v>
      </c>
      <c r="EJ51" s="256">
        <f t="shared" si="121"/>
        <v>115.15085439603421</v>
      </c>
      <c r="EK51" s="256"/>
      <c r="EL51" s="256"/>
      <c r="EM51" s="147">
        <v>21494.767504267533</v>
      </c>
      <c r="EN51" s="148">
        <v>45.796036343535427</v>
      </c>
      <c r="EO51" s="148">
        <v>5.2487650316445711</v>
      </c>
      <c r="EP51" s="148">
        <v>53.366396023818766</v>
      </c>
      <c r="EQ51" s="148">
        <v>13.957481689113353</v>
      </c>
      <c r="ER51" s="148">
        <v>24.897744012790024</v>
      </c>
      <c r="ES51" s="148">
        <v>20.091507597536875</v>
      </c>
      <c r="ET51" s="148">
        <v>94.363333992899342</v>
      </c>
      <c r="EU51" s="148">
        <v>205.55932039937147</v>
      </c>
      <c r="EV51" s="148">
        <v>15.725033152405866</v>
      </c>
      <c r="EW51" s="148">
        <v>143.64630673225483</v>
      </c>
      <c r="EX51" s="148">
        <v>10.198233959018296</v>
      </c>
      <c r="EY51" s="148">
        <v>13.457089568520379</v>
      </c>
      <c r="EZ51" s="148">
        <v>8.0801631783831045</v>
      </c>
      <c r="FA51" s="148">
        <v>4.6710119439454765</v>
      </c>
      <c r="FB51" s="148">
        <v>979.21053808704403</v>
      </c>
      <c r="FC51" s="148">
        <v>31.837989205022083</v>
      </c>
      <c r="FD51" s="148">
        <v>60.172786436603509</v>
      </c>
      <c r="FE51" s="148">
        <v>6.2466432617463896</v>
      </c>
      <c r="FF51" s="148">
        <v>16.175830401060214</v>
      </c>
      <c r="FG51" s="516"/>
      <c r="FH51" s="256"/>
      <c r="FI51" s="256"/>
      <c r="FJ51" s="256"/>
      <c r="FK51" s="256"/>
      <c r="FL51" s="256"/>
      <c r="FM51" s="142">
        <f t="shared" si="142"/>
        <v>53.625795997199894</v>
      </c>
      <c r="FN51" s="256"/>
      <c r="FO51" s="142">
        <f t="shared" si="143"/>
        <v>31.638824315211494</v>
      </c>
      <c r="FP51" s="256"/>
      <c r="FQ51" s="142">
        <f t="shared" si="53"/>
        <v>17.777874856612996</v>
      </c>
      <c r="FS51" s="142">
        <f t="shared" si="54"/>
        <v>62.893373360150832</v>
      </c>
      <c r="FT51" s="256"/>
      <c r="FU51" s="142">
        <f t="shared" si="55"/>
        <v>17.777874856612993</v>
      </c>
      <c r="FV51" s="256"/>
      <c r="FW51" s="142">
        <f t="shared" si="56"/>
        <v>0.21621765219045594</v>
      </c>
      <c r="FY51" s="142">
        <f t="shared" si="57"/>
        <v>12.870191039327976</v>
      </c>
      <c r="FZ51" s="256"/>
      <c r="GA51" s="256"/>
      <c r="GB51" s="256"/>
      <c r="GC51" s="256"/>
      <c r="GD51" s="256"/>
      <c r="GE51" s="256"/>
      <c r="GF51" s="256"/>
      <c r="GG51" s="256"/>
      <c r="GH51" s="256"/>
      <c r="GI51" s="256"/>
      <c r="GJ51" s="256"/>
      <c r="GK51" s="256"/>
      <c r="GL51" s="256"/>
      <c r="GM51" s="256"/>
      <c r="GN51" s="256"/>
      <c r="GO51" s="344">
        <v>13.37430762594648</v>
      </c>
      <c r="GP51" s="373">
        <v>0.96643223062691608</v>
      </c>
      <c r="GQ51" s="256"/>
      <c r="GR51" s="256"/>
      <c r="GS51" s="617"/>
      <c r="GT51" s="620"/>
      <c r="GU51" s="620"/>
      <c r="GV51" s="620"/>
      <c r="GW51" s="620"/>
      <c r="GX51" s="620"/>
      <c r="GY51" s="620"/>
      <c r="GZ51" s="620"/>
      <c r="HA51" s="620"/>
      <c r="HB51" s="620"/>
      <c r="HC51" s="629"/>
      <c r="HD51" s="620"/>
      <c r="HE51" s="620"/>
      <c r="HF51" s="620"/>
      <c r="HG51" s="620"/>
      <c r="HH51" s="620"/>
      <c r="HI51" s="620"/>
      <c r="HJ51" s="620"/>
      <c r="HK51" s="620"/>
      <c r="HL51" s="629"/>
      <c r="HM51" s="620"/>
      <c r="HN51" s="620"/>
      <c r="HO51" s="620"/>
      <c r="HP51" s="620"/>
      <c r="HQ51" s="620"/>
      <c r="HR51" s="620"/>
      <c r="HS51" s="620"/>
      <c r="HT51" s="620"/>
      <c r="HU51" s="620"/>
      <c r="HV51" s="620"/>
      <c r="HW51" s="620"/>
      <c r="HX51" s="620"/>
      <c r="HY51" s="620"/>
      <c r="HZ51" s="620"/>
      <c r="IA51" s="620"/>
      <c r="IB51" s="620"/>
      <c r="IC51" s="620"/>
      <c r="ID51" s="620"/>
      <c r="IE51" s="620"/>
      <c r="IF51" s="620"/>
      <c r="IG51" s="620"/>
      <c r="IH51" s="620"/>
      <c r="II51" s="620"/>
      <c r="IJ51" s="620"/>
      <c r="IK51" s="620"/>
      <c r="IL51" s="620"/>
      <c r="IM51" s="620"/>
      <c r="IN51" s="620"/>
      <c r="IO51" s="620"/>
      <c r="IP51" s="620"/>
      <c r="IQ51" s="620"/>
      <c r="IR51" s="620"/>
      <c r="IS51" s="620"/>
      <c r="IT51" s="620"/>
      <c r="IU51" s="620"/>
      <c r="IV51" s="620"/>
      <c r="IW51" s="620"/>
      <c r="IX51" s="278">
        <v>29</v>
      </c>
      <c r="IY51" s="145">
        <v>59.52423823375544</v>
      </c>
      <c r="IZ51" s="145">
        <v>2.2550251891189848</v>
      </c>
      <c r="JA51" s="145">
        <v>12.870191039327974</v>
      </c>
      <c r="JB51" s="145">
        <v>2.401014197697942</v>
      </c>
      <c r="JC51" s="145">
        <v>6.4884003812869823E-2</v>
      </c>
      <c r="JD51" s="145">
        <v>1.801653313420253</v>
      </c>
      <c r="JE51" s="145">
        <v>1.6997364583745658</v>
      </c>
      <c r="JF51" s="145">
        <v>5.3142651613462286</v>
      </c>
      <c r="JG51" s="145">
        <v>5.7626381122228993</v>
      </c>
      <c r="JH51" s="145">
        <v>0.2218910507751444</v>
      </c>
      <c r="JI51" s="145">
        <v>2.7827688239051098</v>
      </c>
      <c r="JJ51" s="145">
        <v>0.66169441624256853</v>
      </c>
      <c r="JK51" s="538">
        <v>3.92</v>
      </c>
      <c r="JL51" s="248">
        <v>0.32</v>
      </c>
      <c r="JM51" s="540">
        <f t="shared" si="58"/>
        <v>99.279999999999973</v>
      </c>
      <c r="JN51" s="748">
        <f t="shared" si="59"/>
        <v>1.0072522159548754</v>
      </c>
      <c r="JO51" s="753">
        <f t="shared" si="60"/>
        <v>59.955920863976083</v>
      </c>
      <c r="JP51" s="753">
        <f t="shared" si="61"/>
        <v>2.2713791187741594</v>
      </c>
      <c r="JQ51" s="753">
        <f t="shared" si="62"/>
        <v>12.963528444125682</v>
      </c>
      <c r="JR51" s="753">
        <f t="shared" si="63"/>
        <v>2.4184268711703694</v>
      </c>
      <c r="JS51" s="753">
        <f t="shared" si="64"/>
        <v>6.5354556620537713E-2</v>
      </c>
      <c r="JT51" s="753">
        <f t="shared" si="65"/>
        <v>1.8147192923249935</v>
      </c>
      <c r="JU51" s="753">
        <f t="shared" si="66"/>
        <v>1.7120633142370731</v>
      </c>
      <c r="JV51" s="753">
        <f t="shared" si="67"/>
        <v>5.3528053599377818</v>
      </c>
      <c r="JW51" s="753">
        <f t="shared" si="68"/>
        <v>5.8044300082825346</v>
      </c>
      <c r="JX51" s="753">
        <f t="shared" si="69"/>
        <v>0.22350025259381995</v>
      </c>
      <c r="JY51" s="753">
        <f t="shared" si="70"/>
        <v>2.8029500643685643</v>
      </c>
      <c r="JZ51" s="753">
        <f t="shared" si="71"/>
        <v>0.66649316704529482</v>
      </c>
      <c r="KA51" s="753">
        <f t="shared" si="72"/>
        <v>3.9484286865431115</v>
      </c>
      <c r="KB51" s="753">
        <f t="shared" si="73"/>
        <v>99.999999999999986</v>
      </c>
      <c r="KC51" s="256"/>
      <c r="KD51" s="256">
        <f t="shared" si="74"/>
        <v>54.014701850523672</v>
      </c>
      <c r="KE51" s="256">
        <f t="shared" si="75"/>
        <v>30.787981864693297</v>
      </c>
      <c r="KF51" s="256">
        <f t="shared" si="76"/>
        <v>5.6604920007801844</v>
      </c>
      <c r="KG51" s="249">
        <f t="shared" si="77"/>
        <v>9.0457488439454607</v>
      </c>
      <c r="KH51" s="256">
        <f t="shared" si="78"/>
        <v>99.508924559942614</v>
      </c>
      <c r="KI51" s="256">
        <f t="shared" si="79"/>
        <v>1.0049349889191252</v>
      </c>
      <c r="KJ51" s="753">
        <f t="shared" si="80"/>
        <v>54.281263805625862</v>
      </c>
      <c r="KK51" s="753">
        <f t="shared" si="81"/>
        <v>30.939920214037787</v>
      </c>
      <c r="KL51" s="753">
        <f t="shared" si="82"/>
        <v>5.6884264660808315</v>
      </c>
      <c r="KM51" s="753">
        <f t="shared" si="83"/>
        <v>9.0903895142555218</v>
      </c>
      <c r="KN51" s="753">
        <f t="shared" si="84"/>
        <v>100</v>
      </c>
      <c r="KO51" s="256"/>
      <c r="KP51" s="147">
        <v>21494.767504267533</v>
      </c>
      <c r="KQ51" s="148">
        <v>45.796036343535427</v>
      </c>
      <c r="KR51" s="148">
        <v>5.2487650316445711</v>
      </c>
      <c r="KS51" s="148">
        <v>53.366396023818766</v>
      </c>
      <c r="KT51" s="148">
        <v>13.957481689113353</v>
      </c>
      <c r="KU51" s="148">
        <v>24.897744012790024</v>
      </c>
      <c r="KV51" s="148">
        <v>20.091507597536875</v>
      </c>
      <c r="KW51" s="148">
        <v>94.363333992899342</v>
      </c>
      <c r="KX51" s="148">
        <v>205.55932039937147</v>
      </c>
      <c r="KY51" s="148">
        <v>15.725033152405866</v>
      </c>
      <c r="KZ51" s="148">
        <v>143.64630673225483</v>
      </c>
      <c r="LA51" s="148">
        <v>10.198233959018296</v>
      </c>
      <c r="LB51" s="148">
        <v>13.457089568520379</v>
      </c>
      <c r="LC51" s="148">
        <v>8.0801631783831045</v>
      </c>
      <c r="LD51" s="148">
        <v>4.6710119439454765</v>
      </c>
      <c r="LE51" s="148">
        <v>979.21053808704403</v>
      </c>
      <c r="LF51" s="148">
        <v>31.837989205022083</v>
      </c>
      <c r="LG51" s="148">
        <v>60.172786436603509</v>
      </c>
      <c r="LH51" s="148">
        <v>6.2466432617463896</v>
      </c>
      <c r="LI51" s="148">
        <v>16.175830401060214</v>
      </c>
      <c r="LJ51" s="617"/>
      <c r="LL51" s="142">
        <f t="shared" si="22"/>
        <v>30.145106643188523</v>
      </c>
    </row>
    <row r="52" spans="1:324" s="142" customFormat="1" ht="15.75" x14ac:dyDescent="0.2">
      <c r="A52" s="691">
        <v>30</v>
      </c>
      <c r="B52" s="272">
        <v>114</v>
      </c>
      <c r="C52" s="144">
        <v>110</v>
      </c>
      <c r="D52" s="393">
        <v>3153.8</v>
      </c>
      <c r="E52" s="320" t="s">
        <v>240</v>
      </c>
      <c r="F52" s="311" t="s">
        <v>163</v>
      </c>
      <c r="G52" s="239"/>
      <c r="H52" s="145">
        <v>67.051474365289081</v>
      </c>
      <c r="I52" s="145">
        <v>0.76576726598806844</v>
      </c>
      <c r="J52" s="145">
        <v>15.739309122321972</v>
      </c>
      <c r="K52" s="145">
        <v>3.0930951203063111</v>
      </c>
      <c r="L52" s="145">
        <v>5.8715336226559292E-2</v>
      </c>
      <c r="M52" s="145">
        <v>2.1380197387436444</v>
      </c>
      <c r="N52" s="145">
        <v>0.62386330102720711</v>
      </c>
      <c r="O52" s="145">
        <v>1.5253647943691429</v>
      </c>
      <c r="P52" s="145">
        <v>3.1558207859774163</v>
      </c>
      <c r="Q52" s="145">
        <v>0.12668527886360956</v>
      </c>
      <c r="R52" s="145">
        <v>0.17110738963396613</v>
      </c>
      <c r="S52" s="145">
        <v>0.5407775012530216</v>
      </c>
      <c r="T52" s="145">
        <v>0.47</v>
      </c>
      <c r="U52" s="145">
        <v>4.1399999999999997</v>
      </c>
      <c r="V52" s="146">
        <v>99.6</v>
      </c>
      <c r="W52" s="146"/>
      <c r="X52" s="145">
        <v>1.5253647943691429</v>
      </c>
      <c r="Y52" s="145">
        <f t="shared" si="127"/>
        <v>1.131820677421904</v>
      </c>
      <c r="Z52" s="145">
        <f t="shared" si="128"/>
        <v>1.5253363643500453E-2</v>
      </c>
      <c r="AA52" s="145">
        <f t="shared" si="129"/>
        <v>2.6571854717910468</v>
      </c>
      <c r="AB52" s="145">
        <v>0.47</v>
      </c>
      <c r="AC52" s="146">
        <f t="shared" si="130"/>
        <v>0.7118848908869877</v>
      </c>
      <c r="AD52" s="146"/>
      <c r="AE52" s="146">
        <f t="shared" si="131"/>
        <v>0.29943793185944068</v>
      </c>
      <c r="AF52" s="443">
        <f>N52-R52*2.5*0.7</f>
        <v>0.32442536916776643</v>
      </c>
      <c r="AG52" s="146">
        <v>0</v>
      </c>
      <c r="AH52" s="146">
        <f t="shared" si="133"/>
        <v>0.17110738963396613</v>
      </c>
      <c r="AI52" s="887">
        <f t="shared" si="24"/>
        <v>0.29943793185944068</v>
      </c>
      <c r="AJ52" s="887">
        <f t="shared" si="25"/>
        <v>0.32442536916776643</v>
      </c>
      <c r="AK52" s="146"/>
      <c r="AL52" s="887">
        <f t="shared" si="144"/>
        <v>0.1711073896339661</v>
      </c>
      <c r="AM52" s="249">
        <f t="shared" si="134"/>
        <v>47.542352736133687</v>
      </c>
      <c r="AN52" s="249">
        <f t="shared" si="135"/>
        <v>0.99317607668748809</v>
      </c>
      <c r="AO52" s="249">
        <f t="shared" si="27"/>
        <v>6.8239233125118965E-3</v>
      </c>
      <c r="AP52" s="249">
        <f t="shared" si="136"/>
        <v>5.2311148590499554</v>
      </c>
      <c r="AQ52" s="249">
        <f t="shared" si="28"/>
        <v>5.1954181324128568</v>
      </c>
      <c r="AR52" s="249">
        <f t="shared" si="29"/>
        <v>3.5696726637098372E-2</v>
      </c>
      <c r="AS52" s="249">
        <f t="shared" si="137"/>
        <v>4.0838808676280722</v>
      </c>
      <c r="AT52" s="249">
        <f t="shared" si="138"/>
        <v>5.6119132371927762E-2</v>
      </c>
      <c r="AU52" s="433">
        <f t="shared" si="30"/>
        <v>0.4162412281767926</v>
      </c>
      <c r="AV52" s="430">
        <f t="shared" si="139"/>
        <v>50.037216244725798</v>
      </c>
      <c r="AW52" s="430">
        <f t="shared" si="146"/>
        <v>42.032866242926183</v>
      </c>
      <c r="AX52" s="430">
        <f t="shared" si="140"/>
        <v>92.486323715828775</v>
      </c>
      <c r="AY52" s="430">
        <f t="shared" si="85"/>
        <v>7.5136762841712255</v>
      </c>
      <c r="AZ52" s="436">
        <f t="shared" si="31"/>
        <v>42.032866242926183</v>
      </c>
      <c r="BA52" s="436"/>
      <c r="BB52" s="436">
        <f>AU52</f>
        <v>0.4162412281767926</v>
      </c>
      <c r="BC52" s="436"/>
      <c r="BD52" s="436">
        <f t="shared" si="32"/>
        <v>50.037216244725798</v>
      </c>
      <c r="BE52" s="430"/>
      <c r="BF52" s="146">
        <f t="shared" si="33"/>
        <v>92.070082487651973</v>
      </c>
      <c r="BG52" s="146"/>
      <c r="BH52" s="147">
        <v>24585.101854826669</v>
      </c>
      <c r="BI52" s="148">
        <v>80.799850430156141</v>
      </c>
      <c r="BJ52" s="148">
        <v>21.349341578122718</v>
      </c>
      <c r="BK52" s="148">
        <v>68.269384698281499</v>
      </c>
      <c r="BL52" s="148">
        <v>16.55471231065285</v>
      </c>
      <c r="BM52" s="148">
        <v>27.769954728923228</v>
      </c>
      <c r="BN52" s="148">
        <v>23.48739954973388</v>
      </c>
      <c r="BO52" s="148">
        <v>101.53999592056691</v>
      </c>
      <c r="BP52" s="148">
        <v>190.70104058964714</v>
      </c>
      <c r="BQ52" s="148">
        <v>20.785731032479035</v>
      </c>
      <c r="BR52" s="148">
        <v>182.41055706224543</v>
      </c>
      <c r="BS52" s="148">
        <v>10.990680343936381</v>
      </c>
      <c r="BT52" s="148">
        <v>13.928013132000032</v>
      </c>
      <c r="BU52" s="148">
        <v>9.8037856167334727</v>
      </c>
      <c r="BV52" s="148">
        <v>6.640721942391747</v>
      </c>
      <c r="BW52" s="148">
        <v>564.7209379638665</v>
      </c>
      <c r="BX52" s="148">
        <v>36.546270467421692</v>
      </c>
      <c r="BY52" s="148">
        <v>57.967031636438215</v>
      </c>
      <c r="BZ52" s="148">
        <v>3.6398725535445249</v>
      </c>
      <c r="CA52" s="148">
        <v>13.825159653946267</v>
      </c>
      <c r="CB52" s="148"/>
      <c r="CC52" s="148">
        <f t="shared" si="34"/>
        <v>61965733.989344716</v>
      </c>
      <c r="CD52" s="148"/>
      <c r="CE52" s="148">
        <f t="shared" si="35"/>
        <v>108.33846175780617</v>
      </c>
      <c r="CF52" s="148"/>
      <c r="CG52" s="198">
        <v>16.899999999999999</v>
      </c>
      <c r="CH52" s="198">
        <v>15.8</v>
      </c>
      <c r="CI52" s="373">
        <v>1.2802896119657281</v>
      </c>
      <c r="CJ52" s="200"/>
      <c r="CK52" s="344">
        <v>16.899999999999999</v>
      </c>
      <c r="CL52" s="373">
        <v>1.2802896119657281</v>
      </c>
      <c r="CM52" s="501">
        <f t="shared" si="36"/>
        <v>50.037216244725798</v>
      </c>
      <c r="CN52" s="501">
        <f t="shared" si="37"/>
        <v>42.032866242926183</v>
      </c>
      <c r="CO52" s="161">
        <f t="shared" si="38"/>
        <v>1.9985124574259376E-2</v>
      </c>
      <c r="CP52" s="161">
        <f t="shared" si="38"/>
        <v>2.3790906720958925E-2</v>
      </c>
      <c r="CQ52" s="142">
        <f t="shared" si="39"/>
        <v>0.84003206807806141</v>
      </c>
      <c r="CR52" s="142">
        <f t="shared" si="40"/>
        <v>54.346878913067734</v>
      </c>
      <c r="CS52" s="142">
        <f t="shared" si="41"/>
        <v>4.2601281825130828</v>
      </c>
      <c r="CT52" s="142">
        <f t="shared" si="141"/>
        <v>80.989056439262669</v>
      </c>
      <c r="CU52" s="142">
        <f t="shared" si="42"/>
        <v>19.010943560737324</v>
      </c>
      <c r="CV52" s="142">
        <f t="shared" si="43"/>
        <v>3.1079583541111857</v>
      </c>
      <c r="CW52" s="146">
        <f t="shared" si="44"/>
        <v>67.051474365289081</v>
      </c>
      <c r="CX52" s="146">
        <f t="shared" si="45"/>
        <v>15.739309122321972</v>
      </c>
      <c r="CY52" s="146">
        <f t="shared" si="46"/>
        <v>3.1558207859774163</v>
      </c>
      <c r="CZ52" s="512">
        <f t="shared" si="47"/>
        <v>101.53999592056691</v>
      </c>
      <c r="DG52" s="516"/>
      <c r="DH52" s="145">
        <v>67.051474365289081</v>
      </c>
      <c r="DI52" s="145">
        <v>0.76576726598806844</v>
      </c>
      <c r="DJ52" s="145">
        <v>15.739309122321972</v>
      </c>
      <c r="DK52" s="145">
        <v>3.0930951203063111</v>
      </c>
      <c r="DL52" s="145">
        <v>5.8715336226559292E-2</v>
      </c>
      <c r="DM52" s="145">
        <v>2.1380197387436444</v>
      </c>
      <c r="DN52" s="145">
        <v>0.62386330102720711</v>
      </c>
      <c r="DO52" s="145">
        <v>1.5253647943691429</v>
      </c>
      <c r="DP52" s="145">
        <v>3.1558207859774163</v>
      </c>
      <c r="DQ52" s="145">
        <v>0.12668527886360956</v>
      </c>
      <c r="DR52" s="145">
        <v>0.17110738963396613</v>
      </c>
      <c r="DS52" s="145">
        <v>0.5407775012530216</v>
      </c>
      <c r="DT52" s="145">
        <v>0.47</v>
      </c>
      <c r="DU52" s="538">
        <v>4.1399999999999997</v>
      </c>
      <c r="DV52" s="540">
        <f t="shared" si="49"/>
        <v>99.6</v>
      </c>
      <c r="DW52" s="554">
        <f t="shared" si="50"/>
        <v>1.1135179596441112</v>
      </c>
      <c r="DX52" s="256">
        <f t="shared" si="120"/>
        <v>74.663020926366116</v>
      </c>
      <c r="DY52" s="256">
        <f t="shared" si="120"/>
        <v>0.85269560358528329</v>
      </c>
      <c r="DZ52" s="256">
        <f t="shared" si="120"/>
        <v>17.526003380095908</v>
      </c>
      <c r="EA52" s="256">
        <f t="shared" si="120"/>
        <v>3.4442169673486398</v>
      </c>
      <c r="EB52" s="256">
        <f t="shared" si="120"/>
        <v>6.538058139481627E-2</v>
      </c>
      <c r="EC52" s="256">
        <f t="shared" si="120"/>
        <v>2.3807233771646583</v>
      </c>
      <c r="ED52" s="256">
        <f t="shared" si="120"/>
        <v>0.69468299005665557</v>
      </c>
      <c r="EE52" s="256">
        <f t="shared" si="120"/>
        <v>1.698521093538887</v>
      </c>
      <c r="EF52" s="256">
        <f t="shared" si="120"/>
        <v>3.514063122604048</v>
      </c>
      <c r="EG52" s="256">
        <f t="shared" si="120"/>
        <v>0.14106633323715176</v>
      </c>
      <c r="EH52" s="256">
        <f t="shared" si="120"/>
        <v>0.1905311513852439</v>
      </c>
      <c r="EI52" s="256">
        <f t="shared" si="120"/>
        <v>0.60216545981670533</v>
      </c>
      <c r="EJ52" s="256">
        <f t="shared" si="121"/>
        <v>105.77307098659409</v>
      </c>
      <c r="EK52" s="256"/>
      <c r="EL52" s="256"/>
      <c r="EM52" s="147">
        <v>24585.101854826669</v>
      </c>
      <c r="EN52" s="148">
        <v>80.799850430156141</v>
      </c>
      <c r="EO52" s="148">
        <v>21.349341578122718</v>
      </c>
      <c r="EP52" s="148">
        <v>68.269384698281499</v>
      </c>
      <c r="EQ52" s="148">
        <v>16.55471231065285</v>
      </c>
      <c r="ER52" s="148">
        <v>27.769954728923228</v>
      </c>
      <c r="ES52" s="148">
        <v>23.48739954973388</v>
      </c>
      <c r="ET52" s="148">
        <v>101.53999592056691</v>
      </c>
      <c r="EU52" s="148">
        <v>190.70104058964714</v>
      </c>
      <c r="EV52" s="148">
        <v>20.785731032479035</v>
      </c>
      <c r="EW52" s="148">
        <v>182.41055706224543</v>
      </c>
      <c r="EX52" s="148">
        <v>10.990680343936381</v>
      </c>
      <c r="EY52" s="148">
        <v>13.928013132000032</v>
      </c>
      <c r="EZ52" s="148">
        <v>9.8037856167334727</v>
      </c>
      <c r="FA52" s="148">
        <v>6.640721942391747</v>
      </c>
      <c r="FB52" s="148">
        <v>564.7209379638665</v>
      </c>
      <c r="FC52" s="148">
        <v>36.546270467421692</v>
      </c>
      <c r="FD52" s="148">
        <v>57.967031636438215</v>
      </c>
      <c r="FE52" s="148">
        <v>3.6398725535445249</v>
      </c>
      <c r="FF52" s="148">
        <v>13.825159653946267</v>
      </c>
      <c r="FG52" s="516"/>
      <c r="FH52" s="256"/>
      <c r="FI52" s="256"/>
      <c r="FJ52" s="256"/>
      <c r="FK52" s="256"/>
      <c r="FL52" s="256"/>
      <c r="FM52" s="142">
        <f t="shared" si="142"/>
        <v>65.580454676341546</v>
      </c>
      <c r="FN52" s="256"/>
      <c r="FO52" s="142">
        <f t="shared" si="143"/>
        <v>32.949637933591482</v>
      </c>
      <c r="FP52" s="256"/>
      <c r="FQ52" s="142">
        <f t="shared" si="53"/>
        <v>19.010943560737317</v>
      </c>
      <c r="FS52" s="142">
        <f t="shared" si="54"/>
        <v>66.558807506621818</v>
      </c>
      <c r="FT52" s="256"/>
      <c r="FU52" s="142">
        <f t="shared" si="55"/>
        <v>19.010943560737324</v>
      </c>
      <c r="FV52" s="256"/>
      <c r="FW52" s="142">
        <f t="shared" si="56"/>
        <v>0.2347347209186772</v>
      </c>
      <c r="FY52" s="142">
        <f t="shared" si="57"/>
        <v>15.739309122321972</v>
      </c>
      <c r="FZ52" s="256"/>
      <c r="GA52" s="256"/>
      <c r="GB52" s="256"/>
      <c r="GC52" s="256"/>
      <c r="GD52" s="256"/>
      <c r="GE52" s="256"/>
      <c r="GF52" s="256"/>
      <c r="GG52" s="256"/>
      <c r="GH52" s="256"/>
      <c r="GI52" s="256"/>
      <c r="GJ52" s="256"/>
      <c r="GK52" s="256"/>
      <c r="GL52" s="256"/>
      <c r="GM52" s="256"/>
      <c r="GN52" s="256"/>
      <c r="GO52" s="344">
        <v>16.899999999999999</v>
      </c>
      <c r="GP52" s="373">
        <v>1.2802896119657281</v>
      </c>
      <c r="GQ52" s="256"/>
      <c r="GR52" s="256"/>
      <c r="GS52" s="617"/>
      <c r="GT52" s="620"/>
      <c r="GU52" s="620"/>
      <c r="GV52" s="620"/>
      <c r="GW52" s="620"/>
      <c r="GX52" s="620"/>
      <c r="GY52" s="620"/>
      <c r="GZ52" s="620"/>
      <c r="HA52" s="620"/>
      <c r="HB52" s="620"/>
      <c r="HC52" s="629"/>
      <c r="HD52" s="620"/>
      <c r="HE52" s="620"/>
      <c r="HF52" s="620"/>
      <c r="HG52" s="620"/>
      <c r="HH52" s="620"/>
      <c r="HI52" s="620"/>
      <c r="HJ52" s="620"/>
      <c r="HK52" s="620"/>
      <c r="HL52" s="629"/>
      <c r="HM52" s="620"/>
      <c r="HN52" s="620"/>
      <c r="HO52" s="620"/>
      <c r="HP52" s="620"/>
      <c r="HQ52" s="620"/>
      <c r="HR52" s="620"/>
      <c r="HS52" s="620"/>
      <c r="HT52" s="620"/>
      <c r="HU52" s="620"/>
      <c r="HV52" s="620"/>
      <c r="HW52" s="620"/>
      <c r="HX52" s="620"/>
      <c r="HY52" s="620"/>
      <c r="HZ52" s="620"/>
      <c r="IA52" s="620"/>
      <c r="IB52" s="620"/>
      <c r="IC52" s="620"/>
      <c r="ID52" s="620"/>
      <c r="IE52" s="620"/>
      <c r="IF52" s="620"/>
      <c r="IG52" s="620"/>
      <c r="IH52" s="620"/>
      <c r="II52" s="620"/>
      <c r="IJ52" s="620"/>
      <c r="IK52" s="620"/>
      <c r="IL52" s="620"/>
      <c r="IM52" s="620"/>
      <c r="IN52" s="620"/>
      <c r="IO52" s="620"/>
      <c r="IP52" s="620"/>
      <c r="IQ52" s="620"/>
      <c r="IR52" s="620"/>
      <c r="IS52" s="620"/>
      <c r="IT52" s="620"/>
      <c r="IU52" s="620"/>
      <c r="IV52" s="620"/>
      <c r="IW52" s="620"/>
      <c r="IX52" s="691">
        <v>30</v>
      </c>
      <c r="IY52" s="145">
        <v>67.051474365289081</v>
      </c>
      <c r="IZ52" s="145">
        <v>0.76576726598806844</v>
      </c>
      <c r="JA52" s="145">
        <v>15.739309122321972</v>
      </c>
      <c r="JB52" s="145">
        <v>3.0930951203063111</v>
      </c>
      <c r="JC52" s="145">
        <v>5.8715336226559292E-2</v>
      </c>
      <c r="JD52" s="145">
        <v>2.1380197387436444</v>
      </c>
      <c r="JE52" s="145">
        <v>0.62386330102720711</v>
      </c>
      <c r="JF52" s="145">
        <v>1.5253647943691429</v>
      </c>
      <c r="JG52" s="145">
        <v>3.1558207859774163</v>
      </c>
      <c r="JH52" s="145">
        <v>0.12668527886360956</v>
      </c>
      <c r="JI52" s="145">
        <v>0.17110738963396613</v>
      </c>
      <c r="JJ52" s="145">
        <v>0.5407775012530216</v>
      </c>
      <c r="JK52" s="538">
        <v>4.1399999999999997</v>
      </c>
      <c r="JL52" s="248">
        <v>0.47</v>
      </c>
      <c r="JM52" s="540">
        <f t="shared" si="58"/>
        <v>99.13</v>
      </c>
      <c r="JN52" s="748">
        <f t="shared" si="59"/>
        <v>1.0087763542822556</v>
      </c>
      <c r="JO52" s="753">
        <f t="shared" si="60"/>
        <v>67.639941859466447</v>
      </c>
      <c r="JP52" s="753">
        <f t="shared" si="61"/>
        <v>0.77248791081213397</v>
      </c>
      <c r="JQ52" s="753">
        <f t="shared" si="62"/>
        <v>15.877442875337408</v>
      </c>
      <c r="JR52" s="753">
        <f t="shared" si="63"/>
        <v>3.1202412189108353</v>
      </c>
      <c r="JS52" s="753">
        <f t="shared" si="64"/>
        <v>5.9230642819085334E-2</v>
      </c>
      <c r="JT52" s="753">
        <f t="shared" si="65"/>
        <v>2.1567837574333142</v>
      </c>
      <c r="JU52" s="753">
        <f t="shared" si="66"/>
        <v>0.6293385463807194</v>
      </c>
      <c r="JV52" s="753">
        <f t="shared" si="67"/>
        <v>1.5387519362142066</v>
      </c>
      <c r="JW52" s="753">
        <f t="shared" si="68"/>
        <v>3.1835173872464608</v>
      </c>
      <c r="JX52" s="753">
        <f t="shared" si="69"/>
        <v>0.12779711375326294</v>
      </c>
      <c r="JY52" s="753">
        <f t="shared" si="70"/>
        <v>0.17260908870570577</v>
      </c>
      <c r="JZ52" s="753">
        <f t="shared" si="71"/>
        <v>0.54552355619189108</v>
      </c>
      <c r="KA52" s="753">
        <f t="shared" si="72"/>
        <v>4.1763341067285378</v>
      </c>
      <c r="KB52" s="753">
        <f t="shared" si="73"/>
        <v>100.00000000000001</v>
      </c>
      <c r="KC52" s="256"/>
      <c r="KD52" s="256">
        <f t="shared" si="74"/>
        <v>66.156011980572529</v>
      </c>
      <c r="KE52" s="256">
        <f t="shared" si="75"/>
        <v>31.915695389957278</v>
      </c>
      <c r="KF52" s="256">
        <f t="shared" si="76"/>
        <v>4.8056726531092568</v>
      </c>
      <c r="KG52" s="249">
        <f t="shared" si="77"/>
        <v>2.3846816948650664</v>
      </c>
      <c r="KH52" s="256">
        <f t="shared" si="78"/>
        <v>105.26206171850413</v>
      </c>
      <c r="KI52" s="256">
        <f t="shared" si="79"/>
        <v>0.95000989309352368</v>
      </c>
      <c r="KJ52" s="753">
        <f t="shared" si="80"/>
        <v>62.848865869157578</v>
      </c>
      <c r="KK52" s="753">
        <f t="shared" si="81"/>
        <v>30.32022636541878</v>
      </c>
      <c r="KL52" s="753">
        <f t="shared" si="82"/>
        <v>4.5654365634227956</v>
      </c>
      <c r="KM52" s="753">
        <f t="shared" si="83"/>
        <v>2.2654712020008447</v>
      </c>
      <c r="KN52" s="753">
        <f t="shared" si="84"/>
        <v>99.999999999999986</v>
      </c>
      <c r="KO52" s="256"/>
      <c r="KP52" s="147">
        <v>24585.101854826669</v>
      </c>
      <c r="KQ52" s="148">
        <v>80.799850430156141</v>
      </c>
      <c r="KR52" s="148">
        <v>21.349341578122718</v>
      </c>
      <c r="KS52" s="148">
        <v>68.269384698281499</v>
      </c>
      <c r="KT52" s="148">
        <v>16.55471231065285</v>
      </c>
      <c r="KU52" s="148">
        <v>27.769954728923228</v>
      </c>
      <c r="KV52" s="148">
        <v>23.48739954973388</v>
      </c>
      <c r="KW52" s="148">
        <v>101.53999592056691</v>
      </c>
      <c r="KX52" s="148">
        <v>190.70104058964714</v>
      </c>
      <c r="KY52" s="148">
        <v>20.785731032479035</v>
      </c>
      <c r="KZ52" s="148">
        <v>182.41055706224543</v>
      </c>
      <c r="LA52" s="148">
        <v>10.990680343936381</v>
      </c>
      <c r="LB52" s="148">
        <v>13.928013132000032</v>
      </c>
      <c r="LC52" s="148">
        <v>9.8037856167334727</v>
      </c>
      <c r="LD52" s="148">
        <v>6.640721942391747</v>
      </c>
      <c r="LE52" s="148">
        <v>564.7209379638665</v>
      </c>
      <c r="LF52" s="148">
        <v>36.546270467421692</v>
      </c>
      <c r="LG52" s="148">
        <v>57.967031636438215</v>
      </c>
      <c r="LH52" s="148">
        <v>3.6398725535445249</v>
      </c>
      <c r="LI52" s="148">
        <v>13.825159653946267</v>
      </c>
      <c r="LJ52" s="617"/>
      <c r="LL52" s="142">
        <f t="shared" si="22"/>
        <v>43.054785229974655</v>
      </c>
    </row>
    <row r="53" spans="1:324" s="142" customFormat="1" ht="15.75" x14ac:dyDescent="0.2">
      <c r="A53" s="278">
        <v>31</v>
      </c>
      <c r="B53" s="272">
        <v>112</v>
      </c>
      <c r="C53" s="144">
        <v>110</v>
      </c>
      <c r="D53" s="393">
        <v>3154.3</v>
      </c>
      <c r="E53" s="320" t="s">
        <v>240</v>
      </c>
      <c r="F53" s="311" t="s">
        <v>162</v>
      </c>
      <c r="G53" s="239"/>
      <c r="H53" s="145">
        <v>48.790267710138856</v>
      </c>
      <c r="I53" s="145">
        <v>1.8150651616619768</v>
      </c>
      <c r="J53" s="145">
        <v>8.8957695692547816</v>
      </c>
      <c r="K53" s="145">
        <v>2.4352314921848159</v>
      </c>
      <c r="L53" s="145">
        <v>0.27979394532372626</v>
      </c>
      <c r="M53" s="145">
        <v>5.2743555682150571</v>
      </c>
      <c r="N53" s="145">
        <v>5.7833887896139853</v>
      </c>
      <c r="O53" s="145">
        <v>4.7428778169342412</v>
      </c>
      <c r="P53" s="145">
        <v>4.2192447557092292</v>
      </c>
      <c r="Q53" s="145">
        <v>0.18391440019721575</v>
      </c>
      <c r="R53" s="145">
        <v>2.4209585144443917</v>
      </c>
      <c r="S53" s="145">
        <v>0.45913227632172221</v>
      </c>
      <c r="T53" s="145">
        <v>0.33</v>
      </c>
      <c r="U53" s="145">
        <v>13.97</v>
      </c>
      <c r="V53" s="146">
        <v>99.6</v>
      </c>
      <c r="W53" s="146"/>
      <c r="X53" s="145">
        <v>4.7428778169342412</v>
      </c>
      <c r="Y53" s="145">
        <f t="shared" si="127"/>
        <v>3.5192153401652071</v>
      </c>
      <c r="Z53" s="145">
        <f t="shared" si="128"/>
        <v>1.2950449223527548E-2</v>
      </c>
      <c r="AA53" s="145">
        <f t="shared" si="129"/>
        <v>8.2620931570994482</v>
      </c>
      <c r="AB53" s="145">
        <v>0.33</v>
      </c>
      <c r="AC53" s="146">
        <f t="shared" si="130"/>
        <v>2.880090790766114</v>
      </c>
      <c r="AD53" s="146"/>
      <c r="AE53" s="146">
        <f t="shared" si="131"/>
        <v>4.236677400277685</v>
      </c>
      <c r="AF53" s="443">
        <f>N53-R53*2.5*0.7</f>
        <v>1.5467113893363003</v>
      </c>
      <c r="AG53" s="146">
        <v>0</v>
      </c>
      <c r="AH53" s="146">
        <f t="shared" si="133"/>
        <v>2.4209585144443917</v>
      </c>
      <c r="AI53" s="887">
        <f t="shared" si="24"/>
        <v>4.236677400277685</v>
      </c>
      <c r="AJ53" s="887">
        <f t="shared" si="25"/>
        <v>1.5467113893363003</v>
      </c>
      <c r="AK53" s="146"/>
      <c r="AL53" s="887">
        <f t="shared" si="144"/>
        <v>2.4209585144443913</v>
      </c>
      <c r="AM53" s="249">
        <f t="shared" si="134"/>
        <v>28.234020097100647</v>
      </c>
      <c r="AN53" s="249">
        <f t="shared" si="135"/>
        <v>0.94521816645249412</v>
      </c>
      <c r="AO53" s="249">
        <f t="shared" si="27"/>
        <v>5.4781833547505765E-2</v>
      </c>
      <c r="AP53" s="249">
        <f t="shared" si="136"/>
        <v>7.7095870603998726</v>
      </c>
      <c r="AQ53" s="249">
        <f t="shared" si="28"/>
        <v>7.2872417453370417</v>
      </c>
      <c r="AR53" s="249">
        <f t="shared" si="29"/>
        <v>0.42234531506283007</v>
      </c>
      <c r="AS53" s="249">
        <f t="shared" si="137"/>
        <v>12.518890035231751</v>
      </c>
      <c r="AT53" s="249">
        <f t="shared" si="138"/>
        <v>1.4511099647682499</v>
      </c>
      <c r="AU53" s="433">
        <f t="shared" si="30"/>
        <v>3.4201666691673802</v>
      </c>
      <c r="AV53" s="430">
        <f t="shared" si="139"/>
        <v>57.403802699647144</v>
      </c>
      <c r="AW53" s="430">
        <f t="shared" si="146"/>
        <v>20.088366360315284</v>
      </c>
      <c r="AX53" s="430">
        <f t="shared" si="140"/>
        <v>80.912335729129808</v>
      </c>
      <c r="AY53" s="430">
        <f t="shared" si="85"/>
        <v>19.087664270870192</v>
      </c>
      <c r="AZ53" s="436">
        <f t="shared" si="31"/>
        <v>20.088366360315284</v>
      </c>
      <c r="BA53" s="436"/>
      <c r="BB53" s="436">
        <f>AU53</f>
        <v>3.4201666691673802</v>
      </c>
      <c r="BC53" s="436"/>
      <c r="BD53" s="436">
        <f t="shared" si="32"/>
        <v>57.403802699647144</v>
      </c>
      <c r="BE53" s="430"/>
      <c r="BF53" s="146">
        <f t="shared" si="33"/>
        <v>77.492169059962436</v>
      </c>
      <c r="BG53" s="146"/>
      <c r="BH53" s="147">
        <v>21164.006049101281</v>
      </c>
      <c r="BI53" s="148">
        <v>17.162067033534584</v>
      </c>
      <c r="BJ53" s="148">
        <v>154.76063022197491</v>
      </c>
      <c r="BK53" s="148">
        <v>40.672985592652786</v>
      </c>
      <c r="BL53" s="148">
        <v>6.6032095977036063</v>
      </c>
      <c r="BM53" s="148">
        <v>21.235700887686821</v>
      </c>
      <c r="BN53" s="148">
        <v>11.231988856548661</v>
      </c>
      <c r="BO53" s="148">
        <v>61.845239923153031</v>
      </c>
      <c r="BP53" s="148">
        <v>139.0498792089065</v>
      </c>
      <c r="BQ53" s="148">
        <v>16.842274400929469</v>
      </c>
      <c r="BR53" s="148">
        <v>171.6188758993226</v>
      </c>
      <c r="BS53" s="148">
        <v>6.6497755861240853</v>
      </c>
      <c r="BT53" s="148">
        <v>11.313744211489023</v>
      </c>
      <c r="BU53" s="148">
        <v>9.7415773073198313</v>
      </c>
      <c r="BV53" s="148">
        <v>4.2802193436635969</v>
      </c>
      <c r="BW53" s="148">
        <v>552.56471503346631</v>
      </c>
      <c r="BX53" s="148">
        <v>16.630078298680861</v>
      </c>
      <c r="BY53" s="148">
        <v>38.878675939802825</v>
      </c>
      <c r="BZ53" s="148">
        <v>10.813952954871462</v>
      </c>
      <c r="CA53" s="148">
        <v>13.706667547106974</v>
      </c>
      <c r="CB53" s="148"/>
      <c r="CC53" s="148">
        <f t="shared" si="34"/>
        <v>836297.17984063411</v>
      </c>
      <c r="CD53" s="148"/>
      <c r="CE53" s="148">
        <f t="shared" si="35"/>
        <v>69.215421785590664</v>
      </c>
      <c r="CF53" s="148"/>
      <c r="CG53" s="198">
        <v>10.768873763842542</v>
      </c>
      <c r="CH53" s="198">
        <v>9.4172965371770108</v>
      </c>
      <c r="CI53" s="373">
        <v>0.87150005067979663</v>
      </c>
      <c r="CJ53" s="200"/>
      <c r="CK53" s="344">
        <v>10.768873763842542</v>
      </c>
      <c r="CL53" s="373">
        <v>0.87150005067979663</v>
      </c>
      <c r="CM53" s="501">
        <f t="shared" si="36"/>
        <v>57.403802699647144</v>
      </c>
      <c r="CN53" s="501">
        <f t="shared" si="37"/>
        <v>20.088366360315284</v>
      </c>
      <c r="CO53" s="161">
        <f t="shared" si="38"/>
        <v>1.74204486980119E-2</v>
      </c>
      <c r="CP53" s="161">
        <f t="shared" si="38"/>
        <v>4.9780055882269622E-2</v>
      </c>
      <c r="CQ53" s="142">
        <f t="shared" si="39"/>
        <v>0.34994835560674042</v>
      </c>
      <c r="CR53" s="142">
        <f t="shared" si="40"/>
        <v>74.076907894046471</v>
      </c>
      <c r="CS53" s="142">
        <f t="shared" si="41"/>
        <v>5.4846595710803836</v>
      </c>
      <c r="CT53" s="142">
        <f t="shared" si="141"/>
        <v>84.578990014222228</v>
      </c>
      <c r="CU53" s="142">
        <f t="shared" si="42"/>
        <v>15.421009985777772</v>
      </c>
      <c r="CV53" s="142">
        <f t="shared" si="43"/>
        <v>6.8222627334810753</v>
      </c>
      <c r="CW53" s="146">
        <f t="shared" si="44"/>
        <v>48.790267710138856</v>
      </c>
      <c r="CX53" s="146">
        <f t="shared" si="45"/>
        <v>8.8957695692547816</v>
      </c>
      <c r="CY53" s="146">
        <f t="shared" si="46"/>
        <v>4.2192447557092292</v>
      </c>
      <c r="CZ53" s="512">
        <f t="shared" si="47"/>
        <v>61.845239923153031</v>
      </c>
      <c r="DG53" s="516"/>
      <c r="DH53" s="145">
        <v>48.790267710138856</v>
      </c>
      <c r="DI53" s="145">
        <v>1.8150651616619768</v>
      </c>
      <c r="DJ53" s="145">
        <v>8.8957695692547816</v>
      </c>
      <c r="DK53" s="145">
        <v>2.4352314921848159</v>
      </c>
      <c r="DL53" s="145">
        <v>0.27979394532372626</v>
      </c>
      <c r="DM53" s="145">
        <v>5.2743555682150571</v>
      </c>
      <c r="DN53" s="145">
        <v>5.7833887896139853</v>
      </c>
      <c r="DO53" s="145">
        <v>4.7428778169342412</v>
      </c>
      <c r="DP53" s="145">
        <v>4.2192447557092292</v>
      </c>
      <c r="DQ53" s="145">
        <v>0.18391440019721575</v>
      </c>
      <c r="DR53" s="145">
        <v>2.4209585144443917</v>
      </c>
      <c r="DS53" s="145">
        <v>0.45913227632172221</v>
      </c>
      <c r="DT53" s="145">
        <v>0.33</v>
      </c>
      <c r="DU53" s="538">
        <v>13.97</v>
      </c>
      <c r="DV53" s="540">
        <f t="shared" si="49"/>
        <v>99.6</v>
      </c>
      <c r="DW53" s="554">
        <f t="shared" si="50"/>
        <v>1.5115883192584567</v>
      </c>
      <c r="DX53" s="256">
        <f t="shared" si="120"/>
        <v>73.750798764138949</v>
      </c>
      <c r="DY53" s="256">
        <f t="shared" si="120"/>
        <v>2.7436312970612065</v>
      </c>
      <c r="DZ53" s="256">
        <f t="shared" si="120"/>
        <v>13.446741371700361</v>
      </c>
      <c r="EA53" s="256">
        <f t="shared" ref="EA53:EI78" si="147">DK53*$DW53</f>
        <v>3.6810674782769093</v>
      </c>
      <c r="EB53" s="256">
        <f t="shared" si="147"/>
        <v>0.42293325955058392</v>
      </c>
      <c r="EC53" s="256">
        <f t="shared" si="147"/>
        <v>7.9726542685296806</v>
      </c>
      <c r="ED53" s="256">
        <f t="shared" si="147"/>
        <v>8.7421029401108044</v>
      </c>
      <c r="EE53" s="256">
        <f t="shared" si="147"/>
        <v>7.1692787077478481</v>
      </c>
      <c r="EF53" s="256">
        <f t="shared" si="147"/>
        <v>6.377761088822572</v>
      </c>
      <c r="EG53" s="256">
        <f t="shared" si="147"/>
        <v>0.27800285908153655</v>
      </c>
      <c r="EH53" s="256">
        <f t="shared" si="147"/>
        <v>3.6594926118434481</v>
      </c>
      <c r="EI53" s="256">
        <f t="shared" si="147"/>
        <v>0.69401898588246136</v>
      </c>
      <c r="EJ53" s="256">
        <f t="shared" si="121"/>
        <v>128.93848363274634</v>
      </c>
      <c r="EK53" s="256"/>
      <c r="EL53" s="256"/>
      <c r="EM53" s="147">
        <v>21164.006049101281</v>
      </c>
      <c r="EN53" s="148">
        <v>17.162067033534584</v>
      </c>
      <c r="EO53" s="148">
        <v>154.76063022197491</v>
      </c>
      <c r="EP53" s="148">
        <v>40.672985592652786</v>
      </c>
      <c r="EQ53" s="148">
        <v>6.6032095977036063</v>
      </c>
      <c r="ER53" s="148">
        <v>21.235700887686821</v>
      </c>
      <c r="ES53" s="148">
        <v>11.231988856548661</v>
      </c>
      <c r="ET53" s="148">
        <v>61.845239923153031</v>
      </c>
      <c r="EU53" s="148">
        <v>139.0498792089065</v>
      </c>
      <c r="EV53" s="148">
        <v>16.842274400929469</v>
      </c>
      <c r="EW53" s="148">
        <v>171.6188758993226</v>
      </c>
      <c r="EX53" s="148">
        <v>6.6497755861240853</v>
      </c>
      <c r="EY53" s="148">
        <v>11.313744211489023</v>
      </c>
      <c r="EZ53" s="148">
        <v>9.7415773073198313</v>
      </c>
      <c r="FA53" s="148">
        <v>4.2802193436635969</v>
      </c>
      <c r="FB53" s="148">
        <v>552.56471503346631</v>
      </c>
      <c r="FC53" s="148">
        <v>16.630078298680861</v>
      </c>
      <c r="FD53" s="148">
        <v>38.878675939802825</v>
      </c>
      <c r="FE53" s="148">
        <v>10.813952954871462</v>
      </c>
      <c r="FF53" s="148">
        <v>13.706667547106974</v>
      </c>
      <c r="FG53" s="516"/>
      <c r="FH53" s="256"/>
      <c r="FI53" s="256"/>
      <c r="FJ53" s="256"/>
      <c r="FK53" s="256"/>
      <c r="FL53" s="256"/>
      <c r="FM53" s="142">
        <f t="shared" si="142"/>
        <v>37.065706538561592</v>
      </c>
      <c r="FN53" s="256"/>
      <c r="FO53" s="142">
        <f t="shared" si="143"/>
        <v>29.516100310086827</v>
      </c>
      <c r="FP53" s="256"/>
      <c r="FQ53" s="142">
        <f t="shared" si="53"/>
        <v>15.421009985777774</v>
      </c>
      <c r="FS53" s="142">
        <f t="shared" si="54"/>
        <v>55.669421262204764</v>
      </c>
      <c r="FT53" s="256"/>
      <c r="FU53" s="142">
        <f t="shared" si="55"/>
        <v>15.421009985777772</v>
      </c>
      <c r="FV53" s="256"/>
      <c r="FW53" s="142">
        <f t="shared" si="56"/>
        <v>0.18232672183936791</v>
      </c>
      <c r="FY53" s="142">
        <f t="shared" si="57"/>
        <v>8.8957695692547816</v>
      </c>
      <c r="FZ53" s="256"/>
      <c r="GA53" s="256"/>
      <c r="GB53" s="256"/>
      <c r="GC53" s="256"/>
      <c r="GD53" s="256"/>
      <c r="GE53" s="256"/>
      <c r="GF53" s="256"/>
      <c r="GG53" s="256"/>
      <c r="GH53" s="256"/>
      <c r="GI53" s="256"/>
      <c r="GJ53" s="256"/>
      <c r="GK53" s="256"/>
      <c r="GL53" s="256"/>
      <c r="GM53" s="256"/>
      <c r="GN53" s="256"/>
      <c r="GO53" s="344">
        <v>10.768873763842542</v>
      </c>
      <c r="GP53" s="373">
        <v>0.87150005067979663</v>
      </c>
      <c r="GQ53" s="256"/>
      <c r="GR53" s="256"/>
      <c r="GS53" s="617"/>
      <c r="GT53" s="620"/>
      <c r="GU53" s="620"/>
      <c r="GV53" s="620"/>
      <c r="GW53" s="620"/>
      <c r="GX53" s="620"/>
      <c r="GY53" s="620"/>
      <c r="GZ53" s="620"/>
      <c r="HA53" s="620"/>
      <c r="HB53" s="620"/>
      <c r="HC53" s="629"/>
      <c r="HD53" s="620"/>
      <c r="HE53" s="620"/>
      <c r="HF53" s="620"/>
      <c r="HG53" s="620"/>
      <c r="HH53" s="620"/>
      <c r="HI53" s="620"/>
      <c r="HJ53" s="620"/>
      <c r="HK53" s="620"/>
      <c r="HL53" s="629"/>
      <c r="HM53" s="620"/>
      <c r="HN53" s="620"/>
      <c r="HO53" s="620"/>
      <c r="HP53" s="620"/>
      <c r="HQ53" s="620"/>
      <c r="HR53" s="620"/>
      <c r="HS53" s="620"/>
      <c r="HT53" s="620"/>
      <c r="HU53" s="620"/>
      <c r="HV53" s="620"/>
      <c r="HW53" s="620"/>
      <c r="HX53" s="620"/>
      <c r="HY53" s="620"/>
      <c r="HZ53" s="620"/>
      <c r="IA53" s="620"/>
      <c r="IB53" s="620"/>
      <c r="IC53" s="620"/>
      <c r="ID53" s="620"/>
      <c r="IE53" s="620"/>
      <c r="IF53" s="620"/>
      <c r="IG53" s="620"/>
      <c r="IH53" s="620"/>
      <c r="II53" s="620"/>
      <c r="IJ53" s="620"/>
      <c r="IK53" s="620"/>
      <c r="IL53" s="620"/>
      <c r="IM53" s="620"/>
      <c r="IN53" s="620"/>
      <c r="IO53" s="620"/>
      <c r="IP53" s="620"/>
      <c r="IQ53" s="620"/>
      <c r="IR53" s="620"/>
      <c r="IS53" s="620"/>
      <c r="IT53" s="620"/>
      <c r="IU53" s="620"/>
      <c r="IV53" s="620"/>
      <c r="IW53" s="620"/>
      <c r="IX53" s="278">
        <v>31</v>
      </c>
      <c r="IY53" s="145">
        <v>48.790267710138856</v>
      </c>
      <c r="IZ53" s="145">
        <v>1.8150651616619768</v>
      </c>
      <c r="JA53" s="145">
        <v>8.8957695692547816</v>
      </c>
      <c r="JB53" s="145">
        <v>2.4352314921848159</v>
      </c>
      <c r="JC53" s="145">
        <v>0.27979394532372626</v>
      </c>
      <c r="JD53" s="145">
        <v>5.2743555682150571</v>
      </c>
      <c r="JE53" s="145">
        <v>5.7833887896139853</v>
      </c>
      <c r="JF53" s="145">
        <v>4.7428778169342412</v>
      </c>
      <c r="JG53" s="145">
        <v>4.2192447557092292</v>
      </c>
      <c r="JH53" s="145">
        <v>0.18391440019721575</v>
      </c>
      <c r="JI53" s="145">
        <v>2.4209585144443917</v>
      </c>
      <c r="JJ53" s="145">
        <v>0.45913227632172221</v>
      </c>
      <c r="JK53" s="538">
        <v>13.97</v>
      </c>
      <c r="JL53" s="248">
        <v>0.33</v>
      </c>
      <c r="JM53" s="540">
        <f t="shared" si="58"/>
        <v>99.27</v>
      </c>
      <c r="JN53" s="748">
        <f t="shared" si="59"/>
        <v>1.0073536818777074</v>
      </c>
      <c r="JO53" s="753">
        <f t="shared" si="60"/>
        <v>49.149055817607398</v>
      </c>
      <c r="JP53" s="753">
        <f t="shared" si="61"/>
        <v>1.8284125734481484</v>
      </c>
      <c r="JQ53" s="753">
        <f t="shared" si="62"/>
        <v>8.9611862287244701</v>
      </c>
      <c r="JR53" s="753">
        <f t="shared" si="63"/>
        <v>2.4531394098769175</v>
      </c>
      <c r="JS53" s="753">
        <f t="shared" si="64"/>
        <v>0.28185146098894559</v>
      </c>
      <c r="JT53" s="753">
        <f t="shared" si="65"/>
        <v>5.3131415011736252</v>
      </c>
      <c r="JU53" s="753">
        <f t="shared" si="66"/>
        <v>5.8259179909479055</v>
      </c>
      <c r="JV53" s="753">
        <f t="shared" si="67"/>
        <v>4.7777554315848105</v>
      </c>
      <c r="JW53" s="753">
        <f t="shared" si="68"/>
        <v>4.2502717394068998</v>
      </c>
      <c r="JX53" s="753">
        <f t="shared" si="69"/>
        <v>0.18526684818899544</v>
      </c>
      <c r="JY53" s="753">
        <f t="shared" si="70"/>
        <v>2.4387614731987428</v>
      </c>
      <c r="JZ53" s="753">
        <f t="shared" si="71"/>
        <v>0.46250858902157976</v>
      </c>
      <c r="KA53" s="753">
        <f t="shared" si="72"/>
        <v>14.072730935831572</v>
      </c>
      <c r="KB53" s="753">
        <f t="shared" si="73"/>
        <v>100.00000000000001</v>
      </c>
      <c r="KC53" s="256"/>
      <c r="KD53" s="256">
        <f t="shared" si="74"/>
        <v>37.338275953018623</v>
      </c>
      <c r="KE53" s="256">
        <f t="shared" si="75"/>
        <v>28.986386802977339</v>
      </c>
      <c r="KF53" s="256">
        <f t="shared" si="76"/>
        <v>19.898648926779479</v>
      </c>
      <c r="KG53" s="249">
        <f t="shared" si="77"/>
        <v>7.8642923419941289</v>
      </c>
      <c r="KH53" s="256">
        <f t="shared" si="78"/>
        <v>94.087604024769561</v>
      </c>
      <c r="KI53" s="256">
        <f t="shared" si="79"/>
        <v>1.0628392659852826</v>
      </c>
      <c r="KJ53" s="753">
        <f t="shared" si="80"/>
        <v>39.684585807062241</v>
      </c>
      <c r="KK53" s="753">
        <f t="shared" si="81"/>
        <v>30.807870073241915</v>
      </c>
      <c r="KL53" s="753">
        <f t="shared" si="82"/>
        <v>21.149065419437132</v>
      </c>
      <c r="KM53" s="753">
        <f t="shared" si="83"/>
        <v>8.3584787002587184</v>
      </c>
      <c r="KN53" s="753">
        <f t="shared" si="84"/>
        <v>100.00000000000001</v>
      </c>
      <c r="KO53" s="256"/>
      <c r="KP53" s="147">
        <v>21164.006049101281</v>
      </c>
      <c r="KQ53" s="148">
        <v>17.162067033534584</v>
      </c>
      <c r="KR53" s="148">
        <v>154.76063022197491</v>
      </c>
      <c r="KS53" s="148">
        <v>40.672985592652786</v>
      </c>
      <c r="KT53" s="148">
        <v>6.6032095977036063</v>
      </c>
      <c r="KU53" s="148">
        <v>21.235700887686821</v>
      </c>
      <c r="KV53" s="148">
        <v>11.231988856548661</v>
      </c>
      <c r="KW53" s="148">
        <v>61.845239923153031</v>
      </c>
      <c r="KX53" s="148">
        <v>139.0498792089065</v>
      </c>
      <c r="KY53" s="148">
        <v>16.842274400929469</v>
      </c>
      <c r="KZ53" s="148">
        <v>171.6188758993226</v>
      </c>
      <c r="LA53" s="148">
        <v>6.6497755861240853</v>
      </c>
      <c r="LB53" s="148">
        <v>11.313744211489023</v>
      </c>
      <c r="LC53" s="148">
        <v>9.7415773073198313</v>
      </c>
      <c r="LD53" s="148">
        <v>4.2802193436635969</v>
      </c>
      <c r="LE53" s="148">
        <v>552.56471503346631</v>
      </c>
      <c r="LF53" s="148">
        <v>16.630078298680861</v>
      </c>
      <c r="LG53" s="148">
        <v>38.878675939802825</v>
      </c>
      <c r="LH53" s="148">
        <v>10.813952954871462</v>
      </c>
      <c r="LI53" s="148">
        <v>13.706667547106974</v>
      </c>
      <c r="LJ53" s="617"/>
      <c r="LL53" s="142">
        <f t="shared" si="22"/>
        <v>24.284930319476938</v>
      </c>
    </row>
    <row r="54" spans="1:324" s="142" customFormat="1" ht="15.75" x14ac:dyDescent="0.2">
      <c r="A54" s="691">
        <v>32</v>
      </c>
      <c r="B54" s="272">
        <v>116</v>
      </c>
      <c r="C54" s="144">
        <v>110</v>
      </c>
      <c r="D54" s="393">
        <v>3155.15</v>
      </c>
      <c r="E54" s="320" t="s">
        <v>240</v>
      </c>
      <c r="F54" s="311" t="s">
        <v>162</v>
      </c>
      <c r="G54" s="239"/>
      <c r="H54" s="145">
        <v>68.243419146186596</v>
      </c>
      <c r="I54" s="145">
        <v>0.49424168420391357</v>
      </c>
      <c r="J54" s="145">
        <v>12.331011929067255</v>
      </c>
      <c r="K54" s="145">
        <v>2.213397607904549</v>
      </c>
      <c r="L54" s="145">
        <v>0.10596107852947377</v>
      </c>
      <c r="M54" s="145">
        <v>2.3354197160536478</v>
      </c>
      <c r="N54" s="145">
        <v>1.8744473074903858</v>
      </c>
      <c r="O54" s="145">
        <v>1.4756331694030753</v>
      </c>
      <c r="P54" s="145">
        <v>2.7765765685926973</v>
      </c>
      <c r="Q54" s="145">
        <v>0.11513880974068803</v>
      </c>
      <c r="R54" s="145">
        <v>0.55859009508254087</v>
      </c>
      <c r="S54" s="145">
        <v>0.44616288774516616</v>
      </c>
      <c r="T54" s="145">
        <v>0.41</v>
      </c>
      <c r="U54" s="145">
        <v>6.22</v>
      </c>
      <c r="V54" s="146">
        <v>99.6</v>
      </c>
      <c r="W54" s="146"/>
      <c r="X54" s="145">
        <v>1.4756331694030753</v>
      </c>
      <c r="Y54" s="145">
        <f t="shared" si="127"/>
        <v>1.094919811697082</v>
      </c>
      <c r="Z54" s="145">
        <f t="shared" si="128"/>
        <v>1.2584630010017943E-2</v>
      </c>
      <c r="AA54" s="145">
        <f t="shared" si="129"/>
        <v>2.5705529811001573</v>
      </c>
      <c r="AB54" s="145">
        <v>0.41</v>
      </c>
      <c r="AC54" s="146">
        <f t="shared" si="130"/>
        <v>1.0047529828277071</v>
      </c>
      <c r="AD54" s="146"/>
      <c r="AE54" s="146">
        <f t="shared" si="131"/>
        <v>0.97753266639444636</v>
      </c>
      <c r="AF54" s="443">
        <f>N54-R54*2.5*0.7</f>
        <v>0.89691464109593944</v>
      </c>
      <c r="AG54" s="146">
        <v>0</v>
      </c>
      <c r="AH54" s="146">
        <f t="shared" si="133"/>
        <v>0.55859009508254087</v>
      </c>
      <c r="AI54" s="887">
        <f t="shared" si="24"/>
        <v>0.97753266639444636</v>
      </c>
      <c r="AJ54" s="887">
        <f t="shared" si="25"/>
        <v>0.89691464109593944</v>
      </c>
      <c r="AK54" s="146"/>
      <c r="AL54" s="887">
        <f t="shared" si="144"/>
        <v>0.55859009508254076</v>
      </c>
      <c r="AM54" s="249">
        <f t="shared" si="134"/>
        <v>37.889950428297702</v>
      </c>
      <c r="AN54" s="249">
        <f t="shared" si="135"/>
        <v>0.97632842928118246</v>
      </c>
      <c r="AO54" s="249">
        <f t="shared" si="27"/>
        <v>2.3671570718817526E-2</v>
      </c>
      <c r="AP54" s="249">
        <f t="shared" si="136"/>
        <v>4.5488173239581968</v>
      </c>
      <c r="AQ54" s="249">
        <f t="shared" si="28"/>
        <v>4.4411396729871377</v>
      </c>
      <c r="AR54" s="249">
        <f t="shared" si="29"/>
        <v>0.10767765097105875</v>
      </c>
      <c r="AS54" s="249">
        <f t="shared" si="137"/>
        <v>5.9323351393501023</v>
      </c>
      <c r="AT54" s="249">
        <f t="shared" si="138"/>
        <v>0.28766486064989721</v>
      </c>
      <c r="AU54" s="433">
        <f t="shared" si="30"/>
        <v>1.2922571527168956</v>
      </c>
      <c r="AV54" s="430">
        <f t="shared" si="139"/>
        <v>45.408973482808989</v>
      </c>
      <c r="AW54" s="430">
        <f t="shared" si="146"/>
        <v>45.538932404782102</v>
      </c>
      <c r="AX54" s="430">
        <f t="shared" si="140"/>
        <v>92.240163040307976</v>
      </c>
      <c r="AY54" s="430">
        <f t="shared" si="85"/>
        <v>7.7598369596920236</v>
      </c>
      <c r="AZ54" s="436">
        <f t="shared" si="31"/>
        <v>45.538932404782102</v>
      </c>
      <c r="BA54" s="436"/>
      <c r="BB54" s="436">
        <f>AU54</f>
        <v>1.2922571527168956</v>
      </c>
      <c r="BC54" s="436"/>
      <c r="BD54" s="436">
        <f t="shared" si="32"/>
        <v>45.408973482808989</v>
      </c>
      <c r="BE54" s="430"/>
      <c r="BF54" s="146">
        <f t="shared" si="33"/>
        <v>90.947905887591091</v>
      </c>
      <c r="BG54" s="146"/>
      <c r="BH54" s="147">
        <v>18161.425900587888</v>
      </c>
      <c r="BI54" s="148">
        <v>35.808472382957994</v>
      </c>
      <c r="BJ54" s="148">
        <v>14.982089779305019</v>
      </c>
      <c r="BK54" s="148">
        <v>46.779762548373348</v>
      </c>
      <c r="BL54" s="148">
        <v>11.381860249415789</v>
      </c>
      <c r="BM54" s="148">
        <v>23.292684903672434</v>
      </c>
      <c r="BN54" s="148">
        <v>14.312867939733481</v>
      </c>
      <c r="BO54" s="148">
        <v>78.295052977970144</v>
      </c>
      <c r="BP54" s="148">
        <v>217.48163236044047</v>
      </c>
      <c r="BQ54" s="148">
        <v>17.372565574445272</v>
      </c>
      <c r="BR54" s="148">
        <v>128.31836839577227</v>
      </c>
      <c r="BS54" s="148">
        <v>6.729255525321034</v>
      </c>
      <c r="BT54" s="148">
        <v>9.418475556296908</v>
      </c>
      <c r="BU54" s="148">
        <v>7.5532801597439923</v>
      </c>
      <c r="BV54" s="148">
        <v>3.5433938648285745</v>
      </c>
      <c r="BW54" s="148">
        <v>564.20449897865535</v>
      </c>
      <c r="BX54" s="148">
        <v>22.173612811925086</v>
      </c>
      <c r="BY54" s="148">
        <v>47.202115742113484</v>
      </c>
      <c r="BZ54" s="148">
        <v>8.7572322762277981</v>
      </c>
      <c r="CA54" s="148">
        <v>12.58431418551177</v>
      </c>
      <c r="CB54" s="148"/>
      <c r="CC54" s="148">
        <f t="shared" si="34"/>
        <v>3342499.2708786521</v>
      </c>
      <c r="CD54" s="148"/>
      <c r="CE54" s="148">
        <f t="shared" si="35"/>
        <v>81.960042739550346</v>
      </c>
      <c r="CF54" s="148"/>
      <c r="CG54" s="198">
        <v>13.401907222048917</v>
      </c>
      <c r="CH54" s="198">
        <v>11.661690655496626</v>
      </c>
      <c r="CI54" s="373">
        <v>4.1172271886195428</v>
      </c>
      <c r="CJ54" s="200"/>
      <c r="CK54" s="344">
        <v>13.401907222048917</v>
      </c>
      <c r="CL54" s="373">
        <v>4.1172271886195428</v>
      </c>
      <c r="CM54" s="501">
        <f t="shared" si="36"/>
        <v>45.408973482808989</v>
      </c>
      <c r="CN54" s="501">
        <f t="shared" si="37"/>
        <v>45.538932404782102</v>
      </c>
      <c r="CO54" s="161">
        <f t="shared" si="38"/>
        <v>2.2022078970329109E-2</v>
      </c>
      <c r="CP54" s="161">
        <f t="shared" si="38"/>
        <v>2.19592324016579E-2</v>
      </c>
      <c r="CQ54" s="142">
        <f t="shared" si="39"/>
        <v>1.0028619656425908</v>
      </c>
      <c r="CR54" s="142">
        <f t="shared" si="40"/>
        <v>49.928553098224306</v>
      </c>
      <c r="CS54" s="142">
        <f t="shared" si="41"/>
        <v>5.5342918763479521</v>
      </c>
      <c r="CT54" s="142">
        <f t="shared" si="141"/>
        <v>84.69612287109976</v>
      </c>
      <c r="CU54" s="142">
        <f t="shared" si="42"/>
        <v>15.303877128900233</v>
      </c>
      <c r="CV54" s="142">
        <f t="shared" si="43"/>
        <v>3.546298856677371</v>
      </c>
      <c r="CW54" s="146">
        <f t="shared" si="44"/>
        <v>68.243419146186596</v>
      </c>
      <c r="CX54" s="146">
        <f t="shared" si="45"/>
        <v>12.331011929067255</v>
      </c>
      <c r="CY54" s="146">
        <f t="shared" si="46"/>
        <v>2.7765765685926973</v>
      </c>
      <c r="CZ54" s="512">
        <f t="shared" si="47"/>
        <v>78.295052977970144</v>
      </c>
      <c r="DG54" s="516"/>
      <c r="DH54" s="145">
        <v>68.243419146186596</v>
      </c>
      <c r="DI54" s="145">
        <v>0.49424168420391357</v>
      </c>
      <c r="DJ54" s="145">
        <v>12.331011929067255</v>
      </c>
      <c r="DK54" s="145">
        <v>2.213397607904549</v>
      </c>
      <c r="DL54" s="145">
        <v>0.10596107852947377</v>
      </c>
      <c r="DM54" s="145">
        <v>2.3354197160536478</v>
      </c>
      <c r="DN54" s="145">
        <v>1.8744473074903858</v>
      </c>
      <c r="DO54" s="145">
        <v>1.4756331694030753</v>
      </c>
      <c r="DP54" s="145">
        <v>2.7765765685926973</v>
      </c>
      <c r="DQ54" s="145">
        <v>0.11513880974068803</v>
      </c>
      <c r="DR54" s="145">
        <v>0.55859009508254087</v>
      </c>
      <c r="DS54" s="145">
        <v>0.44616288774516616</v>
      </c>
      <c r="DT54" s="145">
        <v>0.41</v>
      </c>
      <c r="DU54" s="538">
        <v>6.22</v>
      </c>
      <c r="DV54" s="540">
        <f t="shared" si="49"/>
        <v>99.6</v>
      </c>
      <c r="DW54" s="554">
        <f t="shared" si="50"/>
        <v>1.1619982832686198</v>
      </c>
      <c r="DX54" s="256">
        <f t="shared" ref="DX54:DZ78" si="148">DH54*$DW54</f>
        <v>79.298735892249681</v>
      </c>
      <c r="DY54" s="256">
        <f t="shared" si="148"/>
        <v>0.57430798856473886</v>
      </c>
      <c r="DZ54" s="256">
        <f t="shared" si="148"/>
        <v>14.328614692541022</v>
      </c>
      <c r="EA54" s="256">
        <f t="shared" si="147"/>
        <v>2.5719642205759556</v>
      </c>
      <c r="EB54" s="256">
        <f t="shared" si="147"/>
        <v>0.12312659134453993</v>
      </c>
      <c r="EC54" s="256">
        <f t="shared" si="147"/>
        <v>2.7137537007660262</v>
      </c>
      <c r="ED54" s="256">
        <f t="shared" si="147"/>
        <v>2.1781045533813148</v>
      </c>
      <c r="EE54" s="256">
        <f t="shared" si="147"/>
        <v>1.7146832095806059</v>
      </c>
      <c r="EF54" s="256">
        <f t="shared" si="147"/>
        <v>3.2263772060685891</v>
      </c>
      <c r="EG54" s="256">
        <f t="shared" si="147"/>
        <v>0.13379109925627172</v>
      </c>
      <c r="EH54" s="256">
        <f t="shared" si="147"/>
        <v>0.6490807315367676</v>
      </c>
      <c r="EI54" s="256">
        <f t="shared" si="147"/>
        <v>0.51844050961805299</v>
      </c>
      <c r="EJ54" s="256">
        <f t="shared" si="121"/>
        <v>108.03098039548357</v>
      </c>
      <c r="EK54" s="256"/>
      <c r="EL54" s="256"/>
      <c r="EM54" s="147">
        <v>18161.425900587888</v>
      </c>
      <c r="EN54" s="148">
        <v>35.808472382957994</v>
      </c>
      <c r="EO54" s="148">
        <v>14.982089779305019</v>
      </c>
      <c r="EP54" s="148">
        <v>46.779762548373348</v>
      </c>
      <c r="EQ54" s="148">
        <v>11.381860249415789</v>
      </c>
      <c r="ER54" s="148">
        <v>23.292684903672434</v>
      </c>
      <c r="ES54" s="148">
        <v>14.312867939733481</v>
      </c>
      <c r="ET54" s="148">
        <v>78.295052977970144</v>
      </c>
      <c r="EU54" s="148">
        <v>217.48163236044047</v>
      </c>
      <c r="EV54" s="148">
        <v>17.372565574445272</v>
      </c>
      <c r="EW54" s="148">
        <v>128.31836839577227</v>
      </c>
      <c r="EX54" s="148">
        <v>6.729255525321034</v>
      </c>
      <c r="EY54" s="148">
        <v>9.418475556296908</v>
      </c>
      <c r="EZ54" s="148">
        <v>7.5532801597439923</v>
      </c>
      <c r="FA54" s="148">
        <v>3.5433938648285745</v>
      </c>
      <c r="FB54" s="148">
        <v>564.20449897865535</v>
      </c>
      <c r="FC54" s="148">
        <v>22.173612811925086</v>
      </c>
      <c r="FD54" s="148">
        <v>47.202115742113484</v>
      </c>
      <c r="FE54" s="148">
        <v>8.7572322762277981</v>
      </c>
      <c r="FF54" s="148">
        <v>12.58431418551177</v>
      </c>
      <c r="FG54" s="516"/>
      <c r="FH54" s="256"/>
      <c r="FI54" s="256"/>
      <c r="FJ54" s="256"/>
      <c r="FK54" s="256"/>
      <c r="FL54" s="256"/>
      <c r="FM54" s="142">
        <f t="shared" si="142"/>
        <v>51.379216371113564</v>
      </c>
      <c r="FN54" s="256"/>
      <c r="FO54" s="142">
        <f t="shared" si="143"/>
        <v>41.526226633207543</v>
      </c>
      <c r="FP54" s="256"/>
      <c r="FQ54" s="142">
        <f t="shared" si="53"/>
        <v>15.303877128900231</v>
      </c>
      <c r="FS54" s="142">
        <f t="shared" si="54"/>
        <v>55.302697785665657</v>
      </c>
      <c r="FT54" s="256"/>
      <c r="FU54" s="142">
        <f t="shared" si="55"/>
        <v>15.303877128900233</v>
      </c>
      <c r="FV54" s="256"/>
      <c r="FW54" s="142">
        <f t="shared" si="56"/>
        <v>0.1806915902418747</v>
      </c>
      <c r="FY54" s="142">
        <f t="shared" si="57"/>
        <v>12.331011929067255</v>
      </c>
      <c r="FZ54" s="256"/>
      <c r="GA54" s="256"/>
      <c r="GB54" s="256"/>
      <c r="GC54" s="256"/>
      <c r="GD54" s="256"/>
      <c r="GE54" s="256"/>
      <c r="GF54" s="256"/>
      <c r="GG54" s="256"/>
      <c r="GH54" s="256"/>
      <c r="GI54" s="256"/>
      <c r="GJ54" s="256"/>
      <c r="GK54" s="256"/>
      <c r="GL54" s="256"/>
      <c r="GM54" s="256"/>
      <c r="GN54" s="256"/>
      <c r="GO54" s="344">
        <v>13.401907222048917</v>
      </c>
      <c r="GP54" s="373">
        <v>4.1172271886195428</v>
      </c>
      <c r="GQ54" s="256"/>
      <c r="GR54" s="256"/>
      <c r="GS54" s="617"/>
      <c r="GT54" s="620"/>
      <c r="GU54" s="620"/>
      <c r="GV54" s="620"/>
      <c r="GW54" s="620"/>
      <c r="GX54" s="620"/>
      <c r="GY54" s="620"/>
      <c r="GZ54" s="620"/>
      <c r="HA54" s="620"/>
      <c r="HB54" s="620"/>
      <c r="HC54" s="629"/>
      <c r="HD54" s="620"/>
      <c r="HE54" s="620"/>
      <c r="HF54" s="620"/>
      <c r="HG54" s="620"/>
      <c r="HH54" s="620"/>
      <c r="HI54" s="620"/>
      <c r="HJ54" s="620"/>
      <c r="HK54" s="620"/>
      <c r="HL54" s="629"/>
      <c r="HM54" s="620"/>
      <c r="HN54" s="620"/>
      <c r="HO54" s="620"/>
      <c r="HP54" s="620"/>
      <c r="HQ54" s="620"/>
      <c r="HR54" s="620"/>
      <c r="HS54" s="620"/>
      <c r="HT54" s="620"/>
      <c r="HU54" s="620"/>
      <c r="HV54" s="620"/>
      <c r="HW54" s="620"/>
      <c r="HX54" s="620"/>
      <c r="HY54" s="620"/>
      <c r="HZ54" s="620"/>
      <c r="IA54" s="620"/>
      <c r="IB54" s="620"/>
      <c r="IC54" s="620"/>
      <c r="ID54" s="620"/>
      <c r="IE54" s="620"/>
      <c r="IF54" s="620"/>
      <c r="IG54" s="620"/>
      <c r="IH54" s="620"/>
      <c r="II54" s="620"/>
      <c r="IJ54" s="620"/>
      <c r="IK54" s="620"/>
      <c r="IL54" s="620"/>
      <c r="IM54" s="620"/>
      <c r="IN54" s="620"/>
      <c r="IO54" s="620"/>
      <c r="IP54" s="620"/>
      <c r="IQ54" s="620"/>
      <c r="IR54" s="620"/>
      <c r="IS54" s="620"/>
      <c r="IT54" s="620"/>
      <c r="IU54" s="620"/>
      <c r="IV54" s="620"/>
      <c r="IW54" s="620"/>
      <c r="IX54" s="691">
        <v>32</v>
      </c>
      <c r="IY54" s="145">
        <v>68.243419146186596</v>
      </c>
      <c r="IZ54" s="145">
        <v>0.49424168420391357</v>
      </c>
      <c r="JA54" s="145">
        <v>12.331011929067255</v>
      </c>
      <c r="JB54" s="145">
        <v>2.213397607904549</v>
      </c>
      <c r="JC54" s="145">
        <v>0.10596107852947377</v>
      </c>
      <c r="JD54" s="145">
        <v>2.3354197160536478</v>
      </c>
      <c r="JE54" s="145">
        <v>1.8744473074903858</v>
      </c>
      <c r="JF54" s="145">
        <v>1.4756331694030753</v>
      </c>
      <c r="JG54" s="145">
        <v>2.7765765685926973</v>
      </c>
      <c r="JH54" s="145">
        <v>0.11513880974068803</v>
      </c>
      <c r="JI54" s="145">
        <v>0.55859009508254087</v>
      </c>
      <c r="JJ54" s="145">
        <v>0.44616288774516616</v>
      </c>
      <c r="JK54" s="538">
        <v>6.22</v>
      </c>
      <c r="JL54" s="248">
        <v>0.41</v>
      </c>
      <c r="JM54" s="540">
        <f t="shared" si="58"/>
        <v>99.19</v>
      </c>
      <c r="JN54" s="748">
        <f t="shared" si="59"/>
        <v>1.0081661457808246</v>
      </c>
      <c r="JO54" s="753">
        <f t="shared" si="60"/>
        <v>68.800704855516273</v>
      </c>
      <c r="JP54" s="753">
        <f t="shared" si="61"/>
        <v>0.49827773384808299</v>
      </c>
      <c r="JQ54" s="753">
        <f t="shared" si="62"/>
        <v>12.431708770105105</v>
      </c>
      <c r="JR54" s="753">
        <f t="shared" si="63"/>
        <v>2.2314725354416263</v>
      </c>
      <c r="JS54" s="753">
        <f t="shared" si="64"/>
        <v>0.10682637214383886</v>
      </c>
      <c r="JT54" s="753">
        <f t="shared" si="65"/>
        <v>2.354491093914354</v>
      </c>
      <c r="JU54" s="753">
        <f t="shared" si="66"/>
        <v>1.8897543174618265</v>
      </c>
      <c r="JV54" s="753">
        <f t="shared" si="67"/>
        <v>1.4876834049834411</v>
      </c>
      <c r="JW54" s="753">
        <f t="shared" si="68"/>
        <v>2.7992504976234471</v>
      </c>
      <c r="JX54" s="753">
        <f t="shared" si="69"/>
        <v>0.11607905004606113</v>
      </c>
      <c r="JY54" s="753">
        <f t="shared" si="70"/>
        <v>0.56315162323070955</v>
      </c>
      <c r="JZ54" s="753">
        <f t="shared" si="71"/>
        <v>0.44980631892848688</v>
      </c>
      <c r="KA54" s="753">
        <f t="shared" si="72"/>
        <v>6.2707934267567289</v>
      </c>
      <c r="KB54" s="753">
        <f t="shared" si="73"/>
        <v>99.999999999999972</v>
      </c>
      <c r="KC54" s="256"/>
      <c r="KD54" s="256">
        <f t="shared" si="74"/>
        <v>51.798786542104608</v>
      </c>
      <c r="KE54" s="256">
        <f t="shared" si="75"/>
        <v>40.829360122779782</v>
      </c>
      <c r="KF54" s="256">
        <f t="shared" si="76"/>
        <v>8.1605477442185546</v>
      </c>
      <c r="KG54" s="249">
        <f t="shared" si="77"/>
        <v>2.6167203971886988</v>
      </c>
      <c r="KH54" s="256">
        <f t="shared" si="78"/>
        <v>103.40541480629163</v>
      </c>
      <c r="KI54" s="256">
        <f t="shared" si="79"/>
        <v>0.96706734543185224</v>
      </c>
      <c r="KJ54" s="753">
        <f t="shared" si="80"/>
        <v>50.092914997864256</v>
      </c>
      <c r="KK54" s="753">
        <f t="shared" si="81"/>
        <v>39.48474090961777</v>
      </c>
      <c r="KL54" s="753">
        <f t="shared" si="82"/>
        <v>7.8917992442713274</v>
      </c>
      <c r="KM54" s="753">
        <f t="shared" si="83"/>
        <v>2.5305448482466568</v>
      </c>
      <c r="KN54" s="753">
        <f t="shared" si="84"/>
        <v>100.00000000000001</v>
      </c>
      <c r="KO54" s="256"/>
      <c r="KP54" s="147">
        <v>18161.425900587888</v>
      </c>
      <c r="KQ54" s="148">
        <v>35.808472382957994</v>
      </c>
      <c r="KR54" s="148">
        <v>14.982089779305019</v>
      </c>
      <c r="KS54" s="148">
        <v>46.779762548373348</v>
      </c>
      <c r="KT54" s="148">
        <v>11.381860249415789</v>
      </c>
      <c r="KU54" s="148">
        <v>23.292684903672434</v>
      </c>
      <c r="KV54" s="148">
        <v>14.312867939733481</v>
      </c>
      <c r="KW54" s="148">
        <v>78.295052977970144</v>
      </c>
      <c r="KX54" s="148">
        <v>217.48163236044047</v>
      </c>
      <c r="KY54" s="148">
        <v>17.372565574445272</v>
      </c>
      <c r="KZ54" s="148">
        <v>128.31836839577227</v>
      </c>
      <c r="LA54" s="148">
        <v>6.729255525321034</v>
      </c>
      <c r="LB54" s="148">
        <v>9.418475556296908</v>
      </c>
      <c r="LC54" s="148">
        <v>7.5532801597439923</v>
      </c>
      <c r="LD54" s="148">
        <v>3.5433938648285745</v>
      </c>
      <c r="LE54" s="148">
        <v>564.20449897865535</v>
      </c>
      <c r="LF54" s="148">
        <v>22.173612811925086</v>
      </c>
      <c r="LG54" s="148">
        <v>47.202115742113484</v>
      </c>
      <c r="LH54" s="148">
        <v>8.7572322762277981</v>
      </c>
      <c r="LI54" s="148">
        <v>12.58431418551177</v>
      </c>
      <c r="LJ54" s="617"/>
      <c r="LL54" s="142">
        <f t="shared" si="22"/>
        <v>31.820068632715302</v>
      </c>
    </row>
    <row r="55" spans="1:324" s="142" customFormat="1" ht="15.75" x14ac:dyDescent="0.2">
      <c r="A55" s="278">
        <v>33</v>
      </c>
      <c r="B55" s="272">
        <v>119</v>
      </c>
      <c r="C55" s="144">
        <v>110</v>
      </c>
      <c r="D55" s="393">
        <v>3156</v>
      </c>
      <c r="E55" s="320" t="s">
        <v>240</v>
      </c>
      <c r="F55" s="311" t="s">
        <v>162</v>
      </c>
      <c r="G55" s="239"/>
      <c r="H55" s="145">
        <v>57.016798765368208</v>
      </c>
      <c r="I55" s="145">
        <v>0.44336290779506415</v>
      </c>
      <c r="J55" s="145">
        <v>11.255389437740309</v>
      </c>
      <c r="K55" s="145">
        <v>2.5437741320414955</v>
      </c>
      <c r="L55" s="145">
        <v>0.27029244267555702</v>
      </c>
      <c r="M55" s="145">
        <v>5.7480439086745996</v>
      </c>
      <c r="N55" s="145">
        <v>5.222146447215831</v>
      </c>
      <c r="O55" s="145">
        <v>1.3431320326627234</v>
      </c>
      <c r="P55" s="145">
        <v>2.3528376214410005</v>
      </c>
      <c r="Q55" s="145">
        <v>0.1043464742202475</v>
      </c>
      <c r="R55" s="145">
        <v>0.17975653121975407</v>
      </c>
      <c r="S55" s="145">
        <v>0.38011929894518726</v>
      </c>
      <c r="T55" s="145">
        <v>0.23</v>
      </c>
      <c r="U55" s="145">
        <v>12.51</v>
      </c>
      <c r="V55" s="146">
        <v>99.6</v>
      </c>
      <c r="W55" s="146"/>
      <c r="X55" s="145">
        <v>1.3431320326627234</v>
      </c>
      <c r="Y55" s="145">
        <f t="shared" si="127"/>
        <v>0.99660396823574071</v>
      </c>
      <c r="Z55" s="145">
        <f t="shared" si="128"/>
        <v>1.0721780919673574E-2</v>
      </c>
      <c r="AA55" s="145">
        <f t="shared" si="129"/>
        <v>2.3397360008984642</v>
      </c>
      <c r="AB55" s="145">
        <v>0.23</v>
      </c>
      <c r="AC55" s="146">
        <f t="shared" si="130"/>
        <v>0.55987583016494136</v>
      </c>
      <c r="AD55" s="146"/>
      <c r="AE55" s="146">
        <f t="shared" si="131"/>
        <v>0.31457392963456959</v>
      </c>
      <c r="AF55" s="443">
        <f>N55-R55*2.5*0.7</f>
        <v>4.9075725175812615</v>
      </c>
      <c r="AG55" s="146">
        <v>0</v>
      </c>
      <c r="AH55" s="146">
        <f t="shared" si="133"/>
        <v>0.17975653121975407</v>
      </c>
      <c r="AI55" s="887">
        <f t="shared" si="24"/>
        <v>0.31457392963456959</v>
      </c>
      <c r="AJ55" s="887">
        <f t="shared" si="25"/>
        <v>4.9075725175812615</v>
      </c>
      <c r="AK55" s="146"/>
      <c r="AL55" s="887">
        <f t="shared" si="144"/>
        <v>0.17975653121975405</v>
      </c>
      <c r="AM55" s="249">
        <f t="shared" si="134"/>
        <v>38.673740830802188</v>
      </c>
      <c r="AN55" s="249">
        <f t="shared" si="135"/>
        <v>0.87310323717966898</v>
      </c>
      <c r="AO55" s="249">
        <f t="shared" si="27"/>
        <v>0.12689676282033113</v>
      </c>
      <c r="AP55" s="249">
        <f t="shared" si="136"/>
        <v>8.2918180407160946</v>
      </c>
      <c r="AQ55" s="249">
        <f t="shared" si="28"/>
        <v>7.2396131734540026</v>
      </c>
      <c r="AR55" s="249">
        <f t="shared" si="29"/>
        <v>1.0522048672620929</v>
      </c>
      <c r="AS55" s="249">
        <f t="shared" si="137"/>
        <v>9.6925662203354026</v>
      </c>
      <c r="AT55" s="249">
        <f t="shared" si="138"/>
        <v>2.8174337796645967</v>
      </c>
      <c r="AU55" s="433">
        <f t="shared" si="30"/>
        <v>8.7772111645079516</v>
      </c>
      <c r="AV55" s="430">
        <f t="shared" si="139"/>
        <v>56.375137663059434</v>
      </c>
      <c r="AW55" s="430">
        <f t="shared" si="146"/>
        <v>28.829229933838491</v>
      </c>
      <c r="AX55" s="430">
        <f t="shared" si="140"/>
        <v>93.981578761405871</v>
      </c>
      <c r="AY55" s="430">
        <f t="shared" si="85"/>
        <v>6.0184212385941294</v>
      </c>
      <c r="AZ55" s="436">
        <f t="shared" si="31"/>
        <v>28.829229933838491</v>
      </c>
      <c r="BA55" s="436"/>
      <c r="BB55" s="436">
        <f>AU55</f>
        <v>8.7772111645079516</v>
      </c>
      <c r="BC55" s="436"/>
      <c r="BD55" s="436">
        <f t="shared" si="32"/>
        <v>56.375137663059434</v>
      </c>
      <c r="BE55" s="430"/>
      <c r="BF55" s="146">
        <f t="shared" si="33"/>
        <v>85.204367596897924</v>
      </c>
      <c r="BG55" s="146"/>
      <c r="BH55" s="147">
        <v>19836.1088106016</v>
      </c>
      <c r="BI55" s="148">
        <v>19.478214113290544</v>
      </c>
      <c r="BJ55" s="148">
        <v>13.864221576942592</v>
      </c>
      <c r="BK55" s="148">
        <v>44.611011791771546</v>
      </c>
      <c r="BL55" s="148">
        <v>9.4864144247681637</v>
      </c>
      <c r="BM55" s="148">
        <v>15.675293375664573</v>
      </c>
      <c r="BN55" s="148">
        <v>14.651957637780379</v>
      </c>
      <c r="BO55" s="148">
        <v>65.554726354756042</v>
      </c>
      <c r="BP55" s="148">
        <v>139.11736764352676</v>
      </c>
      <c r="BQ55" s="148">
        <v>17.409290013068503</v>
      </c>
      <c r="BR55" s="148">
        <v>110.92932207087561</v>
      </c>
      <c r="BS55" s="148">
        <v>5.9969769034217988</v>
      </c>
      <c r="BT55" s="148">
        <v>7.5359324075588034</v>
      </c>
      <c r="BU55" s="148">
        <v>6.4274834182588139</v>
      </c>
      <c r="BV55" s="148">
        <v>2.734156818172131</v>
      </c>
      <c r="BW55" s="148">
        <v>483.91975077029844</v>
      </c>
      <c r="BX55" s="148">
        <v>18.845274769760014</v>
      </c>
      <c r="BY55" s="148">
        <v>37.058477336938317</v>
      </c>
      <c r="BZ55" s="148">
        <v>5.9224875270276875</v>
      </c>
      <c r="CA55" s="148">
        <v>11.402604118802779</v>
      </c>
      <c r="CB55" s="148"/>
      <c r="CC55" s="148">
        <f t="shared" si="34"/>
        <v>727236.92047126382</v>
      </c>
      <c r="CD55" s="148"/>
      <c r="CE55" s="148">
        <f t="shared" si="35"/>
        <v>67.306356225501119</v>
      </c>
      <c r="CF55" s="148"/>
      <c r="CG55" s="198">
        <v>6.6252319511363549</v>
      </c>
      <c r="CH55" s="198">
        <v>5.8</v>
      </c>
      <c r="CI55" s="374"/>
      <c r="CJ55" s="200"/>
      <c r="CK55" s="344">
        <v>6.6252319511363549</v>
      </c>
      <c r="CL55" s="374"/>
      <c r="CM55" s="501">
        <f t="shared" si="36"/>
        <v>56.375137663059434</v>
      </c>
      <c r="CN55" s="501">
        <f t="shared" si="37"/>
        <v>28.829229933838491</v>
      </c>
      <c r="CO55" s="161">
        <f t="shared" si="38"/>
        <v>1.7738315886282323E-2</v>
      </c>
      <c r="CP55" s="161">
        <f t="shared" si="38"/>
        <v>3.4687017388079576E-2</v>
      </c>
      <c r="CQ55" s="142">
        <f t="shared" si="39"/>
        <v>0.5113819873246932</v>
      </c>
      <c r="CR55" s="142">
        <f t="shared" si="40"/>
        <v>66.164610163847883</v>
      </c>
      <c r="CS55" s="142">
        <f t="shared" si="41"/>
        <v>5.0657330944219376</v>
      </c>
      <c r="CT55" s="142">
        <f t="shared" si="141"/>
        <v>83.513946551331074</v>
      </c>
      <c r="CU55" s="142">
        <f t="shared" si="42"/>
        <v>16.486053448668923</v>
      </c>
      <c r="CV55" s="142">
        <f t="shared" si="43"/>
        <v>3.5891197359415115</v>
      </c>
      <c r="CW55" s="146">
        <f t="shared" si="44"/>
        <v>57.016798765368208</v>
      </c>
      <c r="CX55" s="146">
        <f t="shared" si="45"/>
        <v>11.255389437740309</v>
      </c>
      <c r="CY55" s="146">
        <f t="shared" si="46"/>
        <v>2.3528376214410005</v>
      </c>
      <c r="CZ55" s="512">
        <f t="shared" si="47"/>
        <v>65.554726354756042</v>
      </c>
      <c r="DG55" s="516"/>
      <c r="DH55" s="145">
        <v>57.016798765368208</v>
      </c>
      <c r="DI55" s="145">
        <v>0.44336290779506415</v>
      </c>
      <c r="DJ55" s="145">
        <v>11.255389437740309</v>
      </c>
      <c r="DK55" s="145">
        <v>2.5437741320414955</v>
      </c>
      <c r="DL55" s="145">
        <v>0.27029244267555702</v>
      </c>
      <c r="DM55" s="145">
        <v>5.7480439086745996</v>
      </c>
      <c r="DN55" s="145">
        <v>5.222146447215831</v>
      </c>
      <c r="DO55" s="145">
        <v>1.3431320326627234</v>
      </c>
      <c r="DP55" s="145">
        <v>2.3528376214410005</v>
      </c>
      <c r="DQ55" s="145">
        <v>0.1043464742202475</v>
      </c>
      <c r="DR55" s="145">
        <v>0.17975653121975407</v>
      </c>
      <c r="DS55" s="145">
        <v>0.38011929894518726</v>
      </c>
      <c r="DT55" s="145">
        <v>0.23</v>
      </c>
      <c r="DU55" s="538">
        <v>12.51</v>
      </c>
      <c r="DV55" s="540">
        <f t="shared" si="49"/>
        <v>99.59999999999998</v>
      </c>
      <c r="DW55" s="554">
        <f t="shared" si="50"/>
        <v>1.3584711562439433</v>
      </c>
      <c r="DX55" s="256">
        <f t="shared" si="148"/>
        <v>77.455676544117992</v>
      </c>
      <c r="DY55" s="256">
        <f t="shared" si="148"/>
        <v>0.6022957219880376</v>
      </c>
      <c r="DZ55" s="256">
        <f t="shared" si="148"/>
        <v>15.290121903462945</v>
      </c>
      <c r="EA55" s="256">
        <f t="shared" si="147"/>
        <v>3.4556437863778435</v>
      </c>
      <c r="EB55" s="256">
        <f t="shared" si="147"/>
        <v>0.3671844871254637</v>
      </c>
      <c r="EC55" s="256">
        <f t="shared" si="147"/>
        <v>7.8085518547581385</v>
      </c>
      <c r="ED55" s="256">
        <f t="shared" si="147"/>
        <v>7.0941353222244903</v>
      </c>
      <c r="EE55" s="256">
        <f t="shared" si="147"/>
        <v>1.8246061253996078</v>
      </c>
      <c r="EF55" s="256">
        <f t="shared" si="147"/>
        <v>3.1962620440532055</v>
      </c>
      <c r="EG55" s="256">
        <f t="shared" si="147"/>
        <v>0.14175167548395845</v>
      </c>
      <c r="EH55" s="256">
        <f t="shared" si="147"/>
        <v>0.24419406280849981</v>
      </c>
      <c r="EI55" s="256">
        <f t="shared" si="147"/>
        <v>0.5163811035487057</v>
      </c>
      <c r="EJ55" s="256">
        <f t="shared" si="121"/>
        <v>117.99680463134891</v>
      </c>
      <c r="EK55" s="256"/>
      <c r="EL55" s="256"/>
      <c r="EM55" s="147">
        <v>19836.1088106016</v>
      </c>
      <c r="EN55" s="148">
        <v>19.478214113290544</v>
      </c>
      <c r="EO55" s="148">
        <v>13.864221576942592</v>
      </c>
      <c r="EP55" s="148">
        <v>44.611011791771546</v>
      </c>
      <c r="EQ55" s="148">
        <v>9.4864144247681637</v>
      </c>
      <c r="ER55" s="148">
        <v>15.675293375664573</v>
      </c>
      <c r="ES55" s="148">
        <v>14.651957637780379</v>
      </c>
      <c r="ET55" s="148">
        <v>65.554726354756042</v>
      </c>
      <c r="EU55" s="148">
        <v>139.11736764352676</v>
      </c>
      <c r="EV55" s="148">
        <v>17.409290013068503</v>
      </c>
      <c r="EW55" s="148">
        <v>110.92932207087561</v>
      </c>
      <c r="EX55" s="148">
        <v>5.9969769034217988</v>
      </c>
      <c r="EY55" s="148">
        <v>7.5359324075588034</v>
      </c>
      <c r="EZ55" s="148">
        <v>6.4274834182588139</v>
      </c>
      <c r="FA55" s="148">
        <v>2.734156818172131</v>
      </c>
      <c r="FB55" s="148">
        <v>483.91975077029844</v>
      </c>
      <c r="FC55" s="148">
        <v>18.845274769760014</v>
      </c>
      <c r="FD55" s="148">
        <v>37.058477336938317</v>
      </c>
      <c r="FE55" s="148">
        <v>5.9224875270276875</v>
      </c>
      <c r="FF55" s="148">
        <v>11.402604118802779</v>
      </c>
      <c r="FG55" s="516"/>
      <c r="FH55" s="256"/>
      <c r="FI55" s="256"/>
      <c r="FJ55" s="256"/>
      <c r="FK55" s="256"/>
      <c r="FL55" s="256"/>
      <c r="FM55" s="142">
        <f t="shared" si="142"/>
        <v>46.897455990584625</v>
      </c>
      <c r="FN55" s="256"/>
      <c r="FO55" s="142">
        <f t="shared" si="143"/>
        <v>32.630121650264201</v>
      </c>
      <c r="FP55" s="256"/>
      <c r="FQ55" s="142">
        <f t="shared" si="53"/>
        <v>16.486053448668923</v>
      </c>
      <c r="FS55" s="142">
        <f t="shared" si="54"/>
        <v>58.970054642398729</v>
      </c>
      <c r="FT55" s="256"/>
      <c r="FU55" s="142">
        <f t="shared" si="55"/>
        <v>16.486053448668923</v>
      </c>
      <c r="FV55" s="256"/>
      <c r="FW55" s="142">
        <f t="shared" si="56"/>
        <v>0.19740479440204545</v>
      </c>
      <c r="FY55" s="142">
        <f t="shared" si="57"/>
        <v>11.255389437740309</v>
      </c>
      <c r="FZ55" s="256"/>
      <c r="GA55" s="256"/>
      <c r="GB55" s="256"/>
      <c r="GC55" s="256"/>
      <c r="GD55" s="256"/>
      <c r="GE55" s="256"/>
      <c r="GF55" s="256"/>
      <c r="GG55" s="256"/>
      <c r="GH55" s="256"/>
      <c r="GI55" s="256"/>
      <c r="GJ55" s="256"/>
      <c r="GK55" s="256"/>
      <c r="GL55" s="256"/>
      <c r="GM55" s="256"/>
      <c r="GN55" s="256"/>
      <c r="GO55" s="344">
        <v>6.6252319511363549</v>
      </c>
      <c r="GP55" s="374"/>
      <c r="GQ55" s="256"/>
      <c r="GR55" s="256"/>
      <c r="GS55" s="617"/>
      <c r="GT55" s="620"/>
      <c r="GU55" s="620"/>
      <c r="GV55" s="620"/>
      <c r="GW55" s="620"/>
      <c r="GX55" s="620"/>
      <c r="GY55" s="620"/>
      <c r="GZ55" s="620"/>
      <c r="HA55" s="620"/>
      <c r="HB55" s="620"/>
      <c r="HC55" s="629"/>
      <c r="HD55" s="620"/>
      <c r="HE55" s="620"/>
      <c r="HF55" s="620"/>
      <c r="HG55" s="620"/>
      <c r="HH55" s="620"/>
      <c r="HI55" s="620"/>
      <c r="HJ55" s="620"/>
      <c r="HK55" s="620"/>
      <c r="HL55" s="629"/>
      <c r="HM55" s="620"/>
      <c r="HN55" s="620"/>
      <c r="HO55" s="620"/>
      <c r="HP55" s="620"/>
      <c r="HQ55" s="620"/>
      <c r="HR55" s="620"/>
      <c r="HS55" s="620"/>
      <c r="HT55" s="620"/>
      <c r="HU55" s="620"/>
      <c r="HV55" s="620"/>
      <c r="HW55" s="620"/>
      <c r="HX55" s="620"/>
      <c r="HY55" s="620"/>
      <c r="HZ55" s="620"/>
      <c r="IA55" s="620"/>
      <c r="IB55" s="620"/>
      <c r="IC55" s="620"/>
      <c r="ID55" s="620"/>
      <c r="IE55" s="620"/>
      <c r="IF55" s="620"/>
      <c r="IG55" s="620"/>
      <c r="IH55" s="620"/>
      <c r="II55" s="620"/>
      <c r="IJ55" s="620"/>
      <c r="IK55" s="620"/>
      <c r="IL55" s="620"/>
      <c r="IM55" s="620"/>
      <c r="IN55" s="620"/>
      <c r="IO55" s="620"/>
      <c r="IP55" s="620"/>
      <c r="IQ55" s="620"/>
      <c r="IR55" s="620"/>
      <c r="IS55" s="620"/>
      <c r="IT55" s="620"/>
      <c r="IU55" s="620"/>
      <c r="IV55" s="620"/>
      <c r="IW55" s="620"/>
      <c r="IX55" s="278">
        <v>33</v>
      </c>
      <c r="IY55" s="145">
        <v>57.016798765368208</v>
      </c>
      <c r="IZ55" s="145">
        <v>0.44336290779506415</v>
      </c>
      <c r="JA55" s="145">
        <v>11.255389437740309</v>
      </c>
      <c r="JB55" s="145">
        <v>2.5437741320414955</v>
      </c>
      <c r="JC55" s="145">
        <v>0.27029244267555702</v>
      </c>
      <c r="JD55" s="145">
        <v>5.7480439086745996</v>
      </c>
      <c r="JE55" s="145">
        <v>5.222146447215831</v>
      </c>
      <c r="JF55" s="145">
        <v>1.3431320326627234</v>
      </c>
      <c r="JG55" s="145">
        <v>2.3528376214410005</v>
      </c>
      <c r="JH55" s="145">
        <v>0.1043464742202475</v>
      </c>
      <c r="JI55" s="145">
        <v>0.17975653121975407</v>
      </c>
      <c r="JJ55" s="145">
        <v>0.38011929894518726</v>
      </c>
      <c r="JK55" s="538">
        <v>12.51</v>
      </c>
      <c r="JL55" s="248">
        <v>0.23</v>
      </c>
      <c r="JM55" s="540">
        <f t="shared" si="58"/>
        <v>99.369999999999976</v>
      </c>
      <c r="JN55" s="748">
        <f t="shared" si="59"/>
        <v>1.0063399416322836</v>
      </c>
      <c r="JO55" s="753">
        <f t="shared" si="60"/>
        <v>57.378281941600299</v>
      </c>
      <c r="JP55" s="753">
        <f t="shared" si="61"/>
        <v>0.44617380275240437</v>
      </c>
      <c r="JQ55" s="753">
        <f t="shared" si="62"/>
        <v>11.326747949824204</v>
      </c>
      <c r="JR55" s="753">
        <f t="shared" si="63"/>
        <v>2.5599015115643513</v>
      </c>
      <c r="JS55" s="753">
        <f t="shared" si="64"/>
        <v>0.2720060809857674</v>
      </c>
      <c r="JT55" s="753">
        <f t="shared" si="65"/>
        <v>5.7844861715553995</v>
      </c>
      <c r="JU55" s="753">
        <f t="shared" si="66"/>
        <v>5.2552545508864164</v>
      </c>
      <c r="JV55" s="753">
        <f t="shared" si="67"/>
        <v>1.3516474113542554</v>
      </c>
      <c r="JW55" s="753">
        <f t="shared" si="68"/>
        <v>2.3677544746311772</v>
      </c>
      <c r="JX55" s="753">
        <f t="shared" si="69"/>
        <v>0.10500802477633844</v>
      </c>
      <c r="JY55" s="753">
        <f t="shared" si="70"/>
        <v>0.18089617713570907</v>
      </c>
      <c r="JZ55" s="753">
        <f t="shared" si="71"/>
        <v>0.38252923311380427</v>
      </c>
      <c r="KA55" s="753">
        <f t="shared" si="72"/>
        <v>12.589312669819867</v>
      </c>
      <c r="KB55" s="753">
        <f t="shared" si="73"/>
        <v>99.999999999999986</v>
      </c>
      <c r="KC55" s="256"/>
      <c r="KD55" s="256">
        <f t="shared" si="74"/>
        <v>47.194783124267524</v>
      </c>
      <c r="KE55" s="256">
        <f t="shared" si="75"/>
        <v>31.893099054495835</v>
      </c>
      <c r="KF55" s="256">
        <f t="shared" si="76"/>
        <v>17.844567220706281</v>
      </c>
      <c r="KG55" s="249">
        <f t="shared" si="77"/>
        <v>2.020080846380107</v>
      </c>
      <c r="KH55" s="256">
        <f t="shared" si="78"/>
        <v>98.952530245849744</v>
      </c>
      <c r="KI55" s="256">
        <f t="shared" si="79"/>
        <v>1.0105855782722057</v>
      </c>
      <c r="KJ55" s="753">
        <f t="shared" si="80"/>
        <v>47.694367195069233</v>
      </c>
      <c r="KK55" s="753">
        <f t="shared" si="81"/>
        <v>32.230705950880413</v>
      </c>
      <c r="KL55" s="753">
        <f t="shared" si="82"/>
        <v>18.033462283754705</v>
      </c>
      <c r="KM55" s="753">
        <f t="shared" si="83"/>
        <v>2.0414645702956471</v>
      </c>
      <c r="KN55" s="753">
        <f t="shared" si="84"/>
        <v>100</v>
      </c>
      <c r="KO55" s="256"/>
      <c r="KP55" s="147">
        <v>19836.1088106016</v>
      </c>
      <c r="KQ55" s="148">
        <v>19.478214113290544</v>
      </c>
      <c r="KR55" s="148">
        <v>13.864221576942592</v>
      </c>
      <c r="KS55" s="148">
        <v>44.611011791771546</v>
      </c>
      <c r="KT55" s="148">
        <v>9.4864144247681637</v>
      </c>
      <c r="KU55" s="148">
        <v>15.675293375664573</v>
      </c>
      <c r="KV55" s="148">
        <v>14.651957637780379</v>
      </c>
      <c r="KW55" s="148">
        <v>65.554726354756042</v>
      </c>
      <c r="KX55" s="148">
        <v>139.11736764352676</v>
      </c>
      <c r="KY55" s="148">
        <v>17.409290013068503</v>
      </c>
      <c r="KZ55" s="148">
        <v>110.92932207087561</v>
      </c>
      <c r="LA55" s="148">
        <v>5.9969769034217988</v>
      </c>
      <c r="LB55" s="148">
        <v>7.5359324075588034</v>
      </c>
      <c r="LC55" s="148">
        <v>6.4274834182588139</v>
      </c>
      <c r="LD55" s="148">
        <v>2.734156818172131</v>
      </c>
      <c r="LE55" s="148">
        <v>483.91975077029844</v>
      </c>
      <c r="LF55" s="148">
        <v>18.845274769760014</v>
      </c>
      <c r="LG55" s="148">
        <v>37.058477336938317</v>
      </c>
      <c r="LH55" s="148">
        <v>5.9224875270276875</v>
      </c>
      <c r="LI55" s="148">
        <v>11.402604118802779</v>
      </c>
      <c r="LJ55" s="617"/>
      <c r="LL55" s="142">
        <f t="shared" si="22"/>
        <v>38.302844251961659</v>
      </c>
    </row>
    <row r="56" spans="1:324" s="142" customFormat="1" ht="15.75" x14ac:dyDescent="0.2">
      <c r="A56" s="691">
        <v>34</v>
      </c>
      <c r="B56" s="272">
        <v>122</v>
      </c>
      <c r="C56" s="144">
        <v>110</v>
      </c>
      <c r="D56" s="393">
        <v>3157</v>
      </c>
      <c r="E56" s="320" t="s">
        <v>240</v>
      </c>
      <c r="F56" s="311" t="s">
        <v>162</v>
      </c>
      <c r="G56" s="239"/>
      <c r="H56" s="145">
        <v>58.979734692857505</v>
      </c>
      <c r="I56" s="145">
        <v>0.41517044034587897</v>
      </c>
      <c r="J56" s="145">
        <v>10.944896636177338</v>
      </c>
      <c r="K56" s="145">
        <v>2.539795621532464</v>
      </c>
      <c r="L56" s="145">
        <v>0.26601459489178786</v>
      </c>
      <c r="M56" s="145">
        <v>4.9778990353376313</v>
      </c>
      <c r="N56" s="145">
        <v>4.6373610736242314</v>
      </c>
      <c r="O56" s="145">
        <v>1.40808791922827</v>
      </c>
      <c r="P56" s="145">
        <v>2.5345582546108867</v>
      </c>
      <c r="Q56" s="145">
        <v>9.5800169940520818E-2</v>
      </c>
      <c r="R56" s="145">
        <v>0.15373854151047134</v>
      </c>
      <c r="S56" s="145">
        <v>0.36694301994301992</v>
      </c>
      <c r="T56" s="145">
        <v>0.3</v>
      </c>
      <c r="U56" s="145">
        <v>11.98</v>
      </c>
      <c r="V56" s="146">
        <v>99.6</v>
      </c>
      <c r="W56" s="146"/>
      <c r="X56" s="145">
        <v>1.40808791922827</v>
      </c>
      <c r="Y56" s="145">
        <f t="shared" si="127"/>
        <v>1.0448012360673764</v>
      </c>
      <c r="Z56" s="145">
        <f t="shared" si="128"/>
        <v>1.0350126080811775E-2</v>
      </c>
      <c r="AA56" s="145">
        <f t="shared" si="129"/>
        <v>2.4528891552956464</v>
      </c>
      <c r="AB56" s="145">
        <v>0.3</v>
      </c>
      <c r="AC56" s="146">
        <f t="shared" si="130"/>
        <v>0.5206815614534912</v>
      </c>
      <c r="AD56" s="146"/>
      <c r="AE56" s="146">
        <f t="shared" si="131"/>
        <v>0.2690424476433248</v>
      </c>
      <c r="AF56" s="443">
        <f>N56-R56*2.5*0.7</f>
        <v>4.3683186259809066</v>
      </c>
      <c r="AG56" s="146">
        <v>0</v>
      </c>
      <c r="AH56" s="146">
        <f t="shared" si="133"/>
        <v>0.15373854151047134</v>
      </c>
      <c r="AI56" s="887">
        <f t="shared" si="24"/>
        <v>0.2690424476433248</v>
      </c>
      <c r="AJ56" s="887">
        <f t="shared" si="25"/>
        <v>4.3683186259809066</v>
      </c>
      <c r="AK56" s="146"/>
      <c r="AL56" s="887">
        <f t="shared" si="144"/>
        <v>0.15373854151047131</v>
      </c>
      <c r="AM56" s="249">
        <f t="shared" si="134"/>
        <v>37.203008534512918</v>
      </c>
      <c r="AN56" s="249">
        <f t="shared" si="135"/>
        <v>0.88258157611289823</v>
      </c>
      <c r="AO56" s="249">
        <f t="shared" si="27"/>
        <v>0.11741842388710187</v>
      </c>
      <c r="AP56" s="249">
        <f t="shared" si="136"/>
        <v>7.5176946568700949</v>
      </c>
      <c r="AQ56" s="249">
        <f t="shared" si="28"/>
        <v>6.6349787989959221</v>
      </c>
      <c r="AR56" s="249">
        <f t="shared" si="29"/>
        <v>0.88271585787417362</v>
      </c>
      <c r="AS56" s="249">
        <f t="shared" si="137"/>
        <v>9.4622811435770586</v>
      </c>
      <c r="AT56" s="249">
        <f t="shared" si="138"/>
        <v>2.5177188564229422</v>
      </c>
      <c r="AU56" s="433">
        <f t="shared" si="30"/>
        <v>7.7687533402780229</v>
      </c>
      <c r="AV56" s="430">
        <f t="shared" si="139"/>
        <v>54.084313157500638</v>
      </c>
      <c r="AW56" s="430">
        <f t="shared" si="146"/>
        <v>31.937578114107186</v>
      </c>
      <c r="AX56" s="430">
        <f t="shared" si="140"/>
        <v>93.790644611885853</v>
      </c>
      <c r="AY56" s="430">
        <f t="shared" si="85"/>
        <v>6.2093553881141474</v>
      </c>
      <c r="AZ56" s="436">
        <f t="shared" si="31"/>
        <v>31.937578114107186</v>
      </c>
      <c r="BA56" s="436"/>
      <c r="BB56" s="436">
        <f>AU56</f>
        <v>7.7687533402780229</v>
      </c>
      <c r="BC56" s="436"/>
      <c r="BD56" s="436">
        <f t="shared" si="32"/>
        <v>54.084313157500638</v>
      </c>
      <c r="BE56" s="430"/>
      <c r="BF56" s="146">
        <f t="shared" si="33"/>
        <v>86.021891271607828</v>
      </c>
      <c r="BG56" s="146"/>
      <c r="BH56" s="147">
        <v>20012.560524412984</v>
      </c>
      <c r="BI56" s="148">
        <v>26.333406875280065</v>
      </c>
      <c r="BJ56" s="148">
        <v>2.61589383166526</v>
      </c>
      <c r="BK56" s="148">
        <v>44.225324957396815</v>
      </c>
      <c r="BL56" s="148">
        <v>10.188844645426059</v>
      </c>
      <c r="BM56" s="148">
        <v>22.394364171746926</v>
      </c>
      <c r="BN56" s="148">
        <v>13.859494415860004</v>
      </c>
      <c r="BO56" s="148">
        <v>67.286985513681813</v>
      </c>
      <c r="BP56" s="148">
        <v>147.43508266392249</v>
      </c>
      <c r="BQ56" s="148">
        <v>16.572706960185698</v>
      </c>
      <c r="BR56" s="148">
        <v>96.629902739605939</v>
      </c>
      <c r="BS56" s="148">
        <v>5.6246329215960698</v>
      </c>
      <c r="BT56" s="148">
        <v>8.7500056716699532</v>
      </c>
      <c r="BU56" s="148">
        <v>6.2223163065960598</v>
      </c>
      <c r="BV56" s="148">
        <v>6.3764584960575803</v>
      </c>
      <c r="BW56" s="148">
        <v>584.08075971254414</v>
      </c>
      <c r="BX56" s="148">
        <v>22.226285670776107</v>
      </c>
      <c r="BY56" s="148">
        <v>42.152518383997005</v>
      </c>
      <c r="BZ56" s="148">
        <v>14.794967993546225</v>
      </c>
      <c r="CA56" s="148">
        <v>10.433643186144229</v>
      </c>
      <c r="CB56" s="148"/>
      <c r="CC56" s="148">
        <f t="shared" si="34"/>
        <v>2286211.1705546109</v>
      </c>
      <c r="CD56" s="148"/>
      <c r="CE56" s="148">
        <f t="shared" si="35"/>
        <v>74.812447240917336</v>
      </c>
      <c r="CF56" s="148"/>
      <c r="CG56" s="198">
        <v>8.3033019635007204</v>
      </c>
      <c r="CH56" s="198">
        <v>7.0733981617157475</v>
      </c>
      <c r="CI56" s="373">
        <v>0.25996549164124422</v>
      </c>
      <c r="CJ56" s="200" t="s">
        <v>159</v>
      </c>
      <c r="CK56" s="344">
        <v>8.3033019635007204</v>
      </c>
      <c r="CL56" s="373">
        <v>0.25996549164124422</v>
      </c>
      <c r="CM56" s="501">
        <f t="shared" si="36"/>
        <v>54.084313157500638</v>
      </c>
      <c r="CN56" s="501">
        <f t="shared" si="37"/>
        <v>31.937578114107186</v>
      </c>
      <c r="CO56" s="161">
        <f t="shared" si="38"/>
        <v>1.8489649615922244E-2</v>
      </c>
      <c r="CP56" s="161">
        <f t="shared" si="38"/>
        <v>3.1311078016848397E-2</v>
      </c>
      <c r="CQ56" s="142">
        <f t="shared" si="39"/>
        <v>0.5905146289109886</v>
      </c>
      <c r="CR56" s="142">
        <f t="shared" si="40"/>
        <v>62.872731996479104</v>
      </c>
      <c r="CS56" s="142">
        <f t="shared" si="41"/>
        <v>5.3887886430928438</v>
      </c>
      <c r="CT56" s="142">
        <f t="shared" si="141"/>
        <v>84.34758049037768</v>
      </c>
      <c r="CU56" s="142">
        <f t="shared" si="42"/>
        <v>15.652419509622332</v>
      </c>
      <c r="CV56" s="142">
        <f t="shared" si="43"/>
        <v>3.7667882358848157</v>
      </c>
      <c r="CW56" s="146">
        <f t="shared" si="44"/>
        <v>58.979734692857505</v>
      </c>
      <c r="CX56" s="146">
        <f t="shared" si="45"/>
        <v>10.944896636177338</v>
      </c>
      <c r="CY56" s="146">
        <f t="shared" si="46"/>
        <v>2.5345582546108867</v>
      </c>
      <c r="CZ56" s="512">
        <f t="shared" si="47"/>
        <v>67.286985513681813</v>
      </c>
      <c r="DG56" s="516"/>
      <c r="DH56" s="541">
        <v>58.979734692857505</v>
      </c>
      <c r="DI56" s="541">
        <v>0.41517044034587897</v>
      </c>
      <c r="DJ56" s="541">
        <v>10.944896636177338</v>
      </c>
      <c r="DK56" s="541">
        <v>2.539795621532464</v>
      </c>
      <c r="DL56" s="541">
        <v>0.26601459489178786</v>
      </c>
      <c r="DM56" s="541">
        <v>4.9778990353376313</v>
      </c>
      <c r="DN56" s="541">
        <v>4.6373610736242314</v>
      </c>
      <c r="DO56" s="541">
        <v>1.40808791922827</v>
      </c>
      <c r="DP56" s="541">
        <v>2.5345582546108867</v>
      </c>
      <c r="DQ56" s="541">
        <v>9.5800169940520818E-2</v>
      </c>
      <c r="DR56" s="541">
        <v>0.15373854151047134</v>
      </c>
      <c r="DS56" s="541">
        <v>0.36694301994301992</v>
      </c>
      <c r="DT56" s="541">
        <v>0.3</v>
      </c>
      <c r="DU56" s="542">
        <v>11.98</v>
      </c>
      <c r="DV56" s="543">
        <f t="shared" si="49"/>
        <v>99.600000000000009</v>
      </c>
      <c r="DW56" s="554">
        <f t="shared" si="50"/>
        <v>1.326011000773369</v>
      </c>
      <c r="DX56" s="256">
        <f t="shared" si="148"/>
        <v>78.207777025423766</v>
      </c>
      <c r="DY56" s="256">
        <f t="shared" si="148"/>
        <v>0.55052057109455921</v>
      </c>
      <c r="DZ56" s="256">
        <f t="shared" si="148"/>
        <v>14.513053341898592</v>
      </c>
      <c r="EA56" s="256">
        <f t="shared" si="147"/>
        <v>3.3677969338680831</v>
      </c>
      <c r="EB56" s="256">
        <f t="shared" si="147"/>
        <v>0.35273827919278194</v>
      </c>
      <c r="EC56" s="256">
        <f t="shared" si="147"/>
        <v>6.6007488815968403</v>
      </c>
      <c r="ED56" s="256">
        <f t="shared" si="147"/>
        <v>6.1491917981839324</v>
      </c>
      <c r="EE56" s="256">
        <f t="shared" si="147"/>
        <v>1.867140070952769</v>
      </c>
      <c r="EF56" s="256">
        <f t="shared" si="147"/>
        <v>3.3608521277149852</v>
      </c>
      <c r="EG56" s="256">
        <f t="shared" si="147"/>
        <v>0.12703207921708884</v>
      </c>
      <c r="EH56" s="256">
        <f t="shared" si="147"/>
        <v>0.20385899728573822</v>
      </c>
      <c r="EI56" s="256">
        <f t="shared" si="147"/>
        <v>0.48657048110144613</v>
      </c>
      <c r="EJ56" s="256">
        <f t="shared" si="121"/>
        <v>115.7872805875306</v>
      </c>
      <c r="EK56" s="256"/>
      <c r="EL56" s="256"/>
      <c r="EM56" s="147">
        <v>20012.560524412984</v>
      </c>
      <c r="EN56" s="148">
        <v>26.333406875280065</v>
      </c>
      <c r="EO56" s="148">
        <v>2.61589383166526</v>
      </c>
      <c r="EP56" s="148">
        <v>44.225324957396815</v>
      </c>
      <c r="EQ56" s="148">
        <v>10.188844645426059</v>
      </c>
      <c r="ER56" s="148">
        <v>22.394364171746926</v>
      </c>
      <c r="ES56" s="148">
        <v>13.859494415860004</v>
      </c>
      <c r="ET56" s="148">
        <v>67.286985513681813</v>
      </c>
      <c r="EU56" s="148">
        <v>147.43508266392249</v>
      </c>
      <c r="EV56" s="148">
        <v>16.572706960185698</v>
      </c>
      <c r="EW56" s="148">
        <v>96.629902739605939</v>
      </c>
      <c r="EX56" s="148">
        <v>5.6246329215960698</v>
      </c>
      <c r="EY56" s="148">
        <v>8.7500056716699532</v>
      </c>
      <c r="EZ56" s="148">
        <v>6.2223163065960598</v>
      </c>
      <c r="FA56" s="148">
        <v>6.3764584960575803</v>
      </c>
      <c r="FB56" s="148">
        <v>584.08075971254414</v>
      </c>
      <c r="FC56" s="148">
        <v>22.226285670776107</v>
      </c>
      <c r="FD56" s="148">
        <v>42.152518383997005</v>
      </c>
      <c r="FE56" s="148">
        <v>14.794967993546225</v>
      </c>
      <c r="FF56" s="148">
        <v>10.433643186144229</v>
      </c>
      <c r="FG56" s="516"/>
      <c r="FH56" s="256"/>
      <c r="FI56" s="256"/>
      <c r="FJ56" s="256"/>
      <c r="FK56" s="256"/>
      <c r="FL56" s="256"/>
      <c r="FM56" s="142">
        <f t="shared" si="142"/>
        <v>45.603735984072244</v>
      </c>
      <c r="FN56" s="256"/>
      <c r="FO56" s="142">
        <f t="shared" si="143"/>
        <v>35.265791981139941</v>
      </c>
      <c r="FP56" s="256"/>
      <c r="FQ56" s="142">
        <f t="shared" si="53"/>
        <v>15.65241950962233</v>
      </c>
      <c r="FS56" s="142">
        <f t="shared" si="54"/>
        <v>56.39174251603113</v>
      </c>
      <c r="FT56" s="256"/>
      <c r="FU56" s="142">
        <f t="shared" si="55"/>
        <v>15.652419509622332</v>
      </c>
      <c r="FV56" s="256"/>
      <c r="FW56" s="142">
        <f t="shared" si="56"/>
        <v>0.18557046234904095</v>
      </c>
      <c r="FY56" s="142">
        <f t="shared" si="57"/>
        <v>10.94489663617734</v>
      </c>
      <c r="FZ56" s="256"/>
      <c r="GA56" s="256"/>
      <c r="GB56" s="256"/>
      <c r="GC56" s="256"/>
      <c r="GD56" s="256"/>
      <c r="GE56" s="256"/>
      <c r="GF56" s="256"/>
      <c r="GG56" s="256"/>
      <c r="GH56" s="256"/>
      <c r="GI56" s="256"/>
      <c r="GJ56" s="256"/>
      <c r="GK56" s="256"/>
      <c r="GL56" s="256"/>
      <c r="GM56" s="256"/>
      <c r="GN56" s="256"/>
      <c r="GO56" s="344">
        <v>8.3033019635007204</v>
      </c>
      <c r="GP56" s="373">
        <v>0.25996549164124422</v>
      </c>
      <c r="GQ56" s="256"/>
      <c r="GR56" s="256"/>
      <c r="GS56" s="617"/>
      <c r="GT56" s="620"/>
      <c r="GU56" s="620"/>
      <c r="GV56" s="620"/>
      <c r="GW56" s="620"/>
      <c r="GX56" s="620"/>
      <c r="GY56" s="620"/>
      <c r="GZ56" s="620"/>
      <c r="HA56" s="620"/>
      <c r="HB56" s="620"/>
      <c r="HC56" s="629"/>
      <c r="HD56" s="620"/>
      <c r="HE56" s="620"/>
      <c r="HF56" s="620"/>
      <c r="HG56" s="620"/>
      <c r="HH56" s="620"/>
      <c r="HI56" s="620"/>
      <c r="HJ56" s="620"/>
      <c r="HK56" s="620"/>
      <c r="HL56" s="629"/>
      <c r="HM56" s="620"/>
      <c r="HN56" s="620"/>
      <c r="HO56" s="620"/>
      <c r="HP56" s="620"/>
      <c r="HQ56" s="620"/>
      <c r="HR56" s="620"/>
      <c r="HS56" s="620"/>
      <c r="HT56" s="620"/>
      <c r="HU56" s="620"/>
      <c r="HV56" s="620"/>
      <c r="HW56" s="620"/>
      <c r="HX56" s="620"/>
      <c r="HY56" s="620"/>
      <c r="HZ56" s="620"/>
      <c r="IA56" s="620"/>
      <c r="IB56" s="620"/>
      <c r="IC56" s="620"/>
      <c r="ID56" s="620"/>
      <c r="IE56" s="620"/>
      <c r="IF56" s="620"/>
      <c r="IG56" s="620"/>
      <c r="IH56" s="620"/>
      <c r="II56" s="620"/>
      <c r="IJ56" s="620"/>
      <c r="IK56" s="620"/>
      <c r="IL56" s="620"/>
      <c r="IM56" s="620"/>
      <c r="IN56" s="620"/>
      <c r="IO56" s="620"/>
      <c r="IP56" s="620"/>
      <c r="IQ56" s="620"/>
      <c r="IR56" s="620"/>
      <c r="IS56" s="620"/>
      <c r="IT56" s="620"/>
      <c r="IU56" s="620"/>
      <c r="IV56" s="620"/>
      <c r="IW56" s="620"/>
      <c r="IX56" s="691">
        <v>34</v>
      </c>
      <c r="IY56" s="541">
        <v>58.979734692857505</v>
      </c>
      <c r="IZ56" s="541">
        <v>0.41517044034587897</v>
      </c>
      <c r="JA56" s="541">
        <v>10.944896636177338</v>
      </c>
      <c r="JB56" s="541">
        <v>2.539795621532464</v>
      </c>
      <c r="JC56" s="541">
        <v>0.26601459489178786</v>
      </c>
      <c r="JD56" s="541">
        <v>4.9778990353376313</v>
      </c>
      <c r="JE56" s="541">
        <v>4.6373610736242314</v>
      </c>
      <c r="JF56" s="541">
        <v>1.40808791922827</v>
      </c>
      <c r="JG56" s="541">
        <v>2.5345582546108867</v>
      </c>
      <c r="JH56" s="541">
        <v>9.5800169940520818E-2</v>
      </c>
      <c r="JI56" s="541">
        <v>0.15373854151047134</v>
      </c>
      <c r="JJ56" s="541">
        <v>0.36694301994301992</v>
      </c>
      <c r="JK56" s="542">
        <v>11.98</v>
      </c>
      <c r="JL56" s="248">
        <v>0.3</v>
      </c>
      <c r="JM56" s="540">
        <f t="shared" si="58"/>
        <v>99.300000000000011</v>
      </c>
      <c r="JN56" s="748">
        <f t="shared" si="59"/>
        <v>1.0070493454179255</v>
      </c>
      <c r="JO56" s="753">
        <f t="shared" si="60"/>
        <v>59.395503215365061</v>
      </c>
      <c r="JP56" s="753">
        <f t="shared" si="61"/>
        <v>0.41809712018718931</v>
      </c>
      <c r="JQ56" s="753">
        <f t="shared" si="62"/>
        <v>11.022050993129243</v>
      </c>
      <c r="JR56" s="753">
        <f t="shared" si="63"/>
        <v>2.557699518159581</v>
      </c>
      <c r="JS56" s="753">
        <f t="shared" si="64"/>
        <v>0.26788982365738956</v>
      </c>
      <c r="JT56" s="753">
        <f t="shared" si="65"/>
        <v>5.0129899650932845</v>
      </c>
      <c r="JU56" s="753">
        <f t="shared" si="66"/>
        <v>4.6700514336598502</v>
      </c>
      <c r="JV56" s="753">
        <f t="shared" si="67"/>
        <v>1.418014017349718</v>
      </c>
      <c r="JW56" s="753">
        <f t="shared" si="68"/>
        <v>2.5524252312294933</v>
      </c>
      <c r="JX56" s="753">
        <f t="shared" si="69"/>
        <v>9.6475498429527504E-2</v>
      </c>
      <c r="JY56" s="753">
        <f t="shared" si="70"/>
        <v>0.15482229759362673</v>
      </c>
      <c r="JZ56" s="753">
        <f t="shared" si="71"/>
        <v>0.36952972803929496</v>
      </c>
      <c r="KA56" s="753">
        <f t="shared" si="72"/>
        <v>12.064451158106747</v>
      </c>
      <c r="KB56" s="753">
        <f t="shared" si="73"/>
        <v>100</v>
      </c>
      <c r="KC56" s="256"/>
      <c r="KD56" s="256">
        <f t="shared" si="74"/>
        <v>45.92521247137185</v>
      </c>
      <c r="KE56" s="256">
        <f t="shared" si="75"/>
        <v>34.595888480824257</v>
      </c>
      <c r="KF56" s="256">
        <f t="shared" si="76"/>
        <v>16.734502591766599</v>
      </c>
      <c r="KG56" s="249">
        <f t="shared" si="77"/>
        <v>2.0388415414121672</v>
      </c>
      <c r="KH56" s="256">
        <f t="shared" si="78"/>
        <v>99.294445085374875</v>
      </c>
      <c r="KI56" s="256">
        <f t="shared" si="79"/>
        <v>1.0071056836464365</v>
      </c>
      <c r="KJ56" s="753">
        <f t="shared" si="80"/>
        <v>46.251542502588798</v>
      </c>
      <c r="KK56" s="753">
        <f t="shared" si="81"/>
        <v>34.841715919836389</v>
      </c>
      <c r="KL56" s="753">
        <f t="shared" si="82"/>
        <v>16.853412673164165</v>
      </c>
      <c r="KM56" s="753">
        <f t="shared" si="83"/>
        <v>2.0533289044106549</v>
      </c>
      <c r="KN56" s="753">
        <f t="shared" si="84"/>
        <v>100</v>
      </c>
      <c r="KO56" s="256"/>
      <c r="KP56" s="147">
        <v>20012.560524412984</v>
      </c>
      <c r="KQ56" s="148">
        <v>26.333406875280065</v>
      </c>
      <c r="KR56" s="148">
        <v>2.61589383166526</v>
      </c>
      <c r="KS56" s="148">
        <v>44.225324957396815</v>
      </c>
      <c r="KT56" s="148">
        <v>10.188844645426059</v>
      </c>
      <c r="KU56" s="148">
        <v>22.394364171746926</v>
      </c>
      <c r="KV56" s="148">
        <v>13.859494415860004</v>
      </c>
      <c r="KW56" s="148">
        <v>67.286985513681813</v>
      </c>
      <c r="KX56" s="148">
        <v>147.43508266392249</v>
      </c>
      <c r="KY56" s="148">
        <v>16.572706960185698</v>
      </c>
      <c r="KZ56" s="148">
        <v>96.629902739605939</v>
      </c>
      <c r="LA56" s="148">
        <v>5.6246329215960698</v>
      </c>
      <c r="LB56" s="148">
        <v>8.7500056716699532</v>
      </c>
      <c r="LC56" s="148">
        <v>6.2223163065960598</v>
      </c>
      <c r="LD56" s="148">
        <v>6.3764584960575803</v>
      </c>
      <c r="LE56" s="148">
        <v>584.08075971254414</v>
      </c>
      <c r="LF56" s="148">
        <v>22.226285670776107</v>
      </c>
      <c r="LG56" s="148">
        <v>42.152518383997005</v>
      </c>
      <c r="LH56" s="148">
        <v>14.794967993546225</v>
      </c>
      <c r="LI56" s="148">
        <v>10.433643186144229</v>
      </c>
      <c r="LJ56" s="617"/>
      <c r="LL56" s="142">
        <f t="shared" si="22"/>
        <v>37.505763039411583</v>
      </c>
    </row>
    <row r="57" spans="1:324" s="142" customFormat="1" ht="15.75" x14ac:dyDescent="0.2">
      <c r="A57" s="278">
        <v>35</v>
      </c>
      <c r="B57" s="272">
        <v>124</v>
      </c>
      <c r="C57" s="144">
        <v>110</v>
      </c>
      <c r="D57" s="393">
        <v>3157.8</v>
      </c>
      <c r="E57" s="320" t="s">
        <v>240</v>
      </c>
      <c r="F57" s="311" t="s">
        <v>168</v>
      </c>
      <c r="G57" s="239"/>
      <c r="H57" s="145">
        <v>72.655306879392256</v>
      </c>
      <c r="I57" s="145">
        <v>0.36527435513969214</v>
      </c>
      <c r="J57" s="145">
        <v>10.261142980981749</v>
      </c>
      <c r="K57" s="145">
        <v>1.9036533040405508</v>
      </c>
      <c r="L57" s="145">
        <v>6.2571103376169612E-2</v>
      </c>
      <c r="M57" s="145">
        <v>1.4941440794610832</v>
      </c>
      <c r="N57" s="145">
        <v>1.6775064188250239</v>
      </c>
      <c r="O57" s="145">
        <v>1.3000079077277358</v>
      </c>
      <c r="P57" s="145">
        <v>2.5099921584457174</v>
      </c>
      <c r="Q57" s="145">
        <v>0.13208304106724547</v>
      </c>
      <c r="R57" s="145">
        <v>1.1815993462062759</v>
      </c>
      <c r="S57" s="145">
        <v>0.38671842533649203</v>
      </c>
      <c r="T57" s="145">
        <v>0.41</v>
      </c>
      <c r="U57" s="145">
        <v>5.26</v>
      </c>
      <c r="V57" s="146">
        <v>99.6</v>
      </c>
      <c r="W57" s="146"/>
      <c r="X57" s="145">
        <v>1.3000079077277358</v>
      </c>
      <c r="Y57" s="145">
        <f t="shared" si="127"/>
        <v>0.96460586753397992</v>
      </c>
      <c r="Z57" s="145">
        <f t="shared" si="128"/>
        <v>1.0907918239260204E-2</v>
      </c>
      <c r="AA57" s="145">
        <f t="shared" si="129"/>
        <v>2.2646137752617159</v>
      </c>
      <c r="AB57" s="145">
        <v>0.41</v>
      </c>
      <c r="AC57" s="146">
        <f t="shared" si="130"/>
        <v>1.5683177715427679</v>
      </c>
      <c r="AD57" s="146"/>
      <c r="AE57" s="146">
        <f t="shared" si="131"/>
        <v>2.0677988558609828</v>
      </c>
      <c r="AF57" s="444">
        <v>0.01</v>
      </c>
      <c r="AG57" s="146">
        <f>0.39/(0.7*2.5)</f>
        <v>0.22285714285714286</v>
      </c>
      <c r="AH57" s="146">
        <f t="shared" si="133"/>
        <v>0.95874220334913307</v>
      </c>
      <c r="AI57" s="887">
        <f t="shared" si="24"/>
        <v>2.0677988558609828</v>
      </c>
      <c r="AJ57" s="887">
        <f t="shared" si="25"/>
        <v>-0.39029243703595884</v>
      </c>
      <c r="AK57" s="146">
        <f t="shared" si="145"/>
        <v>0.22302424973483362</v>
      </c>
      <c r="AL57" s="888">
        <f>R57-AK57</f>
        <v>0.95857509647144234</v>
      </c>
      <c r="AM57" s="249">
        <f t="shared" si="134"/>
        <v>30.793428942945248</v>
      </c>
      <c r="AN57" s="249">
        <f t="shared" si="135"/>
        <v>0.99967525539235891</v>
      </c>
      <c r="AO57" s="249">
        <f t="shared" si="27"/>
        <v>3.2474460764107252E-4</v>
      </c>
      <c r="AP57" s="249">
        <f t="shared" si="136"/>
        <v>3.3977973835016337</v>
      </c>
      <c r="AQ57" s="249">
        <f t="shared" si="28"/>
        <v>3.3966939671234844</v>
      </c>
      <c r="AR57" s="249">
        <f t="shared" si="29"/>
        <v>1.1034163781491009E-3</v>
      </c>
      <c r="AS57" s="249">
        <f t="shared" si="137"/>
        <v>5.2565847957967646</v>
      </c>
      <c r="AT57" s="249">
        <f t="shared" si="138"/>
        <v>3.4152042032350892E-3</v>
      </c>
      <c r="AU57" s="433">
        <f t="shared" si="30"/>
        <v>1.451862058138419E-2</v>
      </c>
      <c r="AV57" s="430">
        <f t="shared" si="139"/>
        <v>37.828843487803994</v>
      </c>
      <c r="AW57" s="430">
        <f t="shared" si="146"/>
        <v>53.740885135490259</v>
      </c>
      <c r="AX57" s="430">
        <f t="shared" si="140"/>
        <v>91.584247243875637</v>
      </c>
      <c r="AY57" s="430">
        <f t="shared" si="85"/>
        <v>8.4157527561243626</v>
      </c>
      <c r="AZ57" s="436">
        <f t="shared" si="31"/>
        <v>53.740885135490259</v>
      </c>
      <c r="BA57" s="436"/>
      <c r="BB57" s="464">
        <v>0.1</v>
      </c>
      <c r="BC57" s="465">
        <f>AU57</f>
        <v>1.451862058138419E-2</v>
      </c>
      <c r="BD57" s="436">
        <f t="shared" si="32"/>
        <v>37.828843487803994</v>
      </c>
      <c r="BE57" s="430"/>
      <c r="BF57" s="146">
        <f t="shared" si="33"/>
        <v>91.569728623294253</v>
      </c>
      <c r="BG57" s="146"/>
      <c r="BH57" s="147">
        <v>13413.895458936366</v>
      </c>
      <c r="BI57" s="148">
        <v>26.195193494324929</v>
      </c>
      <c r="BJ57" s="148">
        <v>21.494436556660947</v>
      </c>
      <c r="BK57" s="148">
        <v>41.067359186781069</v>
      </c>
      <c r="BL57" s="148">
        <v>8.8429463350360091</v>
      </c>
      <c r="BM57" s="148">
        <v>17.986725650861086</v>
      </c>
      <c r="BN57" s="148">
        <v>11.03516748327678</v>
      </c>
      <c r="BO57" s="148">
        <v>69.40486779921234</v>
      </c>
      <c r="BP57" s="148">
        <v>306.74404153153591</v>
      </c>
      <c r="BQ57" s="148">
        <v>14.475337339265714</v>
      </c>
      <c r="BR57" s="148">
        <v>111.89542537158678</v>
      </c>
      <c r="BS57" s="148">
        <v>4.7161107375306939</v>
      </c>
      <c r="BT57" s="148">
        <v>6.2609346210818844</v>
      </c>
      <c r="BU57" s="148">
        <v>5.3901027127320305</v>
      </c>
      <c r="BV57" s="148">
        <v>4.5875147206338971</v>
      </c>
      <c r="BW57" s="148">
        <v>839.39343794906847</v>
      </c>
      <c r="BX57" s="148">
        <v>20.062854398656636</v>
      </c>
      <c r="BY57" s="148">
        <v>43.334017197509787</v>
      </c>
      <c r="BZ57" s="148">
        <v>10.527814098431692</v>
      </c>
      <c r="CA57" s="148">
        <v>14.452989248993854</v>
      </c>
      <c r="CB57" s="148"/>
      <c r="CC57" s="148">
        <f t="shared" si="34"/>
        <v>842836.24148702365</v>
      </c>
      <c r="CD57" s="148"/>
      <c r="CE57" s="148">
        <f t="shared" si="35"/>
        <v>77.849860845160279</v>
      </c>
      <c r="CF57" s="148"/>
      <c r="CG57" s="198">
        <v>10.655597788206688</v>
      </c>
      <c r="CH57" s="198">
        <v>8.7985865724381522</v>
      </c>
      <c r="CI57" s="373">
        <v>2.0089206960850059</v>
      </c>
      <c r="CJ57" s="200"/>
      <c r="CK57" s="344">
        <v>10.655597788206688</v>
      </c>
      <c r="CL57" s="373">
        <v>2.0089206960850059</v>
      </c>
      <c r="CM57" s="501">
        <f t="shared" si="36"/>
        <v>37.828843487803994</v>
      </c>
      <c r="CN57" s="501">
        <f t="shared" si="37"/>
        <v>53.740885135490259</v>
      </c>
      <c r="CO57" s="161">
        <f t="shared" si="38"/>
        <v>2.6434855200434548E-2</v>
      </c>
      <c r="CP57" s="161">
        <f t="shared" si="38"/>
        <v>1.8607806653701802E-2</v>
      </c>
      <c r="CQ57" s="142">
        <f t="shared" si="39"/>
        <v>1.4206325168998704</v>
      </c>
      <c r="CR57" s="142">
        <f t="shared" si="40"/>
        <v>41.311516432932599</v>
      </c>
      <c r="CS57" s="142">
        <f t="shared" si="41"/>
        <v>7.080625132507496</v>
      </c>
      <c r="CT57" s="142">
        <f t="shared" si="141"/>
        <v>87.624719825485954</v>
      </c>
      <c r="CU57" s="142">
        <f t="shared" si="42"/>
        <v>12.375280174514053</v>
      </c>
      <c r="CV57" s="142">
        <f t="shared" si="43"/>
        <v>3.6164497362160568</v>
      </c>
      <c r="CW57" s="146">
        <f t="shared" si="44"/>
        <v>72.655306879392256</v>
      </c>
      <c r="CX57" s="146">
        <f t="shared" si="45"/>
        <v>10.261142980981749</v>
      </c>
      <c r="CY57" s="146">
        <f t="shared" si="46"/>
        <v>2.5099921584457174</v>
      </c>
      <c r="CZ57" s="512">
        <f t="shared" si="47"/>
        <v>69.40486779921234</v>
      </c>
      <c r="DG57" s="516"/>
      <c r="DH57" s="145">
        <v>72.655306879392256</v>
      </c>
      <c r="DI57" s="145">
        <v>0.36527435513969214</v>
      </c>
      <c r="DJ57" s="145">
        <v>10.261142980981749</v>
      </c>
      <c r="DK57" s="145">
        <v>1.9036533040405508</v>
      </c>
      <c r="DL57" s="145">
        <v>6.2571103376169612E-2</v>
      </c>
      <c r="DM57" s="145">
        <v>1.4941440794610832</v>
      </c>
      <c r="DN57" s="145">
        <v>1.6775064188250239</v>
      </c>
      <c r="DO57" s="145">
        <v>1.3000079077277358</v>
      </c>
      <c r="DP57" s="145">
        <v>2.5099921584457174</v>
      </c>
      <c r="DQ57" s="145">
        <v>0.13208304106724547</v>
      </c>
      <c r="DR57" s="145">
        <v>1.1815993462062759</v>
      </c>
      <c r="DS57" s="145">
        <v>0.38671842533649203</v>
      </c>
      <c r="DT57" s="145">
        <v>0.41</v>
      </c>
      <c r="DU57" s="145">
        <v>5.26</v>
      </c>
      <c r="DV57" s="540">
        <f t="shared" si="49"/>
        <v>99.599999999999966</v>
      </c>
      <c r="DW57" s="554">
        <f t="shared" si="50"/>
        <v>1.1403110605175646</v>
      </c>
      <c r="DX57" s="256">
        <f t="shared" si="148"/>
        <v>82.849650039868891</v>
      </c>
      <c r="DY57" s="256">
        <f t="shared" si="148"/>
        <v>0.41652638728921187</v>
      </c>
      <c r="DZ57" s="256">
        <f t="shared" si="148"/>
        <v>11.700894834765663</v>
      </c>
      <c r="EA57" s="256">
        <f t="shared" si="147"/>
        <v>2.1707569179882462</v>
      </c>
      <c r="EB57" s="256">
        <f t="shared" si="147"/>
        <v>7.1350521248634141E-2</v>
      </c>
      <c r="EC57" s="256">
        <f t="shared" si="147"/>
        <v>1.7037890198163081</v>
      </c>
      <c r="ED57" s="256">
        <f t="shared" si="147"/>
        <v>1.912879123475385</v>
      </c>
      <c r="EE57" s="256">
        <f t="shared" si="147"/>
        <v>1.4824133959422345</v>
      </c>
      <c r="EF57" s="256">
        <f t="shared" si="147"/>
        <v>2.8621718200880069</v>
      </c>
      <c r="EG57" s="256">
        <f t="shared" si="147"/>
        <v>0.15061575263577573</v>
      </c>
      <c r="EH57" s="256">
        <f t="shared" si="147"/>
        <v>1.3473908035793394</v>
      </c>
      <c r="EI57" s="256">
        <f t="shared" si="147"/>
        <v>0.44097929771713784</v>
      </c>
      <c r="EJ57" s="256">
        <f t="shared" si="121"/>
        <v>107.10941791441483</v>
      </c>
      <c r="EK57" s="256"/>
      <c r="EL57" s="256"/>
      <c r="EM57" s="147">
        <v>13413.895458936366</v>
      </c>
      <c r="EN57" s="148">
        <v>26.195193494324929</v>
      </c>
      <c r="EO57" s="148">
        <v>21.494436556660947</v>
      </c>
      <c r="EP57" s="148">
        <v>41.067359186781069</v>
      </c>
      <c r="EQ57" s="148">
        <v>8.8429463350360091</v>
      </c>
      <c r="ER57" s="148">
        <v>17.986725650861086</v>
      </c>
      <c r="ES57" s="148">
        <v>11.03516748327678</v>
      </c>
      <c r="ET57" s="148">
        <v>69.40486779921234</v>
      </c>
      <c r="EU57" s="148">
        <v>306.74404153153591</v>
      </c>
      <c r="EV57" s="148">
        <v>14.475337339265714</v>
      </c>
      <c r="EW57" s="148">
        <v>111.89542537158678</v>
      </c>
      <c r="EX57" s="148">
        <v>4.7161107375306939</v>
      </c>
      <c r="EY57" s="148">
        <v>6.2609346210818844</v>
      </c>
      <c r="EZ57" s="148">
        <v>5.3901027127320305</v>
      </c>
      <c r="FA57" s="148">
        <v>4.5875147206338971</v>
      </c>
      <c r="FB57" s="148">
        <v>839.39343794906847</v>
      </c>
      <c r="FC57" s="148">
        <v>20.062854398656636</v>
      </c>
      <c r="FD57" s="148">
        <v>43.334017197509787</v>
      </c>
      <c r="FE57" s="148">
        <v>10.527814098431692</v>
      </c>
      <c r="FF57" s="148">
        <v>14.452989248993854</v>
      </c>
      <c r="FG57" s="516"/>
      <c r="FH57" s="256"/>
      <c r="FI57" s="256"/>
      <c r="FJ57" s="256"/>
      <c r="FK57" s="256"/>
      <c r="FL57" s="256"/>
      <c r="FM57" s="142">
        <f t="shared" si="142"/>
        <v>42.754762420757288</v>
      </c>
      <c r="FN57" s="256"/>
      <c r="FO57" s="142">
        <f t="shared" si="143"/>
        <v>50.422830420598466</v>
      </c>
      <c r="FP57" s="256"/>
      <c r="FQ57" s="142">
        <f t="shared" si="53"/>
        <v>12.375280174514051</v>
      </c>
      <c r="FS57" s="142">
        <f t="shared" si="54"/>
        <v>45.885240342655749</v>
      </c>
      <c r="FT57" s="256"/>
      <c r="FU57" s="142">
        <f t="shared" si="55"/>
        <v>12.375280174514053</v>
      </c>
      <c r="FV57" s="256"/>
      <c r="FW57" s="142">
        <f t="shared" si="56"/>
        <v>0.14123046783100424</v>
      </c>
      <c r="FY57" s="142">
        <f t="shared" si="57"/>
        <v>10.261142980981749</v>
      </c>
      <c r="FZ57" s="256"/>
      <c r="GA57" s="256"/>
      <c r="GB57" s="256"/>
      <c r="GC57" s="256"/>
      <c r="GD57" s="256"/>
      <c r="GE57" s="256"/>
      <c r="GF57" s="256"/>
      <c r="GG57" s="256"/>
      <c r="GH57" s="256"/>
      <c r="GI57" s="256"/>
      <c r="GJ57" s="256"/>
      <c r="GK57" s="256"/>
      <c r="GL57" s="256"/>
      <c r="GM57" s="256"/>
      <c r="GN57" s="256"/>
      <c r="GO57" s="344">
        <v>10.655597788206688</v>
      </c>
      <c r="GP57" s="373">
        <v>2.0089206960850059</v>
      </c>
      <c r="GQ57" s="256"/>
      <c r="GR57" s="256"/>
      <c r="GS57" s="617"/>
      <c r="GT57" s="620"/>
      <c r="GU57" s="620"/>
      <c r="GV57" s="620"/>
      <c r="GW57" s="620"/>
      <c r="GX57" s="620"/>
      <c r="GY57" s="620"/>
      <c r="GZ57" s="620"/>
      <c r="HA57" s="620"/>
      <c r="HB57" s="620"/>
      <c r="HC57" s="629"/>
      <c r="HD57" s="620"/>
      <c r="HE57" s="620"/>
      <c r="HF57" s="620"/>
      <c r="HG57" s="620"/>
      <c r="HH57" s="620"/>
      <c r="HI57" s="620"/>
      <c r="HJ57" s="620"/>
      <c r="HK57" s="620"/>
      <c r="HL57" s="629"/>
      <c r="HM57" s="620"/>
      <c r="HN57" s="620"/>
      <c r="HO57" s="620"/>
      <c r="HP57" s="620"/>
      <c r="HQ57" s="620"/>
      <c r="HR57" s="620"/>
      <c r="HS57" s="620"/>
      <c r="HT57" s="620"/>
      <c r="HU57" s="620"/>
      <c r="HV57" s="620"/>
      <c r="HW57" s="620"/>
      <c r="HX57" s="620"/>
      <c r="HY57" s="620"/>
      <c r="HZ57" s="620"/>
      <c r="IA57" s="620"/>
      <c r="IB57" s="620"/>
      <c r="IC57" s="620"/>
      <c r="ID57" s="620"/>
      <c r="IE57" s="620"/>
      <c r="IF57" s="620"/>
      <c r="IG57" s="620"/>
      <c r="IH57" s="620"/>
      <c r="II57" s="620"/>
      <c r="IJ57" s="620"/>
      <c r="IK57" s="620"/>
      <c r="IL57" s="620"/>
      <c r="IM57" s="620"/>
      <c r="IN57" s="620"/>
      <c r="IO57" s="620"/>
      <c r="IP57" s="620"/>
      <c r="IQ57" s="620"/>
      <c r="IR57" s="620"/>
      <c r="IS57" s="620"/>
      <c r="IT57" s="620"/>
      <c r="IU57" s="620"/>
      <c r="IV57" s="620"/>
      <c r="IW57" s="620"/>
      <c r="IX57" s="278">
        <v>35</v>
      </c>
      <c r="IY57" s="145">
        <v>72.655306879392256</v>
      </c>
      <c r="IZ57" s="145">
        <v>0.36527435513969214</v>
      </c>
      <c r="JA57" s="145">
        <v>10.261142980981749</v>
      </c>
      <c r="JB57" s="145">
        <v>1.9036533040405508</v>
      </c>
      <c r="JC57" s="145">
        <v>6.2571103376169612E-2</v>
      </c>
      <c r="JD57" s="145">
        <v>1.4941440794610832</v>
      </c>
      <c r="JE57" s="145">
        <v>1.6775064188250239</v>
      </c>
      <c r="JF57" s="145">
        <v>1.3000079077277358</v>
      </c>
      <c r="JG57" s="145">
        <v>2.5099921584457174</v>
      </c>
      <c r="JH57" s="145">
        <v>0.13208304106724547</v>
      </c>
      <c r="JI57" s="145">
        <v>1.1815993462062759</v>
      </c>
      <c r="JJ57" s="145">
        <v>0.38671842533649203</v>
      </c>
      <c r="JK57" s="145">
        <v>5.26</v>
      </c>
      <c r="JL57" s="248">
        <v>0.41</v>
      </c>
      <c r="JM57" s="540">
        <f t="shared" si="58"/>
        <v>99.189999999999969</v>
      </c>
      <c r="JN57" s="748">
        <f t="shared" si="59"/>
        <v>1.0081661457808251</v>
      </c>
      <c r="JO57" s="753">
        <f t="shared" si="60"/>
        <v>73.248620707119954</v>
      </c>
      <c r="JP57" s="753">
        <f t="shared" si="61"/>
        <v>0.36825723877375977</v>
      </c>
      <c r="JQ57" s="753">
        <f t="shared" si="62"/>
        <v>10.344936970442335</v>
      </c>
      <c r="JR57" s="753">
        <f t="shared" si="63"/>
        <v>1.9191988144374952</v>
      </c>
      <c r="JS57" s="753">
        <f t="shared" si="64"/>
        <v>6.3082068128006485E-2</v>
      </c>
      <c r="JT57" s="753">
        <f t="shared" si="65"/>
        <v>1.5063454778315191</v>
      </c>
      <c r="JU57" s="753">
        <f t="shared" si="66"/>
        <v>1.6912051807894188</v>
      </c>
      <c r="JV57" s="753">
        <f t="shared" si="67"/>
        <v>1.3106239618184659</v>
      </c>
      <c r="JW57" s="753">
        <f t="shared" si="68"/>
        <v>2.530489120320313</v>
      </c>
      <c r="JX57" s="753">
        <f t="shared" si="69"/>
        <v>0.1331616504357753</v>
      </c>
      <c r="JY57" s="753">
        <f t="shared" si="70"/>
        <v>1.1912484587219241</v>
      </c>
      <c r="JZ57" s="753">
        <f t="shared" si="71"/>
        <v>0.38987642437392095</v>
      </c>
      <c r="KA57" s="753">
        <f t="shared" si="72"/>
        <v>5.30295392680714</v>
      </c>
      <c r="KB57" s="753">
        <f t="shared" si="73"/>
        <v>100.00000000000004</v>
      </c>
      <c r="KC57" s="256"/>
      <c r="KD57" s="256">
        <f t="shared" si="74"/>
        <v>43.103904043509736</v>
      </c>
      <c r="KE57" s="256">
        <f t="shared" si="75"/>
        <v>49.972512523624694</v>
      </c>
      <c r="KF57" s="256">
        <f t="shared" si="76"/>
        <v>6.994159107596559</v>
      </c>
      <c r="KG57" s="249">
        <f t="shared" si="77"/>
        <v>3.024910495350086</v>
      </c>
      <c r="KH57" s="256">
        <f t="shared" si="78"/>
        <v>103.09548617008107</v>
      </c>
      <c r="KI57" s="256">
        <f t="shared" si="79"/>
        <v>0.96997457129234232</v>
      </c>
      <c r="KJ57" s="753">
        <f t="shared" si="80"/>
        <v>41.809690845629618</v>
      </c>
      <c r="KK57" s="753">
        <f t="shared" si="81"/>
        <v>48.472066411504073</v>
      </c>
      <c r="KL57" s="753">
        <f t="shared" si="82"/>
        <v>6.7841564819414035</v>
      </c>
      <c r="KM57" s="753">
        <f t="shared" si="83"/>
        <v>2.9340862609249068</v>
      </c>
      <c r="KN57" s="753">
        <f t="shared" si="84"/>
        <v>100</v>
      </c>
      <c r="KO57" s="256"/>
      <c r="KP57" s="147">
        <v>13413.895458936366</v>
      </c>
      <c r="KQ57" s="148">
        <v>26.195193494324929</v>
      </c>
      <c r="KR57" s="148">
        <v>21.494436556660947</v>
      </c>
      <c r="KS57" s="148">
        <v>41.067359186781069</v>
      </c>
      <c r="KT57" s="148">
        <v>8.8429463350360091</v>
      </c>
      <c r="KU57" s="148">
        <v>17.986725650861086</v>
      </c>
      <c r="KV57" s="148">
        <v>11.03516748327678</v>
      </c>
      <c r="KW57" s="148">
        <v>69.40486779921234</v>
      </c>
      <c r="KX57" s="148">
        <v>306.74404153153591</v>
      </c>
      <c r="KY57" s="148">
        <v>14.475337339265714</v>
      </c>
      <c r="KZ57" s="148">
        <v>111.89542537158678</v>
      </c>
      <c r="LA57" s="148">
        <v>4.7161107375306939</v>
      </c>
      <c r="LB57" s="148">
        <v>6.2609346210818844</v>
      </c>
      <c r="LC57" s="148">
        <v>5.3901027127320305</v>
      </c>
      <c r="LD57" s="148">
        <v>4.5875147206338971</v>
      </c>
      <c r="LE57" s="148">
        <v>839.39343794906847</v>
      </c>
      <c r="LF57" s="148">
        <v>20.062854398656636</v>
      </c>
      <c r="LG57" s="148">
        <v>43.334017197509787</v>
      </c>
      <c r="LH57" s="148">
        <v>10.527814098431692</v>
      </c>
      <c r="LI57" s="148">
        <v>14.452989248993854</v>
      </c>
      <c r="LJ57" s="617"/>
      <c r="LL57" s="142">
        <f t="shared" si="22"/>
        <v>28.304269746490803</v>
      </c>
    </row>
    <row r="58" spans="1:324" x14ac:dyDescent="0.2">
      <c r="A58" s="787"/>
      <c r="B58"/>
      <c r="C58"/>
      <c r="D58"/>
      <c r="E58"/>
      <c r="F58" s="889">
        <v>27.334357592093401</v>
      </c>
      <c r="G58"/>
      <c r="AF58"/>
      <c r="AI58" s="887"/>
      <c r="AJ58" s="887"/>
      <c r="AL58" s="887"/>
      <c r="AM58" s="249"/>
      <c r="AN58" s="249"/>
      <c r="AO58" s="249"/>
      <c r="AP58" s="249"/>
      <c r="AQ58" s="249"/>
      <c r="AR58" s="249"/>
      <c r="AS58" s="249"/>
      <c r="AT58" s="249"/>
      <c r="AU58" s="433"/>
      <c r="AY58" s="430"/>
      <c r="BF58" s="146"/>
      <c r="BH58"/>
      <c r="CC58" s="148"/>
      <c r="CI58"/>
      <c r="CJ58"/>
      <c r="CL58" s="424"/>
      <c r="CM58" s="501"/>
      <c r="CN58" s="501"/>
      <c r="CO58" s="161"/>
      <c r="CP58" s="161"/>
      <c r="CQ58" s="142"/>
      <c r="CR58" s="142"/>
      <c r="CS58" s="142"/>
      <c r="CT58" s="142"/>
      <c r="CU58" s="142"/>
      <c r="CV58" s="142"/>
      <c r="CW58" s="146"/>
      <c r="CX58" s="146"/>
      <c r="CY58" s="146"/>
      <c r="CZ58" s="512"/>
      <c r="DA58" s="142"/>
      <c r="DB58" s="142"/>
      <c r="DC58" s="142"/>
      <c r="DD58" s="142"/>
      <c r="DE58" s="142"/>
      <c r="DF58" s="142"/>
      <c r="DG58" s="516"/>
      <c r="DH58" s="547"/>
      <c r="DI58" s="547"/>
      <c r="DJ58" s="547"/>
      <c r="DK58" s="547"/>
      <c r="DL58" s="547"/>
      <c r="DM58" s="547"/>
      <c r="DN58" s="547"/>
      <c r="DO58" s="547"/>
      <c r="DP58" s="547"/>
      <c r="DQ58" s="547"/>
      <c r="DR58" s="547"/>
      <c r="DS58" s="547"/>
      <c r="DT58" s="547"/>
      <c r="DU58" s="547"/>
      <c r="DV58" s="548"/>
      <c r="DW58" s="554" t="e">
        <f t="shared" si="50"/>
        <v>#DIV/0!</v>
      </c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5"/>
      <c r="EL58" s="255"/>
      <c r="EM58"/>
      <c r="FG58" s="513"/>
      <c r="FH58" s="255"/>
      <c r="FI58" s="255"/>
      <c r="FJ58" s="255"/>
      <c r="FK58" s="255"/>
      <c r="FL58" s="255"/>
      <c r="FM58" s="142"/>
      <c r="FN58" s="255"/>
      <c r="FO58" s="142"/>
      <c r="FP58" s="255"/>
      <c r="FQ58" s="142"/>
      <c r="FR58" s="142"/>
      <c r="FS58" s="142"/>
      <c r="FT58" s="255"/>
      <c r="FU58" s="142"/>
      <c r="FV58" s="255"/>
      <c r="FW58" s="142"/>
      <c r="FX58" s="142"/>
      <c r="FY58" s="142"/>
      <c r="FZ58" s="255"/>
      <c r="GA58" s="255"/>
      <c r="GB58" s="255"/>
      <c r="GC58" s="255"/>
      <c r="GD58" s="255"/>
      <c r="GE58" s="255"/>
      <c r="GF58" s="255"/>
      <c r="GG58" s="255"/>
      <c r="GH58" s="255"/>
      <c r="GI58" s="255"/>
      <c r="GJ58" s="255"/>
      <c r="GK58" s="255"/>
      <c r="GL58" s="255"/>
      <c r="GM58" s="255"/>
      <c r="GN58" s="255"/>
      <c r="GP58" s="424"/>
      <c r="GQ58" s="255"/>
      <c r="GR58" s="255"/>
      <c r="GS58" s="615"/>
      <c r="GT58" s="664"/>
      <c r="GU58" s="664"/>
      <c r="GV58" s="664"/>
      <c r="GW58" s="664"/>
      <c r="GX58" s="664"/>
      <c r="GY58" s="664"/>
      <c r="GZ58" s="664"/>
      <c r="HA58" s="664"/>
      <c r="HB58" s="664"/>
      <c r="HC58" s="665"/>
      <c r="HD58" s="664"/>
      <c r="HE58" s="664"/>
      <c r="HF58" s="664"/>
      <c r="HG58" s="664"/>
      <c r="HH58" s="664"/>
      <c r="HI58" s="664"/>
      <c r="HJ58" s="664"/>
      <c r="HK58" s="664"/>
      <c r="HL58" s="665"/>
      <c r="HM58" s="664"/>
      <c r="HN58" s="664"/>
      <c r="HO58" s="664"/>
      <c r="HP58" s="664"/>
      <c r="HQ58" s="664"/>
      <c r="HR58" s="664"/>
      <c r="HS58" s="664"/>
      <c r="HT58" s="664"/>
      <c r="HU58" s="664"/>
      <c r="HV58" s="664"/>
      <c r="HW58" s="664"/>
      <c r="HX58" s="664"/>
      <c r="HY58" s="664"/>
      <c r="HZ58" s="664"/>
      <c r="IA58" s="664"/>
      <c r="IB58" s="664"/>
      <c r="IC58" s="664"/>
      <c r="ID58" s="664"/>
      <c r="IE58" s="664"/>
      <c r="IF58" s="664"/>
      <c r="IG58" s="664"/>
      <c r="IH58" s="664"/>
      <c r="II58" s="664"/>
      <c r="IJ58" s="664"/>
      <c r="IK58" s="664"/>
      <c r="IL58" s="664"/>
      <c r="IM58" s="664"/>
      <c r="IN58" s="664"/>
      <c r="IO58" s="664"/>
      <c r="IP58" s="664"/>
      <c r="IQ58" s="664"/>
      <c r="IR58" s="664"/>
      <c r="IS58" s="664"/>
      <c r="IT58" s="664"/>
      <c r="IU58" s="664"/>
      <c r="IV58" s="664"/>
      <c r="IW58" s="664"/>
      <c r="IX58" s="787"/>
      <c r="IY58" s="547"/>
      <c r="IZ58" s="547"/>
      <c r="JA58" s="889"/>
      <c r="JB58" s="547"/>
      <c r="JC58" s="547"/>
      <c r="JD58" s="547"/>
      <c r="JE58" s="547"/>
      <c r="JF58" s="547"/>
      <c r="JG58" s="547"/>
      <c r="JH58" s="547"/>
      <c r="JI58" s="547"/>
      <c r="JJ58" s="547"/>
      <c r="JK58" s="547"/>
      <c r="JL58" s="871"/>
      <c r="JM58" s="757"/>
      <c r="JN58" s="754"/>
      <c r="JO58" s="752"/>
      <c r="JP58" s="752"/>
      <c r="JQ58" s="752"/>
      <c r="JR58" s="752"/>
      <c r="JS58" s="752"/>
      <c r="JT58" s="752"/>
      <c r="JU58" s="752"/>
      <c r="JV58" s="752"/>
      <c r="JW58" s="752"/>
      <c r="JX58" s="752"/>
      <c r="JY58" s="752"/>
      <c r="JZ58" s="752"/>
      <c r="KA58" s="752"/>
      <c r="KB58" s="752"/>
      <c r="KC58" s="255"/>
      <c r="KD58" s="256"/>
      <c r="KE58" s="256"/>
      <c r="KF58" s="256"/>
      <c r="KG58" s="249"/>
      <c r="KH58" s="256"/>
      <c r="KI58" s="256"/>
      <c r="KJ58" s="256"/>
      <c r="KK58" s="256"/>
      <c r="KL58" s="256"/>
      <c r="KM58" s="256"/>
      <c r="KN58" s="256"/>
      <c r="KO58" s="255"/>
      <c r="KP58"/>
      <c r="LJ58" s="615"/>
      <c r="LL58" s="142" t="e">
        <f t="shared" si="22"/>
        <v>#DIV/0!</v>
      </c>
    </row>
    <row r="59" spans="1:324" x14ac:dyDescent="0.2">
      <c r="A59" s="787"/>
      <c r="B59"/>
      <c r="C59"/>
      <c r="D59"/>
      <c r="E59"/>
      <c r="F59"/>
      <c r="G59"/>
      <c r="R59" s="4"/>
      <c r="AF59"/>
      <c r="AG59" s="4"/>
      <c r="AH59" s="4"/>
      <c r="AI59" s="887"/>
      <c r="AJ59" s="887"/>
      <c r="AK59" s="4"/>
      <c r="AL59" s="887"/>
      <c r="AM59" s="249"/>
      <c r="AN59" s="249"/>
      <c r="AO59" s="249"/>
      <c r="AP59" s="249"/>
      <c r="AQ59" s="249"/>
      <c r="AR59" s="249"/>
      <c r="AS59" s="249"/>
      <c r="AT59" s="249"/>
      <c r="AU59" s="433"/>
      <c r="AY59" s="430"/>
      <c r="BF59" s="146"/>
      <c r="BH59"/>
      <c r="CC59" s="148"/>
      <c r="CI59"/>
      <c r="CJ59"/>
      <c r="CL59" s="424"/>
      <c r="CM59" s="501"/>
      <c r="CN59" s="501"/>
      <c r="CO59" s="161"/>
      <c r="CP59" s="161"/>
      <c r="CQ59" s="142"/>
      <c r="CR59" s="142"/>
      <c r="CS59" s="142"/>
      <c r="CT59" s="142"/>
      <c r="CU59" s="142"/>
      <c r="CV59" s="142"/>
      <c r="CW59" s="146"/>
      <c r="CX59" s="146"/>
      <c r="CY59" s="146"/>
      <c r="CZ59" s="512"/>
      <c r="DA59" s="142"/>
      <c r="DB59" s="142"/>
      <c r="DC59" s="142"/>
      <c r="DD59" s="142"/>
      <c r="DE59" s="142"/>
      <c r="DF59" s="142"/>
      <c r="DG59" s="516"/>
      <c r="DH59" s="547"/>
      <c r="DI59" s="547"/>
      <c r="DJ59" s="547"/>
      <c r="DK59" s="547"/>
      <c r="DL59" s="547"/>
      <c r="DM59" s="547"/>
      <c r="DN59" s="547"/>
      <c r="DO59" s="547"/>
      <c r="DP59" s="547"/>
      <c r="DQ59" s="547"/>
      <c r="DR59" s="549"/>
      <c r="DS59" s="547"/>
      <c r="DT59" s="547"/>
      <c r="DU59" s="547"/>
      <c r="DV59" s="548"/>
      <c r="DW59" s="554" t="e">
        <f t="shared" si="50"/>
        <v>#DIV/0!</v>
      </c>
      <c r="DX59" s="256"/>
      <c r="DY59" s="256"/>
      <c r="DZ59" s="256"/>
      <c r="EA59" s="256"/>
      <c r="EB59" s="256"/>
      <c r="EC59" s="256"/>
      <c r="ED59" s="256"/>
      <c r="EE59" s="256"/>
      <c r="EF59" s="256"/>
      <c r="EG59" s="256"/>
      <c r="EH59" s="256"/>
      <c r="EI59" s="256"/>
      <c r="EJ59" s="256"/>
      <c r="EK59" s="255"/>
      <c r="EL59" s="255"/>
      <c r="EM59"/>
      <c r="FG59" s="513"/>
      <c r="FH59" s="255"/>
      <c r="FI59" s="255"/>
      <c r="FJ59" s="255"/>
      <c r="FK59" s="255"/>
      <c r="FL59" s="255"/>
      <c r="FM59" s="142"/>
      <c r="FN59" s="255"/>
      <c r="FO59" s="142"/>
      <c r="FP59" s="255"/>
      <c r="FQ59" s="142"/>
      <c r="FR59" s="142"/>
      <c r="FS59" s="142"/>
      <c r="FT59" s="255"/>
      <c r="FU59" s="142"/>
      <c r="FV59" s="255"/>
      <c r="FW59" s="142"/>
      <c r="FX59" s="142"/>
      <c r="FY59" s="142"/>
      <c r="FZ59" s="255"/>
      <c r="GA59" s="255"/>
      <c r="GB59" s="255"/>
      <c r="GC59" s="255"/>
      <c r="GD59" s="255"/>
      <c r="GE59" s="255"/>
      <c r="GF59" s="255"/>
      <c r="GG59" s="255"/>
      <c r="GH59" s="255"/>
      <c r="GI59" s="255"/>
      <c r="GJ59" s="255"/>
      <c r="GK59" s="255"/>
      <c r="GL59" s="255"/>
      <c r="GM59" s="255"/>
      <c r="GN59" s="255"/>
      <c r="GP59" s="424"/>
      <c r="GQ59" s="255"/>
      <c r="GR59" s="255"/>
      <c r="GS59" s="615"/>
      <c r="GT59" s="664"/>
      <c r="GU59" s="664"/>
      <c r="GV59" s="664"/>
      <c r="GW59" s="664"/>
      <c r="GX59" s="664"/>
      <c r="GY59" s="664"/>
      <c r="GZ59" s="664"/>
      <c r="HA59" s="664"/>
      <c r="HB59" s="664"/>
      <c r="HC59" s="665"/>
      <c r="HD59" s="664"/>
      <c r="HE59" s="664"/>
      <c r="HF59" s="664"/>
      <c r="HG59" s="664"/>
      <c r="HH59" s="664"/>
      <c r="HI59" s="664"/>
      <c r="HJ59" s="664"/>
      <c r="HK59" s="664"/>
      <c r="HL59" s="665"/>
      <c r="HM59" s="664"/>
      <c r="HN59" s="664"/>
      <c r="HO59" s="664"/>
      <c r="HP59" s="664"/>
      <c r="HQ59" s="664"/>
      <c r="HR59" s="664"/>
      <c r="HS59" s="664"/>
      <c r="HT59" s="664"/>
      <c r="HU59" s="664"/>
      <c r="HV59" s="664"/>
      <c r="HW59" s="664"/>
      <c r="HX59" s="664"/>
      <c r="HY59" s="664"/>
      <c r="HZ59" s="664"/>
      <c r="IA59" s="664"/>
      <c r="IB59" s="664"/>
      <c r="IC59" s="664"/>
      <c r="ID59" s="664"/>
      <c r="IE59" s="664"/>
      <c r="IF59" s="664"/>
      <c r="IG59" s="664"/>
      <c r="IH59" s="664"/>
      <c r="II59" s="664"/>
      <c r="IJ59" s="664"/>
      <c r="IK59" s="664"/>
      <c r="IL59" s="664"/>
      <c r="IM59" s="664"/>
      <c r="IN59" s="664"/>
      <c r="IO59" s="664"/>
      <c r="IP59" s="664"/>
      <c r="IQ59" s="664"/>
      <c r="IR59" s="664"/>
      <c r="IS59" s="664"/>
      <c r="IT59" s="664"/>
      <c r="IU59" s="664"/>
      <c r="IV59" s="664"/>
      <c r="IW59" s="664"/>
      <c r="IX59" s="787"/>
      <c r="IY59" s="547"/>
      <c r="IZ59" s="547"/>
      <c r="JA59" s="547"/>
      <c r="JB59" s="547"/>
      <c r="JC59" s="547"/>
      <c r="JD59" s="547"/>
      <c r="JE59" s="547"/>
      <c r="JF59" s="547"/>
      <c r="JG59" s="547"/>
      <c r="JH59" s="547"/>
      <c r="JI59" s="549"/>
      <c r="JJ59" s="547"/>
      <c r="JK59" s="547"/>
      <c r="JL59" s="871"/>
      <c r="JM59" s="757"/>
      <c r="JN59" s="754"/>
      <c r="JO59" s="752"/>
      <c r="JP59" s="752"/>
      <c r="JQ59" s="752"/>
      <c r="JR59" s="752"/>
      <c r="JS59" s="752"/>
      <c r="JT59" s="752"/>
      <c r="JU59" s="752"/>
      <c r="JV59" s="752"/>
      <c r="JW59" s="752"/>
      <c r="JX59" s="752"/>
      <c r="JY59" s="752"/>
      <c r="JZ59" s="752"/>
      <c r="KA59" s="752"/>
      <c r="KB59" s="752"/>
      <c r="KC59" s="255"/>
      <c r="KD59" s="256"/>
      <c r="KE59" s="256"/>
      <c r="KF59" s="256"/>
      <c r="KG59" s="249"/>
      <c r="KH59" s="256"/>
      <c r="KI59" s="256"/>
      <c r="KJ59" s="256"/>
      <c r="KK59" s="256"/>
      <c r="KL59" s="256"/>
      <c r="KM59" s="256"/>
      <c r="KN59" s="256"/>
      <c r="KO59" s="255"/>
      <c r="KP59"/>
      <c r="LJ59" s="615"/>
      <c r="LL59" s="142" t="e">
        <f t="shared" si="22"/>
        <v>#DIV/0!</v>
      </c>
    </row>
    <row r="60" spans="1:324" x14ac:dyDescent="0.2">
      <c r="A60" s="787"/>
      <c r="B60"/>
      <c r="C60"/>
      <c r="D60"/>
      <c r="E60"/>
      <c r="F60"/>
      <c r="G60"/>
      <c r="AF60"/>
      <c r="AI60" s="887"/>
      <c r="AJ60" s="887"/>
      <c r="AL60" s="887"/>
      <c r="AM60" s="249"/>
      <c r="AN60" s="249"/>
      <c r="AO60" s="249"/>
      <c r="AP60" s="249"/>
      <c r="AQ60" s="249"/>
      <c r="AR60" s="249"/>
      <c r="AS60" s="249"/>
      <c r="AT60" s="249"/>
      <c r="AU60" s="433"/>
      <c r="AY60" s="430"/>
      <c r="BF60" s="146"/>
      <c r="BH60"/>
      <c r="CC60" s="148"/>
      <c r="CI60"/>
      <c r="CJ60"/>
      <c r="CL60" s="424"/>
      <c r="CM60" s="501"/>
      <c r="CN60" s="501"/>
      <c r="CO60" s="161"/>
      <c r="CP60" s="161"/>
      <c r="CQ60" s="142"/>
      <c r="CR60" s="142"/>
      <c r="CS60" s="142"/>
      <c r="CT60" s="142"/>
      <c r="CU60" s="142"/>
      <c r="CV60" s="142"/>
      <c r="CW60" s="146"/>
      <c r="CX60" s="146"/>
      <c r="CY60" s="146"/>
      <c r="CZ60" s="512"/>
      <c r="DA60" s="142"/>
      <c r="DB60" s="142"/>
      <c r="DC60" s="142"/>
      <c r="DD60" s="142"/>
      <c r="DE60" s="142"/>
      <c r="DF60" s="142"/>
      <c r="DG60" s="516"/>
      <c r="DH60" s="547"/>
      <c r="DI60" s="547"/>
      <c r="DJ60" s="547"/>
      <c r="DK60" s="547"/>
      <c r="DL60" s="547"/>
      <c r="DM60" s="547"/>
      <c r="DN60" s="547"/>
      <c r="DO60" s="547"/>
      <c r="DP60" s="547"/>
      <c r="DQ60" s="547"/>
      <c r="DR60" s="547"/>
      <c r="DS60" s="547"/>
      <c r="DT60" s="547"/>
      <c r="DU60" s="547"/>
      <c r="DV60" s="548"/>
      <c r="DW60" s="554" t="e">
        <f t="shared" si="50"/>
        <v>#DIV/0!</v>
      </c>
      <c r="DX60" s="256"/>
      <c r="DY60" s="256"/>
      <c r="DZ60" s="256"/>
      <c r="EA60" s="256"/>
      <c r="EB60" s="256"/>
      <c r="EC60" s="256"/>
      <c r="ED60" s="256"/>
      <c r="EE60" s="256"/>
      <c r="EF60" s="256"/>
      <c r="EG60" s="256"/>
      <c r="EH60" s="256"/>
      <c r="EI60" s="256"/>
      <c r="EJ60" s="256"/>
      <c r="EK60" s="255"/>
      <c r="EL60" s="255"/>
      <c r="EM60"/>
      <c r="FG60" s="513"/>
      <c r="FH60" s="255"/>
      <c r="FI60" s="255"/>
      <c r="FJ60" s="255"/>
      <c r="FK60" s="255"/>
      <c r="FL60" s="255"/>
      <c r="FM60" s="142"/>
      <c r="FN60" s="255"/>
      <c r="FO60" s="142"/>
      <c r="FP60" s="255"/>
      <c r="FQ60" s="142"/>
      <c r="FR60" s="142"/>
      <c r="FS60" s="142"/>
      <c r="FT60" s="255"/>
      <c r="FU60" s="142"/>
      <c r="FV60" s="255"/>
      <c r="FW60" s="142"/>
      <c r="FX60" s="142"/>
      <c r="FY60" s="142"/>
      <c r="FZ60" s="255"/>
      <c r="GA60" s="255"/>
      <c r="GB60" s="255"/>
      <c r="GC60" s="255"/>
      <c r="GD60" s="255"/>
      <c r="GE60" s="255"/>
      <c r="GF60" s="255"/>
      <c r="GG60" s="255"/>
      <c r="GH60" s="255"/>
      <c r="GI60" s="255"/>
      <c r="GJ60" s="255"/>
      <c r="GK60" s="255"/>
      <c r="GL60" s="255"/>
      <c r="GM60" s="255"/>
      <c r="GN60" s="255"/>
      <c r="GP60" s="424"/>
      <c r="GQ60" s="255"/>
      <c r="GR60" s="255"/>
      <c r="GS60" s="615"/>
      <c r="GT60" s="664"/>
      <c r="GU60" s="664"/>
      <c r="GV60" s="664"/>
      <c r="GW60" s="664"/>
      <c r="GX60" s="664"/>
      <c r="GY60" s="664"/>
      <c r="GZ60" s="664"/>
      <c r="HA60" s="664"/>
      <c r="HB60" s="664"/>
      <c r="HC60" s="665"/>
      <c r="HD60" s="664"/>
      <c r="HE60" s="664"/>
      <c r="HF60" s="664"/>
      <c r="HG60" s="664"/>
      <c r="HH60" s="664"/>
      <c r="HI60" s="664"/>
      <c r="HJ60" s="664"/>
      <c r="HK60" s="664"/>
      <c r="HL60" s="665"/>
      <c r="HM60" s="664"/>
      <c r="HN60" s="664"/>
      <c r="HO60" s="664"/>
      <c r="HP60" s="664"/>
      <c r="HQ60" s="664"/>
      <c r="HR60" s="664"/>
      <c r="HS60" s="664"/>
      <c r="HT60" s="664"/>
      <c r="HU60" s="664"/>
      <c r="HV60" s="664"/>
      <c r="HW60" s="664"/>
      <c r="HX60" s="664"/>
      <c r="HY60" s="664"/>
      <c r="HZ60" s="664"/>
      <c r="IA60" s="664"/>
      <c r="IB60" s="664"/>
      <c r="IC60" s="664"/>
      <c r="ID60" s="664"/>
      <c r="IE60" s="664"/>
      <c r="IF60" s="664"/>
      <c r="IG60" s="664"/>
      <c r="IH60" s="664"/>
      <c r="II60" s="664"/>
      <c r="IJ60" s="664"/>
      <c r="IK60" s="664"/>
      <c r="IL60" s="664"/>
      <c r="IM60" s="664"/>
      <c r="IN60" s="664"/>
      <c r="IO60" s="664"/>
      <c r="IP60" s="664"/>
      <c r="IQ60" s="664"/>
      <c r="IR60" s="664"/>
      <c r="IS60" s="664"/>
      <c r="IT60" s="664"/>
      <c r="IU60" s="664"/>
      <c r="IV60" s="664"/>
      <c r="IW60" s="664"/>
      <c r="IX60" s="787"/>
      <c r="IY60" s="547"/>
      <c r="IZ60" s="547"/>
      <c r="JA60" s="547"/>
      <c r="JB60" s="547"/>
      <c r="JC60" s="547"/>
      <c r="JD60" s="547"/>
      <c r="JE60" s="547"/>
      <c r="JF60" s="547"/>
      <c r="JG60" s="547"/>
      <c r="JH60" s="547"/>
      <c r="JI60" s="547"/>
      <c r="JJ60" s="547"/>
      <c r="JK60" s="547"/>
      <c r="JL60" s="871"/>
      <c r="JM60" s="757"/>
      <c r="JN60" s="754"/>
      <c r="JO60" s="752"/>
      <c r="JP60" s="752"/>
      <c r="JQ60" s="752"/>
      <c r="JR60" s="752"/>
      <c r="JS60" s="752"/>
      <c r="JT60" s="752"/>
      <c r="JU60" s="752"/>
      <c r="JV60" s="752"/>
      <c r="JW60" s="752"/>
      <c r="JX60" s="752"/>
      <c r="JY60" s="752"/>
      <c r="JZ60" s="752"/>
      <c r="KA60" s="752"/>
      <c r="KB60" s="752"/>
      <c r="KC60" s="255"/>
      <c r="KD60" s="256"/>
      <c r="KE60" s="256"/>
      <c r="KF60" s="256"/>
      <c r="KG60" s="249"/>
      <c r="KH60" s="256"/>
      <c r="KI60" s="256"/>
      <c r="KJ60" s="256"/>
      <c r="KK60" s="256"/>
      <c r="KL60" s="256"/>
      <c r="KM60" s="256"/>
      <c r="KN60" s="256"/>
      <c r="KO60" s="255"/>
      <c r="KP60"/>
      <c r="LJ60" s="615"/>
      <c r="LL60" s="142" t="e">
        <f t="shared" si="22"/>
        <v>#DIV/0!</v>
      </c>
    </row>
    <row r="61" spans="1:324" x14ac:dyDescent="0.2">
      <c r="A61" s="787"/>
      <c r="B61"/>
      <c r="C61"/>
      <c r="D61"/>
      <c r="E61"/>
      <c r="F61"/>
      <c r="G61"/>
      <c r="AF61"/>
      <c r="AI61" s="887"/>
      <c r="AJ61" s="887"/>
      <c r="AL61" s="887"/>
      <c r="AM61" s="249"/>
      <c r="AN61" s="249"/>
      <c r="AO61" s="249"/>
      <c r="AP61" s="249"/>
      <c r="AQ61" s="249"/>
      <c r="AR61" s="249"/>
      <c r="AS61" s="249"/>
      <c r="AT61" s="249"/>
      <c r="AU61" s="433"/>
      <c r="AY61" s="430"/>
      <c r="BF61" s="146"/>
      <c r="BH61"/>
      <c r="CC61" s="148"/>
      <c r="CI61"/>
      <c r="CJ61"/>
      <c r="CL61" s="424"/>
      <c r="CM61" s="501"/>
      <c r="CN61" s="501"/>
      <c r="CO61" s="161"/>
      <c r="CP61" s="161"/>
      <c r="CQ61" s="142"/>
      <c r="CR61" s="142"/>
      <c r="CS61" s="142"/>
      <c r="CT61" s="142"/>
      <c r="CU61" s="142"/>
      <c r="CV61" s="142"/>
      <c r="CW61" s="146"/>
      <c r="CX61" s="146"/>
      <c r="CY61" s="146"/>
      <c r="CZ61" s="512"/>
      <c r="DA61" s="142"/>
      <c r="DB61" s="142"/>
      <c r="DC61" s="142"/>
      <c r="DD61" s="142"/>
      <c r="DE61" s="142"/>
      <c r="DF61" s="142"/>
      <c r="DG61" s="516"/>
      <c r="DH61" s="547"/>
      <c r="DI61" s="547"/>
      <c r="DJ61" s="547"/>
      <c r="DK61" s="547"/>
      <c r="DL61" s="547"/>
      <c r="DM61" s="547"/>
      <c r="DN61" s="547"/>
      <c r="DO61" s="547"/>
      <c r="DP61" s="547"/>
      <c r="DQ61" s="547"/>
      <c r="DR61" s="547"/>
      <c r="DS61" s="547"/>
      <c r="DT61" s="547"/>
      <c r="DU61" s="547"/>
      <c r="DV61" s="548"/>
      <c r="DW61" s="554" t="e">
        <f t="shared" si="50"/>
        <v>#DIV/0!</v>
      </c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5"/>
      <c r="EL61" s="255"/>
      <c r="EM61"/>
      <c r="FG61" s="513"/>
      <c r="FH61" s="255"/>
      <c r="FI61" s="255"/>
      <c r="FJ61" s="255"/>
      <c r="FK61" s="255"/>
      <c r="FL61" s="255"/>
      <c r="FM61" s="142"/>
      <c r="FN61" s="255"/>
      <c r="FO61" s="142"/>
      <c r="FP61" s="255"/>
      <c r="FQ61" s="142"/>
      <c r="FR61" s="142"/>
      <c r="FS61" s="142"/>
      <c r="FT61" s="255"/>
      <c r="FU61" s="142"/>
      <c r="FV61" s="255"/>
      <c r="FW61" s="142"/>
      <c r="FX61" s="142"/>
      <c r="FY61" s="142"/>
      <c r="FZ61" s="255"/>
      <c r="GA61" s="255"/>
      <c r="GB61" s="255"/>
      <c r="GC61" s="255"/>
      <c r="GD61" s="255"/>
      <c r="GE61" s="255"/>
      <c r="GF61" s="255"/>
      <c r="GG61" s="255"/>
      <c r="GH61" s="255"/>
      <c r="GI61" s="255"/>
      <c r="GJ61" s="255"/>
      <c r="GK61" s="255"/>
      <c r="GL61" s="255"/>
      <c r="GM61" s="255"/>
      <c r="GN61" s="255"/>
      <c r="GP61" s="424"/>
      <c r="GQ61" s="255"/>
      <c r="GR61" s="255"/>
      <c r="GS61" s="615"/>
      <c r="GT61" s="664"/>
      <c r="GU61" s="664"/>
      <c r="GV61" s="664"/>
      <c r="GW61" s="664"/>
      <c r="GX61" s="664"/>
      <c r="GY61" s="664"/>
      <c r="GZ61" s="664"/>
      <c r="HA61" s="664"/>
      <c r="HB61" s="664"/>
      <c r="HC61" s="665"/>
      <c r="HD61" s="664"/>
      <c r="HE61" s="664"/>
      <c r="HF61" s="664"/>
      <c r="HG61" s="664"/>
      <c r="HH61" s="664"/>
      <c r="HI61" s="664"/>
      <c r="HJ61" s="664"/>
      <c r="HK61" s="664"/>
      <c r="HL61" s="665"/>
      <c r="HM61" s="664"/>
      <c r="HN61" s="664"/>
      <c r="HO61" s="664"/>
      <c r="HP61" s="664"/>
      <c r="HQ61" s="664"/>
      <c r="HR61" s="664"/>
      <c r="HS61" s="664"/>
      <c r="HT61" s="664"/>
      <c r="HU61" s="664"/>
      <c r="HV61" s="664"/>
      <c r="HW61" s="664"/>
      <c r="HX61" s="664"/>
      <c r="HY61" s="664"/>
      <c r="HZ61" s="664"/>
      <c r="IA61" s="664"/>
      <c r="IB61" s="664"/>
      <c r="IC61" s="664"/>
      <c r="ID61" s="664"/>
      <c r="IE61" s="664"/>
      <c r="IF61" s="664"/>
      <c r="IG61" s="664"/>
      <c r="IH61" s="664"/>
      <c r="II61" s="664"/>
      <c r="IJ61" s="664"/>
      <c r="IK61" s="664"/>
      <c r="IL61" s="664"/>
      <c r="IM61" s="664"/>
      <c r="IN61" s="664"/>
      <c r="IO61" s="664"/>
      <c r="IP61" s="664"/>
      <c r="IQ61" s="664"/>
      <c r="IR61" s="664"/>
      <c r="IS61" s="664"/>
      <c r="IT61" s="664"/>
      <c r="IU61" s="664"/>
      <c r="IV61" s="664"/>
      <c r="IW61" s="664"/>
      <c r="IX61" s="787"/>
      <c r="IY61" s="547"/>
      <c r="IZ61" s="547"/>
      <c r="JA61" s="547"/>
      <c r="JB61" s="547"/>
      <c r="JC61" s="547"/>
      <c r="JD61" s="547"/>
      <c r="JE61" s="547"/>
      <c r="JF61" s="547"/>
      <c r="JG61" s="547"/>
      <c r="JH61" s="547"/>
      <c r="JI61" s="547"/>
      <c r="JJ61" s="547"/>
      <c r="JK61" s="547"/>
      <c r="JL61" s="871"/>
      <c r="JM61" s="757"/>
      <c r="JN61" s="754"/>
      <c r="JO61" s="752"/>
      <c r="JP61" s="752"/>
      <c r="JQ61" s="752"/>
      <c r="JR61" s="752"/>
      <c r="JS61" s="752"/>
      <c r="JT61" s="752"/>
      <c r="JU61" s="752"/>
      <c r="JV61" s="752"/>
      <c r="JW61" s="752"/>
      <c r="JX61" s="752"/>
      <c r="JY61" s="752"/>
      <c r="JZ61" s="752"/>
      <c r="KA61" s="752"/>
      <c r="KB61" s="752"/>
      <c r="KC61" s="255"/>
      <c r="KD61" s="256"/>
      <c r="KE61" s="256"/>
      <c r="KF61" s="256"/>
      <c r="KG61" s="249"/>
      <c r="KH61" s="256"/>
      <c r="KI61" s="256"/>
      <c r="KJ61" s="256"/>
      <c r="KK61" s="256"/>
      <c r="KL61" s="256"/>
      <c r="KM61" s="256"/>
      <c r="KN61" s="256"/>
      <c r="KO61" s="255"/>
      <c r="KP61"/>
      <c r="LJ61" s="615"/>
      <c r="LL61" s="142" t="e">
        <f t="shared" si="22"/>
        <v>#DIV/0!</v>
      </c>
    </row>
    <row r="62" spans="1:324" s="142" customFormat="1" ht="15.75" x14ac:dyDescent="0.2">
      <c r="A62" s="278">
        <v>36</v>
      </c>
      <c r="B62" s="272">
        <v>101</v>
      </c>
      <c r="C62" s="144">
        <v>110</v>
      </c>
      <c r="D62" s="393">
        <v>3217.2</v>
      </c>
      <c r="E62" s="320" t="s">
        <v>240</v>
      </c>
      <c r="F62" s="311" t="s">
        <v>168</v>
      </c>
      <c r="G62" s="239"/>
      <c r="H62" s="145">
        <v>68.38094600360661</v>
      </c>
      <c r="I62" s="145">
        <v>1.2745478498927048</v>
      </c>
      <c r="J62" s="145">
        <v>10.187296193747917</v>
      </c>
      <c r="K62" s="145">
        <v>0.95288201895495472</v>
      </c>
      <c r="L62" s="145">
        <v>2.1605928380627283E-2</v>
      </c>
      <c r="M62" s="145">
        <v>0.71067350407119367</v>
      </c>
      <c r="N62" s="145">
        <v>1.2868652483153054</v>
      </c>
      <c r="O62" s="145">
        <v>5.6057287919512557</v>
      </c>
      <c r="P62" s="145">
        <v>4.8272086342736058</v>
      </c>
      <c r="Q62" s="145">
        <v>0.14276066696358403</v>
      </c>
      <c r="R62" s="145">
        <v>3.3559862587479015</v>
      </c>
      <c r="S62" s="145">
        <v>0.5034989010943377</v>
      </c>
      <c r="T62" s="145">
        <v>0.25</v>
      </c>
      <c r="U62" s="145">
        <v>2.1</v>
      </c>
      <c r="V62" s="146">
        <v>99.6</v>
      </c>
      <c r="W62" s="146"/>
      <c r="X62" s="145">
        <v>5.6057287919512557</v>
      </c>
      <c r="Y62" s="145">
        <f t="shared" ref="Y62:Y78" si="149">O62*0.742</f>
        <v>4.1594507636278317</v>
      </c>
      <c r="Z62" s="145">
        <f t="shared" ref="Z62:Z78" si="150">S62/35.453</f>
        <v>1.4201870112383653E-2</v>
      </c>
      <c r="AA62" s="145">
        <f t="shared" ref="AA62:AA78" si="151">X62+Y62</f>
        <v>9.7651795555790883</v>
      </c>
      <c r="AB62" s="145">
        <v>0.25</v>
      </c>
      <c r="AC62" s="146">
        <f t="shared" ref="AC62:AC78" si="152">R62+S62</f>
        <v>3.8594851598422393</v>
      </c>
      <c r="AD62" s="146"/>
      <c r="AE62" s="146">
        <f t="shared" ref="AE62:AE78" si="153">R62*2.5*0.7</f>
        <v>5.8729759528088277</v>
      </c>
      <c r="AF62" s="444">
        <v>0.01</v>
      </c>
      <c r="AG62" s="146">
        <f>4.59/(0.7*2.5)</f>
        <v>2.6228571428571428</v>
      </c>
      <c r="AH62" s="146">
        <f t="shared" ref="AH62:AH78" si="154">R62-AG62</f>
        <v>0.73312911589075869</v>
      </c>
      <c r="AI62" s="887">
        <f t="shared" si="24"/>
        <v>5.8729759528088277</v>
      </c>
      <c r="AJ62" s="887">
        <f t="shared" si="25"/>
        <v>-4.5861107044935228</v>
      </c>
      <c r="AK62" s="146">
        <f t="shared" ref="AK62:AK78" si="155">-AJ62/(0.7*2.5)</f>
        <v>2.6206346882820131</v>
      </c>
      <c r="AL62" s="888">
        <f>R62-AK62</f>
        <v>0.73535157046588839</v>
      </c>
      <c r="AM62" s="249">
        <f t="shared" ref="AM62:AM78" si="156">AF62+3*J62</f>
        <v>30.571888581243751</v>
      </c>
      <c r="AN62" s="249">
        <f t="shared" ref="AN62:AN78" si="157">3*J62/AM62</f>
        <v>0.99967290211811988</v>
      </c>
      <c r="AO62" s="249">
        <f t="shared" si="27"/>
        <v>3.2709788188012463E-4</v>
      </c>
      <c r="AP62" s="249">
        <f t="shared" ref="AP62:AP78" si="158">K62+M62</f>
        <v>1.6635555230261483</v>
      </c>
      <c r="AQ62" s="249">
        <f t="shared" si="28"/>
        <v>1.6630113775381765</v>
      </c>
      <c r="AR62" s="249">
        <f t="shared" si="29"/>
        <v>5.4414548797183601E-4</v>
      </c>
      <c r="AS62" s="249">
        <f t="shared" ref="AS62:AS78" si="159">U62*AN62/(2*AO62+AN62)</f>
        <v>2.0986266381198657</v>
      </c>
      <c r="AT62" s="249">
        <f t="shared" ref="AT62:AT78" si="160">U62*2*AR62/(2*AR62+AQ62)</f>
        <v>1.3733618801344766E-3</v>
      </c>
      <c r="AU62" s="433">
        <f t="shared" si="30"/>
        <v>1.1917507368106314E-2</v>
      </c>
      <c r="AV62" s="430">
        <f t="shared" ref="AV62:AV78" si="161">(J62+AQ62+AS62)*2</f>
        <v>27.897868418811917</v>
      </c>
      <c r="AW62" s="430">
        <f t="shared" ref="AW62:AW78" si="162">H62-0.5*AV62</f>
        <v>54.432011794200648</v>
      </c>
      <c r="AX62" s="430">
        <f t="shared" ref="AX62:AX78" si="163">SUM(AU62:AW62)</f>
        <v>82.341797720380669</v>
      </c>
      <c r="AY62" s="430">
        <f t="shared" si="85"/>
        <v>17.658202279619331</v>
      </c>
      <c r="AZ62" s="436">
        <f t="shared" si="31"/>
        <v>54.432011794200648</v>
      </c>
      <c r="BA62" s="436"/>
      <c r="BB62" s="464">
        <v>0.1</v>
      </c>
      <c r="BC62" s="465">
        <f>AU62</f>
        <v>1.1917507368106314E-2</v>
      </c>
      <c r="BD62" s="436">
        <f t="shared" si="32"/>
        <v>27.897868418811917</v>
      </c>
      <c r="BE62" s="430"/>
      <c r="BF62" s="146">
        <f t="shared" si="33"/>
        <v>82.329880213012558</v>
      </c>
      <c r="BG62" s="146"/>
      <c r="BH62" s="147">
        <v>7906.5016513633627</v>
      </c>
      <c r="BI62" s="148">
        <v>28.446905857764886</v>
      </c>
      <c r="BJ62" s="148">
        <v>0.77914974840601003</v>
      </c>
      <c r="BK62" s="148">
        <v>33.886527443881825</v>
      </c>
      <c r="BL62" s="472">
        <v>1</v>
      </c>
      <c r="BM62" s="148">
        <v>0</v>
      </c>
      <c r="BN62" s="148">
        <v>1.0238634049682991</v>
      </c>
      <c r="BO62" s="148">
        <v>65.236683874314778</v>
      </c>
      <c r="BP62" s="148">
        <v>127.64722391416946</v>
      </c>
      <c r="BQ62" s="148">
        <v>21.721580825404036</v>
      </c>
      <c r="BR62" s="148">
        <v>85.887818765546797</v>
      </c>
      <c r="BS62" s="148">
        <v>3.6450281032166933</v>
      </c>
      <c r="BT62" s="148">
        <v>1191.0101100415561</v>
      </c>
      <c r="BU62" s="148">
        <v>10.477814581772293</v>
      </c>
      <c r="BV62" s="472">
        <v>1</v>
      </c>
      <c r="BW62" s="148">
        <v>809.68372858526345</v>
      </c>
      <c r="BX62" s="148">
        <v>16.446449713249482</v>
      </c>
      <c r="BY62" s="148">
        <v>36.381683377589937</v>
      </c>
      <c r="BZ62" s="148">
        <v>5.6410503636991365</v>
      </c>
      <c r="CA62" s="148">
        <v>5.2785155409472715</v>
      </c>
      <c r="CB62" s="148"/>
      <c r="CC62" s="148">
        <f t="shared" si="34"/>
        <v>29606.840607455993</v>
      </c>
      <c r="CD62" s="148"/>
      <c r="CE62" s="148">
        <f t="shared" si="35"/>
        <v>58.106648631786683</v>
      </c>
      <c r="CF62" s="148"/>
      <c r="CG62" s="198">
        <v>13.602021634776065</v>
      </c>
      <c r="CH62" s="198">
        <v>12.848170398689243</v>
      </c>
      <c r="CI62" s="373">
        <v>12.702468074345639</v>
      </c>
      <c r="CJ62" s="200"/>
      <c r="CK62" s="344">
        <v>13.602021634776065</v>
      </c>
      <c r="CL62" s="373">
        <v>12.702468074345639</v>
      </c>
      <c r="CM62" s="501">
        <f t="shared" si="36"/>
        <v>27.897868418811917</v>
      </c>
      <c r="CN62" s="501">
        <f t="shared" si="37"/>
        <v>54.432011794200648</v>
      </c>
      <c r="CO62" s="161">
        <f t="shared" si="38"/>
        <v>3.5845032494514394E-2</v>
      </c>
      <c r="CP62" s="161">
        <f t="shared" si="38"/>
        <v>1.8371542168620397E-2</v>
      </c>
      <c r="CQ62" s="142">
        <f t="shared" si="39"/>
        <v>1.9511172315049128</v>
      </c>
      <c r="CR62" s="142">
        <f t="shared" si="40"/>
        <v>33.885471892624658</v>
      </c>
      <c r="CS62" s="142">
        <f t="shared" si="41"/>
        <v>6.7123743830647555</v>
      </c>
      <c r="CT62" s="142">
        <f t="shared" ref="CT62:CT78" si="164">100*H62/(H62+J62)</f>
        <v>87.033824470504797</v>
      </c>
      <c r="CU62" s="142">
        <f t="shared" si="42"/>
        <v>12.966175529495217</v>
      </c>
      <c r="CV62" s="142">
        <f t="shared" si="43"/>
        <v>7.399530981025527</v>
      </c>
      <c r="CW62" s="146">
        <f t="shared" si="44"/>
        <v>68.38094600360661</v>
      </c>
      <c r="CX62" s="146">
        <f t="shared" si="45"/>
        <v>10.187296193747917</v>
      </c>
      <c r="CY62" s="146">
        <f t="shared" si="46"/>
        <v>4.8272086342736058</v>
      </c>
      <c r="CZ62" s="512">
        <f t="shared" si="47"/>
        <v>65.236683874314778</v>
      </c>
      <c r="DG62" s="516"/>
      <c r="DH62" s="145">
        <v>68.38094600360661</v>
      </c>
      <c r="DI62" s="145">
        <v>1.2745478498927048</v>
      </c>
      <c r="DJ62" s="145">
        <v>10.187296193747917</v>
      </c>
      <c r="DK62" s="145">
        <v>0.95288201895495472</v>
      </c>
      <c r="DL62" s="145">
        <v>2.1605928380627283E-2</v>
      </c>
      <c r="DM62" s="145">
        <v>0.71067350407119367</v>
      </c>
      <c r="DN62" s="145">
        <v>1.2868652483153054</v>
      </c>
      <c r="DO62" s="145">
        <v>5.6057287919512557</v>
      </c>
      <c r="DP62" s="145">
        <v>4.8272086342736058</v>
      </c>
      <c r="DQ62" s="145">
        <v>0.14276066696358403</v>
      </c>
      <c r="DR62" s="145">
        <v>3.3559862587479015</v>
      </c>
      <c r="DS62" s="145">
        <v>0.5034989010943377</v>
      </c>
      <c r="DT62" s="145">
        <v>0.25</v>
      </c>
      <c r="DU62" s="145">
        <v>2.1</v>
      </c>
      <c r="DV62" s="540">
        <f t="shared" si="49"/>
        <v>99.599999999999966</v>
      </c>
      <c r="DW62" s="554">
        <f t="shared" si="50"/>
        <v>1.1679121186055159</v>
      </c>
      <c r="DX62" s="256">
        <f t="shared" si="148"/>
        <v>79.862935519321582</v>
      </c>
      <c r="DY62" s="256">
        <f t="shared" si="148"/>
        <v>1.4885598796322939</v>
      </c>
      <c r="DZ62" s="256">
        <f t="shared" si="148"/>
        <v>11.897866680502037</v>
      </c>
      <c r="EA62" s="256">
        <f t="shared" si="147"/>
        <v>1.1128824575387826</v>
      </c>
      <c r="EB62" s="256">
        <f t="shared" si="147"/>
        <v>2.5233825589457453E-2</v>
      </c>
      <c r="EC62" s="256">
        <f t="shared" si="147"/>
        <v>0.83000419777659351</v>
      </c>
      <c r="ED62" s="256">
        <f t="shared" si="147"/>
        <v>1.5029455185197416</v>
      </c>
      <c r="EE62" s="256">
        <f t="shared" si="147"/>
        <v>6.5469985897357308</v>
      </c>
      <c r="EF62" s="256">
        <f t="shared" si="147"/>
        <v>5.6377554630053259</v>
      </c>
      <c r="EG62" s="256">
        <f t="shared" si="147"/>
        <v>0.1667319130069759</v>
      </c>
      <c r="EH62" s="256">
        <f t="shared" si="147"/>
        <v>3.9194970214652609</v>
      </c>
      <c r="EI62" s="256">
        <f t="shared" si="147"/>
        <v>0.58804246829263707</v>
      </c>
      <c r="EJ62" s="256">
        <f t="shared" si="121"/>
        <v>113.5794535343864</v>
      </c>
      <c r="EK62" s="256"/>
      <c r="EL62" s="256"/>
      <c r="EM62" s="147">
        <v>7906.5016513633627</v>
      </c>
      <c r="EN62" s="148">
        <v>28.446905857764886</v>
      </c>
      <c r="EO62" s="148">
        <v>0.77914974840601003</v>
      </c>
      <c r="EP62" s="148">
        <v>33.886527443881825</v>
      </c>
      <c r="EQ62" s="472">
        <v>1</v>
      </c>
      <c r="ER62" s="148">
        <v>0</v>
      </c>
      <c r="ES62" s="148">
        <v>1.0238634049682991</v>
      </c>
      <c r="ET62" s="148">
        <v>65.236683874314778</v>
      </c>
      <c r="EU62" s="148">
        <v>127.64722391416946</v>
      </c>
      <c r="EV62" s="148">
        <v>21.721580825404036</v>
      </c>
      <c r="EW62" s="148">
        <v>85.887818765546797</v>
      </c>
      <c r="EX62" s="148">
        <v>3.6450281032166933</v>
      </c>
      <c r="EY62" s="148">
        <v>1191.0101100415561</v>
      </c>
      <c r="EZ62" s="148">
        <v>10.477814581772293</v>
      </c>
      <c r="FA62" s="472">
        <v>1</v>
      </c>
      <c r="FB62" s="148">
        <v>809.68372858526345</v>
      </c>
      <c r="FC62" s="148">
        <v>16.446449713249482</v>
      </c>
      <c r="FD62" s="148">
        <v>36.381683377589937</v>
      </c>
      <c r="FE62" s="148">
        <v>5.6410503636991365</v>
      </c>
      <c r="FF62" s="148">
        <v>5.2785155409472715</v>
      </c>
      <c r="FG62" s="516"/>
      <c r="FH62" s="256"/>
      <c r="FI62" s="256"/>
      <c r="FJ62" s="256"/>
      <c r="FK62" s="256"/>
      <c r="FL62" s="256"/>
      <c r="FM62" s="142">
        <f t="shared" ref="FM62:FM78" si="165">100*$DJ62/$FJ$8</f>
        <v>42.447067473949652</v>
      </c>
      <c r="FN62" s="256"/>
      <c r="FO62" s="142">
        <f t="shared" ref="FO62:FO78" si="166">$DH62-$FJ$11*FM62/100</f>
        <v>46.308470917152789</v>
      </c>
      <c r="FP62" s="256"/>
      <c r="FQ62" s="142">
        <f t="shared" si="53"/>
        <v>12.966175529495219</v>
      </c>
      <c r="FS62" s="142">
        <f t="shared" si="54"/>
        <v>47.824697188930443</v>
      </c>
      <c r="FT62" s="256"/>
      <c r="FU62" s="142">
        <f t="shared" si="55"/>
        <v>12.966175529495217</v>
      </c>
      <c r="FV62" s="256"/>
      <c r="FW62" s="142">
        <f t="shared" si="56"/>
        <v>0.14897857940149892</v>
      </c>
      <c r="FY62" s="142">
        <f t="shared" si="57"/>
        <v>10.187296193747915</v>
      </c>
      <c r="FZ62" s="256"/>
      <c r="GA62" s="256"/>
      <c r="GB62" s="256"/>
      <c r="GC62" s="256"/>
      <c r="GD62" s="256"/>
      <c r="GE62" s="256"/>
      <c r="GF62" s="256"/>
      <c r="GG62" s="256"/>
      <c r="GH62" s="256"/>
      <c r="GI62" s="256"/>
      <c r="GJ62" s="256"/>
      <c r="GK62" s="256"/>
      <c r="GL62" s="256"/>
      <c r="GM62" s="256"/>
      <c r="GN62" s="256"/>
      <c r="GO62" s="344">
        <v>13.602021634776065</v>
      </c>
      <c r="GP62" s="373">
        <v>12.702468074345639</v>
      </c>
      <c r="GQ62" s="256"/>
      <c r="GR62" s="256"/>
      <c r="GS62" s="617"/>
      <c r="GT62" s="620"/>
      <c r="GU62" s="620"/>
      <c r="GV62" s="620"/>
      <c r="GW62" s="620"/>
      <c r="GX62" s="620"/>
      <c r="GY62" s="620"/>
      <c r="GZ62" s="620"/>
      <c r="HA62" s="620"/>
      <c r="HB62" s="620"/>
      <c r="HC62" s="629"/>
      <c r="HD62" s="620"/>
      <c r="HE62" s="620"/>
      <c r="HF62" s="620"/>
      <c r="HG62" s="620"/>
      <c r="HH62" s="620"/>
      <c r="HI62" s="620"/>
      <c r="HJ62" s="620"/>
      <c r="HK62" s="620"/>
      <c r="HL62" s="629"/>
      <c r="HM62" s="620"/>
      <c r="HN62" s="620"/>
      <c r="HO62" s="620"/>
      <c r="HP62" s="620"/>
      <c r="HQ62" s="620"/>
      <c r="HR62" s="620"/>
      <c r="HS62" s="620"/>
      <c r="HT62" s="620"/>
      <c r="HU62" s="620"/>
      <c r="HV62" s="620"/>
      <c r="HW62" s="620"/>
      <c r="HX62" s="620"/>
      <c r="HY62" s="620"/>
      <c r="HZ62" s="620"/>
      <c r="IA62" s="620"/>
      <c r="IB62" s="620"/>
      <c r="IC62" s="620"/>
      <c r="ID62" s="620"/>
      <c r="IE62" s="620"/>
      <c r="IF62" s="620"/>
      <c r="IG62" s="620"/>
      <c r="IH62" s="620"/>
      <c r="II62" s="620"/>
      <c r="IJ62" s="620"/>
      <c r="IK62" s="620"/>
      <c r="IL62" s="620"/>
      <c r="IM62" s="620"/>
      <c r="IN62" s="620"/>
      <c r="IO62" s="620"/>
      <c r="IP62" s="620"/>
      <c r="IQ62" s="620"/>
      <c r="IR62" s="620"/>
      <c r="IS62" s="620"/>
      <c r="IT62" s="620"/>
      <c r="IU62" s="620"/>
      <c r="IV62" s="620"/>
      <c r="IW62" s="620"/>
      <c r="IX62" s="278">
        <v>36</v>
      </c>
      <c r="IY62" s="145">
        <v>68.38094600360661</v>
      </c>
      <c r="IZ62" s="145">
        <v>1.2745478498927048</v>
      </c>
      <c r="JA62" s="145">
        <v>10.187296193747917</v>
      </c>
      <c r="JB62" s="145">
        <v>0.95288201895495472</v>
      </c>
      <c r="JC62" s="145">
        <v>2.1605928380627283E-2</v>
      </c>
      <c r="JD62" s="145">
        <v>0.71067350407119367</v>
      </c>
      <c r="JE62" s="145">
        <v>1.2868652483153054</v>
      </c>
      <c r="JF62" s="145">
        <v>5.6057287919512557</v>
      </c>
      <c r="JG62" s="145">
        <v>4.8272086342736058</v>
      </c>
      <c r="JH62" s="145">
        <v>0.14276066696358403</v>
      </c>
      <c r="JI62" s="145">
        <v>3.3559862587479015</v>
      </c>
      <c r="JJ62" s="145">
        <v>0.5034989010943377</v>
      </c>
      <c r="JK62" s="145">
        <v>2.1</v>
      </c>
      <c r="JL62" s="248">
        <v>0.25</v>
      </c>
      <c r="JM62" s="540">
        <f t="shared" si="58"/>
        <v>99.349999999999966</v>
      </c>
      <c r="JN62" s="748">
        <f t="shared" si="59"/>
        <v>1.0065425264217416</v>
      </c>
      <c r="JO62" s="753">
        <f t="shared" si="60"/>
        <v>68.828330149578889</v>
      </c>
      <c r="JP62" s="753">
        <f t="shared" si="61"/>
        <v>1.2828866128764016</v>
      </c>
      <c r="JQ62" s="753">
        <f t="shared" si="62"/>
        <v>10.25394684826162</v>
      </c>
      <c r="JR62" s="753">
        <f t="shared" si="63"/>
        <v>0.95911627474076999</v>
      </c>
      <c r="JS62" s="753">
        <f t="shared" si="64"/>
        <v>2.1747285737923793E-2</v>
      </c>
      <c r="JT62" s="753">
        <f t="shared" si="65"/>
        <v>0.71532310424881118</v>
      </c>
      <c r="JU62" s="753">
        <f t="shared" si="66"/>
        <v>1.2952845982036292</v>
      </c>
      <c r="JV62" s="753">
        <f t="shared" si="67"/>
        <v>5.6424044206857147</v>
      </c>
      <c r="JW62" s="753">
        <f t="shared" si="68"/>
        <v>4.8587907743066001</v>
      </c>
      <c r="JX62" s="753">
        <f t="shared" si="69"/>
        <v>0.14369468239917874</v>
      </c>
      <c r="JY62" s="753">
        <f t="shared" si="70"/>
        <v>3.3779428875167614</v>
      </c>
      <c r="JZ62" s="753">
        <f t="shared" si="71"/>
        <v>0.50679305595806523</v>
      </c>
      <c r="KA62" s="753">
        <f t="shared" si="72"/>
        <v>2.1137393054856575</v>
      </c>
      <c r="KB62" s="753">
        <f t="shared" si="73"/>
        <v>100.00000000000001</v>
      </c>
      <c r="KC62" s="256"/>
      <c r="KD62" s="256">
        <f t="shared" si="74"/>
        <v>42.724778534423422</v>
      </c>
      <c r="KE62" s="256">
        <f t="shared" si="75"/>
        <v>45.756949740990237</v>
      </c>
      <c r="KF62" s="256">
        <f t="shared" si="76"/>
        <v>3.4090239036892864</v>
      </c>
      <c r="KG62" s="249">
        <f t="shared" si="77"/>
        <v>9.6708350465597199</v>
      </c>
      <c r="KH62" s="256">
        <f t="shared" si="78"/>
        <v>101.56158722566266</v>
      </c>
      <c r="KI62" s="256">
        <f t="shared" si="79"/>
        <v>0.98462423374505825</v>
      </c>
      <c r="KJ62" s="753">
        <f t="shared" si="80"/>
        <v>42.067852326383978</v>
      </c>
      <c r="KK62" s="753">
        <f t="shared" si="81"/>
        <v>45.05340157723365</v>
      </c>
      <c r="KL62" s="753">
        <f t="shared" si="82"/>
        <v>3.3566075489886509</v>
      </c>
      <c r="KM62" s="753">
        <f t="shared" si="83"/>
        <v>9.5221385473937197</v>
      </c>
      <c r="KN62" s="753">
        <f t="shared" si="84"/>
        <v>100</v>
      </c>
      <c r="KO62" s="256"/>
      <c r="KP62" s="147">
        <v>7906.5016513633627</v>
      </c>
      <c r="KQ62" s="148">
        <v>28.446905857764886</v>
      </c>
      <c r="KR62" s="148">
        <v>0.77914974840601003</v>
      </c>
      <c r="KS62" s="148">
        <v>33.886527443881825</v>
      </c>
      <c r="KT62" s="472">
        <v>1</v>
      </c>
      <c r="KU62" s="148">
        <v>0</v>
      </c>
      <c r="KV62" s="148">
        <v>1.0238634049682991</v>
      </c>
      <c r="KW62" s="148">
        <v>65.236683874314778</v>
      </c>
      <c r="KX62" s="148">
        <v>127.64722391416946</v>
      </c>
      <c r="KY62" s="148">
        <v>21.721580825404036</v>
      </c>
      <c r="KZ62" s="148">
        <v>85.887818765546797</v>
      </c>
      <c r="LA62" s="148">
        <v>3.6450281032166933</v>
      </c>
      <c r="LB62" s="148">
        <v>1191.0101100415561</v>
      </c>
      <c r="LC62" s="148">
        <v>10.477814581772293</v>
      </c>
      <c r="LD62" s="472">
        <v>1</v>
      </c>
      <c r="LE62" s="148">
        <v>809.68372858526345</v>
      </c>
      <c r="LF62" s="148">
        <v>16.446449713249482</v>
      </c>
      <c r="LG62" s="148">
        <v>36.381683377589937</v>
      </c>
      <c r="LH62" s="148">
        <v>5.6410503636991365</v>
      </c>
      <c r="LI62" s="148">
        <v>5.2785155409472715</v>
      </c>
      <c r="LJ62" s="617"/>
      <c r="LL62" s="142">
        <f t="shared" si="22"/>
        <v>2.02027907235773</v>
      </c>
    </row>
    <row r="63" spans="1:324" s="462" customFormat="1" x14ac:dyDescent="0.2">
      <c r="A63" s="278">
        <v>37</v>
      </c>
      <c r="B63" s="448">
        <v>102</v>
      </c>
      <c r="C63" s="449">
        <v>110</v>
      </c>
      <c r="D63" s="473">
        <v>3219.1</v>
      </c>
      <c r="E63" s="450"/>
      <c r="F63" s="451"/>
      <c r="G63" s="451"/>
      <c r="H63" s="452">
        <v>62.783995130401593</v>
      </c>
      <c r="I63" s="452">
        <v>1.2739624568273025</v>
      </c>
      <c r="J63" s="452">
        <v>10.281095139290894</v>
      </c>
      <c r="K63" s="452">
        <v>1.291780113566146</v>
      </c>
      <c r="L63" s="452">
        <v>8.5401871955145911E-2</v>
      </c>
      <c r="M63" s="452">
        <v>1.7205302788853256</v>
      </c>
      <c r="N63" s="452">
        <v>2.7054166151738066</v>
      </c>
      <c r="O63" s="452">
        <v>5.6648884393652601</v>
      </c>
      <c r="P63" s="452">
        <v>4.7522967332930062</v>
      </c>
      <c r="Q63" s="452">
        <v>0.14377005782377081</v>
      </c>
      <c r="R63" s="452">
        <v>3.230730287991431</v>
      </c>
      <c r="S63" s="452">
        <v>0.5261328754263066</v>
      </c>
      <c r="T63" s="452">
        <v>0.23</v>
      </c>
      <c r="U63" s="452">
        <v>4.91</v>
      </c>
      <c r="V63" s="453">
        <v>99.6</v>
      </c>
      <c r="W63" s="453"/>
      <c r="X63" s="452">
        <v>5.6648884393652601</v>
      </c>
      <c r="Y63" s="452">
        <f t="shared" si="149"/>
        <v>4.2033472220090227</v>
      </c>
      <c r="Z63" s="452">
        <f t="shared" si="150"/>
        <v>1.4840292088858674E-2</v>
      </c>
      <c r="AA63" s="452">
        <f t="shared" si="151"/>
        <v>9.8682356613742819</v>
      </c>
      <c r="AB63" s="452">
        <v>0.23</v>
      </c>
      <c r="AC63" s="453">
        <f t="shared" si="152"/>
        <v>3.7568631634177376</v>
      </c>
      <c r="AD63" s="453"/>
      <c r="AE63" s="453">
        <f t="shared" si="153"/>
        <v>5.6537780039850043</v>
      </c>
      <c r="AF63" s="454">
        <v>0.01</v>
      </c>
      <c r="AG63" s="453">
        <f>2.95/(0.7*2.5)</f>
        <v>1.6857142857142857</v>
      </c>
      <c r="AH63" s="453">
        <f t="shared" si="154"/>
        <v>1.5450160022771453</v>
      </c>
      <c r="AI63" s="887">
        <f t="shared" si="24"/>
        <v>5.6537780039850043</v>
      </c>
      <c r="AJ63" s="887">
        <f t="shared" si="25"/>
        <v>-2.9483613888111977</v>
      </c>
      <c r="AK63" s="146">
        <f t="shared" si="155"/>
        <v>1.6847779364635416</v>
      </c>
      <c r="AL63" s="888">
        <f>R63-AK63</f>
        <v>1.5459523515278895</v>
      </c>
      <c r="AM63" s="249">
        <f t="shared" si="156"/>
        <v>30.853285417872684</v>
      </c>
      <c r="AN63" s="249">
        <f t="shared" si="157"/>
        <v>0.99967588540848851</v>
      </c>
      <c r="AO63" s="249">
        <f t="shared" si="27"/>
        <v>3.2411459151145057E-4</v>
      </c>
      <c r="AP63" s="249">
        <f t="shared" si="158"/>
        <v>3.0123103924514716</v>
      </c>
      <c r="AQ63" s="249">
        <f t="shared" si="28"/>
        <v>3.0113340586991164</v>
      </c>
      <c r="AR63" s="249">
        <f t="shared" si="29"/>
        <v>9.7633375235510608E-4</v>
      </c>
      <c r="AS63" s="249">
        <f t="shared" si="159"/>
        <v>4.9068182259707473</v>
      </c>
      <c r="AT63" s="249">
        <f t="shared" si="160"/>
        <v>3.1817740292526715E-3</v>
      </c>
      <c r="AU63" s="433">
        <f t="shared" si="30"/>
        <v>1.4158107781607778E-2</v>
      </c>
      <c r="AV63" s="455">
        <f t="shared" si="161"/>
        <v>36.398494847921512</v>
      </c>
      <c r="AW63" s="455">
        <f t="shared" si="162"/>
        <v>44.584747706440837</v>
      </c>
      <c r="AX63" s="455">
        <f t="shared" si="163"/>
        <v>80.99740066214396</v>
      </c>
      <c r="AY63" s="430">
        <f t="shared" si="85"/>
        <v>19.00259933785604</v>
      </c>
      <c r="AZ63" s="456">
        <f t="shared" si="31"/>
        <v>44.584747706440837</v>
      </c>
      <c r="BA63" s="456"/>
      <c r="BB63" s="464">
        <v>0.1</v>
      </c>
      <c r="BC63" s="465">
        <f>AU63</f>
        <v>1.4158107781607778E-2</v>
      </c>
      <c r="BD63" s="456">
        <f t="shared" si="32"/>
        <v>36.398494847921512</v>
      </c>
      <c r="BE63" s="455"/>
      <c r="BF63" s="146">
        <f t="shared" si="33"/>
        <v>80.983242554362349</v>
      </c>
      <c r="BG63" s="453"/>
      <c r="BH63" s="457">
        <v>11031.85790197747</v>
      </c>
      <c r="BI63" s="458">
        <v>11.855657216887229</v>
      </c>
      <c r="BJ63" s="458">
        <v>3.5018986922338002</v>
      </c>
      <c r="BK63" s="458">
        <v>33.782649549813513</v>
      </c>
      <c r="BL63" s="458">
        <v>9.5356786774696847</v>
      </c>
      <c r="BM63" s="458">
        <v>7.9110640222058564</v>
      </c>
      <c r="BN63" s="458">
        <v>12.811082331990709</v>
      </c>
      <c r="BO63" s="458">
        <v>77.258513545151587</v>
      </c>
      <c r="BP63" s="458">
        <v>131.46476060604411</v>
      </c>
      <c r="BQ63" s="458">
        <v>13.23541225996413</v>
      </c>
      <c r="BR63" s="458">
        <v>123.48658945671605</v>
      </c>
      <c r="BS63" s="458">
        <v>2.2095825642698212</v>
      </c>
      <c r="BT63" s="458">
        <v>85.853271937767047</v>
      </c>
      <c r="BU63" s="458">
        <v>3.0461350262073714</v>
      </c>
      <c r="BV63" s="458">
        <v>0.98447063567942406</v>
      </c>
      <c r="BW63" s="458">
        <v>678.56457434839683</v>
      </c>
      <c r="BX63" s="458">
        <v>23.032240235965773</v>
      </c>
      <c r="BY63" s="458">
        <v>45.335771255114643</v>
      </c>
      <c r="BZ63" s="458">
        <v>10.567490771017916</v>
      </c>
      <c r="CA63" s="458">
        <v>9.6853621220520107</v>
      </c>
      <c r="CB63" s="458"/>
      <c r="CC63" s="458"/>
      <c r="CD63" s="458"/>
      <c r="CE63" s="458">
        <f t="shared" si="35"/>
        <v>78.053373613132422</v>
      </c>
      <c r="CF63" s="458"/>
      <c r="CG63" s="450"/>
      <c r="CH63" s="450"/>
      <c r="CI63" s="459"/>
      <c r="CJ63" s="460"/>
      <c r="CK63" s="498"/>
      <c r="CL63" s="499"/>
      <c r="CM63" s="501">
        <f t="shared" si="36"/>
        <v>36.398494847921512</v>
      </c>
      <c r="CN63" s="501">
        <f t="shared" si="37"/>
        <v>44.584747706440837</v>
      </c>
      <c r="CO63" s="161">
        <f t="shared" si="38"/>
        <v>2.747366351763042E-2</v>
      </c>
      <c r="CP63" s="161">
        <f t="shared" si="38"/>
        <v>2.2429194992518421E-2</v>
      </c>
      <c r="CQ63" s="142">
        <f t="shared" si="39"/>
        <v>1.2249063565052001</v>
      </c>
      <c r="CR63" s="142">
        <f t="shared" si="40"/>
        <v>44.945711853273799</v>
      </c>
      <c r="CS63" s="142">
        <f t="shared" si="41"/>
        <v>6.1067419647214667</v>
      </c>
      <c r="CT63" s="142">
        <f t="shared" si="164"/>
        <v>85.928854530471284</v>
      </c>
      <c r="CU63" s="142">
        <f t="shared" si="42"/>
        <v>14.071145469528705</v>
      </c>
      <c r="CV63" s="142">
        <f t="shared" si="43"/>
        <v>6.1511625259469414</v>
      </c>
      <c r="CW63" s="146">
        <f t="shared" si="44"/>
        <v>62.783995130401593</v>
      </c>
      <c r="CX63" s="146">
        <f t="shared" si="45"/>
        <v>10.281095139290894</v>
      </c>
      <c r="CY63" s="146">
        <f t="shared" si="46"/>
        <v>4.7522967332930062</v>
      </c>
      <c r="CZ63" s="512">
        <f t="shared" si="47"/>
        <v>77.258513545151587</v>
      </c>
      <c r="DA63" s="142"/>
      <c r="DB63" s="142"/>
      <c r="DC63" s="142"/>
      <c r="DD63" s="142"/>
      <c r="DE63" s="142"/>
      <c r="DF63" s="142"/>
      <c r="DG63" s="516"/>
      <c r="DH63" s="550">
        <v>62.783995130401593</v>
      </c>
      <c r="DI63" s="550">
        <v>1.2739624568273025</v>
      </c>
      <c r="DJ63" s="550">
        <v>10.281095139290894</v>
      </c>
      <c r="DK63" s="550">
        <v>1.291780113566146</v>
      </c>
      <c r="DL63" s="550">
        <v>8.5401871955145911E-2</v>
      </c>
      <c r="DM63" s="550">
        <v>1.7205302788853256</v>
      </c>
      <c r="DN63" s="550">
        <v>2.7054166151738066</v>
      </c>
      <c r="DO63" s="550">
        <v>5.6648884393652601</v>
      </c>
      <c r="DP63" s="550">
        <v>4.7522967332930062</v>
      </c>
      <c r="DQ63" s="550">
        <v>0.14377005782377081</v>
      </c>
      <c r="DR63" s="550">
        <v>3.230730287991431</v>
      </c>
      <c r="DS63" s="550">
        <v>0.5261328754263066</v>
      </c>
      <c r="DT63" s="550">
        <v>0.23</v>
      </c>
      <c r="DU63" s="551">
        <v>4.91</v>
      </c>
      <c r="DV63" s="546">
        <f t="shared" si="49"/>
        <v>99.6</v>
      </c>
      <c r="DW63" s="554">
        <f t="shared" si="50"/>
        <v>1.2440421333522913</v>
      </c>
      <c r="DX63" s="256">
        <f t="shared" si="148"/>
        <v>78.105935242404669</v>
      </c>
      <c r="DY63" s="256">
        <f t="shared" si="148"/>
        <v>1.5848629726021637</v>
      </c>
      <c r="DZ63" s="256">
        <f t="shared" si="148"/>
        <v>12.790115530281316</v>
      </c>
      <c r="EA63" s="256">
        <f t="shared" si="147"/>
        <v>1.6070288883028934</v>
      </c>
      <c r="EB63" s="256">
        <f t="shared" si="147"/>
        <v>0.10624352697935893</v>
      </c>
      <c r="EC63" s="256">
        <f t="shared" si="147"/>
        <v>2.1404121586417131</v>
      </c>
      <c r="ED63" s="256">
        <f t="shared" si="147"/>
        <v>3.3656522575475574</v>
      </c>
      <c r="EE63" s="256">
        <f t="shared" si="147"/>
        <v>7.0473598993106901</v>
      </c>
      <c r="EF63" s="256">
        <f t="shared" si="147"/>
        <v>5.9120573664089564</v>
      </c>
      <c r="EG63" s="256">
        <f t="shared" si="147"/>
        <v>0.17885600944726612</v>
      </c>
      <c r="EH63" s="256">
        <f t="shared" si="147"/>
        <v>4.0191645997587226</v>
      </c>
      <c r="EI63" s="256">
        <f t="shared" si="147"/>
        <v>0.65453146477211777</v>
      </c>
      <c r="EJ63" s="256">
        <f t="shared" si="121"/>
        <v>117.51221991645743</v>
      </c>
      <c r="EK63" s="256"/>
      <c r="EL63" s="256"/>
      <c r="EM63" s="457">
        <v>11031.85790197747</v>
      </c>
      <c r="EN63" s="458">
        <v>11.855657216887229</v>
      </c>
      <c r="EO63" s="458">
        <v>3.5018986922338002</v>
      </c>
      <c r="EP63" s="458">
        <v>33.782649549813513</v>
      </c>
      <c r="EQ63" s="458">
        <v>9.5356786774696847</v>
      </c>
      <c r="ER63" s="458">
        <v>7.9110640222058564</v>
      </c>
      <c r="ES63" s="458">
        <v>12.811082331990709</v>
      </c>
      <c r="ET63" s="458">
        <v>77.258513545151587</v>
      </c>
      <c r="EU63" s="458">
        <v>131.46476060604411</v>
      </c>
      <c r="EV63" s="458">
        <v>13.23541225996413</v>
      </c>
      <c r="EW63" s="458">
        <v>123.48658945671605</v>
      </c>
      <c r="EX63" s="458">
        <v>2.2095825642698212</v>
      </c>
      <c r="EY63" s="458">
        <v>85.853271937767047</v>
      </c>
      <c r="EZ63" s="458">
        <v>3.0461350262073714</v>
      </c>
      <c r="FA63" s="458">
        <v>0.98447063567942406</v>
      </c>
      <c r="FB63" s="458">
        <v>678.56457434839683</v>
      </c>
      <c r="FC63" s="458">
        <v>23.032240235965773</v>
      </c>
      <c r="FD63" s="458">
        <v>45.335771255114643</v>
      </c>
      <c r="FE63" s="458">
        <v>10.567490771017916</v>
      </c>
      <c r="FF63" s="458">
        <v>9.6853621220520107</v>
      </c>
      <c r="FG63" s="516"/>
      <c r="FH63" s="256"/>
      <c r="FI63" s="256"/>
      <c r="FJ63" s="256"/>
      <c r="FK63" s="256"/>
      <c r="FL63" s="256"/>
      <c r="FM63" s="142">
        <f t="shared" si="165"/>
        <v>42.837896413712059</v>
      </c>
      <c r="FN63" s="256"/>
      <c r="FO63" s="142">
        <f t="shared" si="166"/>
        <v>40.508288995271322</v>
      </c>
      <c r="FP63" s="256"/>
      <c r="FQ63" s="142">
        <f t="shared" si="53"/>
        <v>14.071145469528707</v>
      </c>
      <c r="FR63" s="142"/>
      <c r="FS63" s="142">
        <f t="shared" si="54"/>
        <v>51.397548914211995</v>
      </c>
      <c r="FT63" s="256"/>
      <c r="FU63" s="142">
        <f t="shared" si="55"/>
        <v>14.071145469528705</v>
      </c>
      <c r="FV63" s="256"/>
      <c r="FW63" s="142">
        <f t="shared" si="56"/>
        <v>0.16375343935882361</v>
      </c>
      <c r="FX63" s="142"/>
      <c r="FY63" s="142">
        <f t="shared" si="57"/>
        <v>10.281095139290894</v>
      </c>
      <c r="FZ63" s="256"/>
      <c r="GA63" s="256"/>
      <c r="GB63" s="256"/>
      <c r="GC63" s="256"/>
      <c r="GD63" s="256"/>
      <c r="GE63" s="256"/>
      <c r="GF63" s="256"/>
      <c r="GG63" s="256"/>
      <c r="GH63" s="256"/>
      <c r="GI63" s="256"/>
      <c r="GJ63" s="256"/>
      <c r="GK63" s="256"/>
      <c r="GL63" s="256"/>
      <c r="GM63" s="256"/>
      <c r="GN63" s="256"/>
      <c r="GO63" s="498"/>
      <c r="GP63" s="499"/>
      <c r="GQ63" s="256"/>
      <c r="GR63" s="256"/>
      <c r="GS63" s="617"/>
      <c r="GT63" s="620"/>
      <c r="GU63" s="620"/>
      <c r="GV63" s="620"/>
      <c r="GW63" s="620"/>
      <c r="GX63" s="620"/>
      <c r="GY63" s="620"/>
      <c r="GZ63" s="620"/>
      <c r="HA63" s="620"/>
      <c r="HB63" s="620"/>
      <c r="HC63" s="629"/>
      <c r="HD63" s="620"/>
      <c r="HE63" s="620"/>
      <c r="HF63" s="620"/>
      <c r="HG63" s="620"/>
      <c r="HH63" s="620"/>
      <c r="HI63" s="620"/>
      <c r="HJ63" s="620"/>
      <c r="HK63" s="620"/>
      <c r="HL63" s="629"/>
      <c r="HM63" s="620"/>
      <c r="HN63" s="620"/>
      <c r="HO63" s="620"/>
      <c r="HP63" s="620"/>
      <c r="HQ63" s="620"/>
      <c r="HR63" s="620"/>
      <c r="HS63" s="620"/>
      <c r="HT63" s="620"/>
      <c r="HU63" s="620"/>
      <c r="HV63" s="620"/>
      <c r="HW63" s="620"/>
      <c r="HX63" s="620"/>
      <c r="HY63" s="620"/>
      <c r="HZ63" s="620"/>
      <c r="IA63" s="620"/>
      <c r="IB63" s="620"/>
      <c r="IC63" s="620"/>
      <c r="ID63" s="620"/>
      <c r="IE63" s="620"/>
      <c r="IF63" s="620"/>
      <c r="IG63" s="620"/>
      <c r="IH63" s="620"/>
      <c r="II63" s="620"/>
      <c r="IJ63" s="620"/>
      <c r="IK63" s="620"/>
      <c r="IL63" s="620"/>
      <c r="IM63" s="620"/>
      <c r="IN63" s="620"/>
      <c r="IO63" s="620"/>
      <c r="IP63" s="620"/>
      <c r="IQ63" s="620"/>
      <c r="IR63" s="620"/>
      <c r="IS63" s="620"/>
      <c r="IT63" s="620"/>
      <c r="IU63" s="620"/>
      <c r="IV63" s="620"/>
      <c r="IW63" s="620"/>
      <c r="IX63" s="278">
        <v>37</v>
      </c>
      <c r="IY63" s="550">
        <v>62.783995130401593</v>
      </c>
      <c r="IZ63" s="550">
        <v>1.2739624568273025</v>
      </c>
      <c r="JA63" s="550">
        <v>10.281095139290894</v>
      </c>
      <c r="JB63" s="550">
        <v>1.291780113566146</v>
      </c>
      <c r="JC63" s="550">
        <v>8.5401871955145911E-2</v>
      </c>
      <c r="JD63" s="550">
        <v>1.7205302788853256</v>
      </c>
      <c r="JE63" s="550">
        <v>2.7054166151738066</v>
      </c>
      <c r="JF63" s="550">
        <v>5.6648884393652601</v>
      </c>
      <c r="JG63" s="550">
        <v>4.7522967332930062</v>
      </c>
      <c r="JH63" s="550">
        <v>0.14377005782377081</v>
      </c>
      <c r="JI63" s="550">
        <v>3.230730287991431</v>
      </c>
      <c r="JJ63" s="550">
        <v>0.5261328754263066</v>
      </c>
      <c r="JK63" s="551">
        <v>4.91</v>
      </c>
      <c r="JL63" s="248">
        <v>0.23</v>
      </c>
      <c r="JM63" s="540">
        <f t="shared" si="58"/>
        <v>99.36999999999999</v>
      </c>
      <c r="JN63" s="748">
        <f t="shared" si="59"/>
        <v>1.0063399416322836</v>
      </c>
      <c r="JO63" s="753">
        <f t="shared" si="60"/>
        <v>63.182041994969914</v>
      </c>
      <c r="JP63" s="753">
        <f t="shared" si="61"/>
        <v>1.2820393044453082</v>
      </c>
      <c r="JQ63" s="753">
        <f t="shared" si="62"/>
        <v>10.346276682389952</v>
      </c>
      <c r="JR63" s="753">
        <f t="shared" si="63"/>
        <v>1.2999699240878999</v>
      </c>
      <c r="JS63" s="753">
        <f t="shared" si="64"/>
        <v>8.5943314838629298E-2</v>
      </c>
      <c r="JT63" s="753">
        <f t="shared" si="65"/>
        <v>1.7314383404300351</v>
      </c>
      <c r="JU63" s="753">
        <f t="shared" si="66"/>
        <v>2.7225687986050189</v>
      </c>
      <c r="JV63" s="753">
        <f t="shared" si="67"/>
        <v>5.7008035014242342</v>
      </c>
      <c r="JW63" s="753">
        <f t="shared" si="68"/>
        <v>4.7824260172013755</v>
      </c>
      <c r="JX63" s="753">
        <f t="shared" si="69"/>
        <v>0.14468155159884355</v>
      </c>
      <c r="JY63" s="753">
        <f t="shared" si="70"/>
        <v>3.2512129294469476</v>
      </c>
      <c r="JZ63" s="753">
        <f t="shared" si="71"/>
        <v>0.52946852714733494</v>
      </c>
      <c r="KA63" s="753">
        <f t="shared" si="72"/>
        <v>4.9411291134145126</v>
      </c>
      <c r="KB63" s="753">
        <f t="shared" si="73"/>
        <v>100.00000000000003</v>
      </c>
      <c r="KC63" s="256"/>
      <c r="KD63" s="256">
        <f t="shared" si="74"/>
        <v>43.109486176624806</v>
      </c>
      <c r="KE63" s="256">
        <f t="shared" si="75"/>
        <v>39.902919459592518</v>
      </c>
      <c r="KF63" s="256">
        <f t="shared" si="76"/>
        <v>7.663697912019531</v>
      </c>
      <c r="KG63" s="249">
        <f t="shared" si="77"/>
        <v>9.6261665096173594</v>
      </c>
      <c r="KH63" s="256">
        <f t="shared" si="78"/>
        <v>100.30227005785422</v>
      </c>
      <c r="KI63" s="256">
        <f t="shared" si="79"/>
        <v>0.99698640860590826</v>
      </c>
      <c r="KJ63" s="753">
        <f t="shared" si="80"/>
        <v>42.979571800079214</v>
      </c>
      <c r="KK63" s="753">
        <f t="shared" si="81"/>
        <v>39.782668364909952</v>
      </c>
      <c r="KL63" s="753">
        <f t="shared" si="82"/>
        <v>7.6406026579449504</v>
      </c>
      <c r="KM63" s="753">
        <f t="shared" si="83"/>
        <v>9.597157177065883</v>
      </c>
      <c r="KN63" s="753">
        <f t="shared" si="84"/>
        <v>100</v>
      </c>
      <c r="KO63" s="256"/>
      <c r="KP63" s="457">
        <v>11031.85790197747</v>
      </c>
      <c r="KQ63" s="458">
        <v>11.855657216887229</v>
      </c>
      <c r="KR63" s="458">
        <v>3.5018986922338002</v>
      </c>
      <c r="KS63" s="458">
        <v>33.782649549813513</v>
      </c>
      <c r="KT63" s="458">
        <v>9.5356786774696847</v>
      </c>
      <c r="KU63" s="458">
        <v>7.9110640222058564</v>
      </c>
      <c r="KV63" s="458">
        <v>12.811082331990709</v>
      </c>
      <c r="KW63" s="458">
        <v>77.258513545151587</v>
      </c>
      <c r="KX63" s="458">
        <v>131.46476060604411</v>
      </c>
      <c r="KY63" s="458">
        <v>13.23541225996413</v>
      </c>
      <c r="KZ63" s="458">
        <v>123.48658945671605</v>
      </c>
      <c r="LA63" s="458">
        <v>2.2095825642698212</v>
      </c>
      <c r="LB63" s="458">
        <v>85.853271937767047</v>
      </c>
      <c r="LC63" s="458">
        <v>3.0461350262073714</v>
      </c>
      <c r="LD63" s="458">
        <v>0.98447063567942406</v>
      </c>
      <c r="LE63" s="458">
        <v>678.56457434839683</v>
      </c>
      <c r="LF63" s="458">
        <v>23.032240235965773</v>
      </c>
      <c r="LG63" s="458">
        <v>45.335771255114643</v>
      </c>
      <c r="LH63" s="458">
        <v>10.567490771017916</v>
      </c>
      <c r="LI63" s="458">
        <v>9.6853621220520107</v>
      </c>
      <c r="LJ63" s="617"/>
      <c r="LL63" s="142">
        <f t="shared" si="22"/>
        <v>24.196116813617092</v>
      </c>
    </row>
    <row r="64" spans="1:324" s="142" customFormat="1" ht="15.75" x14ac:dyDescent="0.25">
      <c r="A64" s="278">
        <v>38</v>
      </c>
      <c r="B64" s="272">
        <v>88</v>
      </c>
      <c r="C64" s="144">
        <v>110</v>
      </c>
      <c r="D64" s="411">
        <v>3219.2</v>
      </c>
      <c r="E64" s="320" t="s">
        <v>240</v>
      </c>
      <c r="F64" s="311" t="s">
        <v>168</v>
      </c>
      <c r="G64" s="239"/>
      <c r="H64" s="145">
        <v>83.203737911792416</v>
      </c>
      <c r="I64" s="145">
        <v>0.18632249576024085</v>
      </c>
      <c r="J64" s="145">
        <v>7.5434886778339418</v>
      </c>
      <c r="K64" s="145">
        <v>0.88541014904582249</v>
      </c>
      <c r="L64" s="145">
        <v>2.2495894182205583E-2</v>
      </c>
      <c r="M64" s="145">
        <v>0.50257643415133724</v>
      </c>
      <c r="N64" s="145">
        <v>0.33108307043048751</v>
      </c>
      <c r="O64" s="145">
        <v>1.1930894192508765</v>
      </c>
      <c r="P64" s="145">
        <v>3.2868216333839566</v>
      </c>
      <c r="Q64" s="145">
        <v>6.7285925648121622E-2</v>
      </c>
      <c r="R64" s="145">
        <v>0.34621483781762136</v>
      </c>
      <c r="S64" s="145">
        <v>0.34147355070298613</v>
      </c>
      <c r="T64" s="145">
        <v>0.2</v>
      </c>
      <c r="U64" s="145">
        <v>1.49</v>
      </c>
      <c r="V64" s="146">
        <v>99.6</v>
      </c>
      <c r="W64" s="146"/>
      <c r="X64" s="145">
        <v>1.1930894192508765</v>
      </c>
      <c r="Y64" s="145">
        <f t="shared" si="149"/>
        <v>0.88527234908415042</v>
      </c>
      <c r="Z64" s="145">
        <f t="shared" si="150"/>
        <v>9.6317251206664064E-3</v>
      </c>
      <c r="AA64" s="145">
        <f t="shared" si="151"/>
        <v>2.0783617683350268</v>
      </c>
      <c r="AB64" s="145">
        <v>0.2</v>
      </c>
      <c r="AC64" s="146">
        <f t="shared" si="152"/>
        <v>0.68768838852060754</v>
      </c>
      <c r="AD64" s="146"/>
      <c r="AE64" s="146">
        <f t="shared" si="153"/>
        <v>0.60587596618083728</v>
      </c>
      <c r="AF64" s="444">
        <v>0.01</v>
      </c>
      <c r="AG64" s="146">
        <f>0.27/(0.7*2.5)</f>
        <v>0.1542857142857143</v>
      </c>
      <c r="AH64" s="146">
        <f t="shared" si="154"/>
        <v>0.19192912353190705</v>
      </c>
      <c r="AI64" s="887">
        <f t="shared" si="24"/>
        <v>0.60587596618083728</v>
      </c>
      <c r="AJ64" s="887">
        <f t="shared" si="25"/>
        <v>-0.27479289575034976</v>
      </c>
      <c r="AK64" s="146">
        <f t="shared" si="155"/>
        <v>0.15702451185734273</v>
      </c>
      <c r="AL64" s="888">
        <f>R64-AK64</f>
        <v>0.18919032596027863</v>
      </c>
      <c r="AM64" s="249">
        <f t="shared" si="156"/>
        <v>22.640466033501827</v>
      </c>
      <c r="AN64" s="249">
        <f t="shared" si="157"/>
        <v>0.99955831297884046</v>
      </c>
      <c r="AO64" s="249">
        <f t="shared" si="27"/>
        <v>4.416870211594884E-4</v>
      </c>
      <c r="AP64" s="249">
        <f t="shared" si="158"/>
        <v>1.3879865831971596</v>
      </c>
      <c r="AQ64" s="249">
        <f t="shared" si="28"/>
        <v>1.3873735275378178</v>
      </c>
      <c r="AR64" s="249">
        <f t="shared" si="29"/>
        <v>6.130556593416898E-4</v>
      </c>
      <c r="AS64" s="249">
        <f t="shared" si="159"/>
        <v>1.4886843537808041</v>
      </c>
      <c r="AT64" s="249">
        <f t="shared" si="160"/>
        <v>1.315646219195819E-3</v>
      </c>
      <c r="AU64" s="433">
        <f t="shared" si="30"/>
        <v>1.192870187853751E-2</v>
      </c>
      <c r="AV64" s="430">
        <f t="shared" si="161"/>
        <v>20.839093118305129</v>
      </c>
      <c r="AW64" s="430">
        <f t="shared" si="162"/>
        <v>72.784191352639851</v>
      </c>
      <c r="AX64" s="430">
        <f t="shared" si="163"/>
        <v>93.635213172823512</v>
      </c>
      <c r="AY64" s="430">
        <f t="shared" si="85"/>
        <v>6.3647868271764878</v>
      </c>
      <c r="AZ64" s="436">
        <f t="shared" si="31"/>
        <v>72.784191352639851</v>
      </c>
      <c r="BA64" s="436"/>
      <c r="BB64" s="464">
        <v>0.1</v>
      </c>
      <c r="BC64" s="465">
        <f>AU64</f>
        <v>1.192870187853751E-2</v>
      </c>
      <c r="BD64" s="436">
        <f t="shared" si="32"/>
        <v>20.839093118305129</v>
      </c>
      <c r="BE64" s="430"/>
      <c r="BF64" s="146">
        <f t="shared" si="33"/>
        <v>93.623284470944981</v>
      </c>
      <c r="BG64" s="146"/>
      <c r="BH64" s="147">
        <v>4696.8871024503087</v>
      </c>
      <c r="BI64" s="148">
        <v>15.468432939611043</v>
      </c>
      <c r="BJ64" s="148">
        <v>0</v>
      </c>
      <c r="BK64" s="148">
        <v>30.417598200684083</v>
      </c>
      <c r="BL64" s="472">
        <v>1</v>
      </c>
      <c r="BM64" s="148">
        <v>0</v>
      </c>
      <c r="BN64" s="432">
        <v>1</v>
      </c>
      <c r="BO64" s="148">
        <v>51.601339808543976</v>
      </c>
      <c r="BP64" s="148">
        <v>148.46375752150706</v>
      </c>
      <c r="BQ64" s="148">
        <v>23.440217291069569</v>
      </c>
      <c r="BR64" s="148">
        <v>71.260811891101739</v>
      </c>
      <c r="BS64" s="148">
        <v>0.77812511969463072</v>
      </c>
      <c r="BT64" s="148">
        <v>1554.1213025041725</v>
      </c>
      <c r="BU64" s="148">
        <v>10.758859172749441</v>
      </c>
      <c r="BV64" s="472">
        <v>1</v>
      </c>
      <c r="BW64" s="148">
        <v>1562.6345112441788</v>
      </c>
      <c r="BX64" s="148">
        <v>13.468255462033445</v>
      </c>
      <c r="BY64" s="148">
        <v>30.681221283581706</v>
      </c>
      <c r="BZ64" s="148">
        <v>34.727290621394104</v>
      </c>
      <c r="CA64" s="148">
        <v>12.606629776034543</v>
      </c>
      <c r="CB64" s="148"/>
      <c r="CC64" s="148">
        <f t="shared" si="34"/>
        <v>5128.7752721861079</v>
      </c>
      <c r="CD64" s="148"/>
      <c r="CE64" s="148">
        <f t="shared" si="35"/>
        <v>56.756106521649698</v>
      </c>
      <c r="CF64" s="148"/>
      <c r="CG64" s="158"/>
      <c r="CH64" s="158"/>
      <c r="CI64" s="375"/>
      <c r="CJ64" s="192"/>
      <c r="CK64" s="342"/>
      <c r="CL64" s="375"/>
      <c r="CM64" s="501">
        <f t="shared" si="36"/>
        <v>20.839093118305129</v>
      </c>
      <c r="CN64" s="501">
        <f t="shared" si="37"/>
        <v>72.784191352639851</v>
      </c>
      <c r="CO64" s="161">
        <f t="shared" si="38"/>
        <v>4.7986733123314113E-2</v>
      </c>
      <c r="CP64" s="161">
        <f t="shared" si="38"/>
        <v>1.3739247237837595E-2</v>
      </c>
      <c r="CQ64" s="142">
        <f t="shared" si="39"/>
        <v>3.4926755660353557</v>
      </c>
      <c r="CR64" s="142">
        <f t="shared" si="40"/>
        <v>22.258451234716429</v>
      </c>
      <c r="CS64" s="142">
        <f t="shared" si="41"/>
        <v>11.029875096953651</v>
      </c>
      <c r="CT64" s="142">
        <f t="shared" si="164"/>
        <v>91.687361739497746</v>
      </c>
      <c r="CU64" s="142">
        <f t="shared" si="42"/>
        <v>8.3126382605022382</v>
      </c>
      <c r="CV64" s="142">
        <f t="shared" si="43"/>
        <v>6.3696439774219495</v>
      </c>
      <c r="CW64" s="146">
        <f t="shared" si="44"/>
        <v>83.203737911792416</v>
      </c>
      <c r="CX64" s="146">
        <f t="shared" si="45"/>
        <v>7.5434886778339418</v>
      </c>
      <c r="CY64" s="146">
        <f t="shared" si="46"/>
        <v>3.2868216333839566</v>
      </c>
      <c r="CZ64" s="512">
        <f t="shared" si="47"/>
        <v>51.601339808543976</v>
      </c>
      <c r="DG64" s="516"/>
      <c r="DH64" s="145">
        <v>83.203737911792416</v>
      </c>
      <c r="DI64" s="145">
        <v>0.18632249576024085</v>
      </c>
      <c r="DJ64" s="145">
        <v>7.5434886778339418</v>
      </c>
      <c r="DK64" s="145">
        <v>0.88541014904582249</v>
      </c>
      <c r="DL64" s="145">
        <v>2.2495894182205583E-2</v>
      </c>
      <c r="DM64" s="145">
        <v>0.50257643415133724</v>
      </c>
      <c r="DN64" s="145">
        <v>0.33108307043048751</v>
      </c>
      <c r="DO64" s="145">
        <v>1.1930894192508765</v>
      </c>
      <c r="DP64" s="145">
        <v>3.2868216333839566</v>
      </c>
      <c r="DQ64" s="145">
        <v>6.7285925648121622E-2</v>
      </c>
      <c r="DR64" s="145">
        <v>0.34621483781762136</v>
      </c>
      <c r="DS64" s="145">
        <v>0.34147355070298613</v>
      </c>
      <c r="DT64" s="145">
        <v>0.2</v>
      </c>
      <c r="DU64" s="538">
        <v>1.49</v>
      </c>
      <c r="DV64" s="540">
        <f t="shared" si="49"/>
        <v>99.600000000000009</v>
      </c>
      <c r="DW64" s="554">
        <f t="shared" si="50"/>
        <v>1.0514607954166939</v>
      </c>
      <c r="DX64" s="256">
        <f t="shared" si="148"/>
        <v>87.485468446375378</v>
      </c>
      <c r="DY64" s="256">
        <f t="shared" si="148"/>
        <v>0.19591079959608643</v>
      </c>
      <c r="DZ64" s="256">
        <f t="shared" si="148"/>
        <v>7.9316826054121012</v>
      </c>
      <c r="EA64" s="256">
        <f t="shared" si="147"/>
        <v>0.93097405958573398</v>
      </c>
      <c r="EB64" s="256">
        <f t="shared" si="147"/>
        <v>2.365355079043166E-2</v>
      </c>
      <c r="EC64" s="256">
        <f t="shared" si="147"/>
        <v>0.52843941721045073</v>
      </c>
      <c r="ED64" s="256">
        <f t="shared" si="147"/>
        <v>0.34812086858384167</v>
      </c>
      <c r="EE64" s="256">
        <f t="shared" si="147"/>
        <v>1.254486749768768</v>
      </c>
      <c r="EF64" s="256">
        <f t="shared" si="147"/>
        <v>3.455964089030692</v>
      </c>
      <c r="EG64" s="256">
        <f t="shared" si="147"/>
        <v>7.074851290232248E-2</v>
      </c>
      <c r="EH64" s="256">
        <f t="shared" si="147"/>
        <v>0.36403132875677785</v>
      </c>
      <c r="EI64" s="256">
        <f t="shared" si="147"/>
        <v>0.35904605123592453</v>
      </c>
      <c r="EJ64" s="256">
        <f t="shared" si="121"/>
        <v>102.94852647924853</v>
      </c>
      <c r="EK64" s="256"/>
      <c r="EL64" s="256"/>
      <c r="EM64" s="147">
        <v>4696.8871024503087</v>
      </c>
      <c r="EN64" s="148">
        <v>15.468432939611043</v>
      </c>
      <c r="EO64" s="148">
        <v>0</v>
      </c>
      <c r="EP64" s="148">
        <v>30.417598200684083</v>
      </c>
      <c r="EQ64" s="472">
        <v>1</v>
      </c>
      <c r="ER64" s="148">
        <v>0</v>
      </c>
      <c r="ES64" s="432">
        <v>1</v>
      </c>
      <c r="ET64" s="148">
        <v>51.601339808543976</v>
      </c>
      <c r="EU64" s="148">
        <v>148.46375752150706</v>
      </c>
      <c r="EV64" s="148">
        <v>23.440217291069569</v>
      </c>
      <c r="EW64" s="148">
        <v>71.260811891101739</v>
      </c>
      <c r="EX64" s="148">
        <v>0.77812511969463072</v>
      </c>
      <c r="EY64" s="148">
        <v>1554.1213025041725</v>
      </c>
      <c r="EZ64" s="148">
        <v>10.758859172749441</v>
      </c>
      <c r="FA64" s="472">
        <v>1</v>
      </c>
      <c r="FB64" s="148">
        <v>1562.6345112441788</v>
      </c>
      <c r="FC64" s="148">
        <v>13.468255462033445</v>
      </c>
      <c r="FD64" s="148">
        <v>30.681221283581706</v>
      </c>
      <c r="FE64" s="148">
        <v>34.727290621394104</v>
      </c>
      <c r="FF64" s="148">
        <v>12.606629776034543</v>
      </c>
      <c r="FG64" s="516"/>
      <c r="FH64" s="256"/>
      <c r="FI64" s="256"/>
      <c r="FJ64" s="256"/>
      <c r="FK64" s="256"/>
      <c r="FL64" s="256"/>
      <c r="FM64" s="142">
        <f t="shared" si="165"/>
        <v>31.431202824308091</v>
      </c>
      <c r="FN64" s="256"/>
      <c r="FO64" s="142">
        <f t="shared" si="166"/>
        <v>66.859512443152212</v>
      </c>
      <c r="FP64" s="256"/>
      <c r="FQ64" s="142">
        <f t="shared" si="53"/>
        <v>8.3126382605022382</v>
      </c>
      <c r="FS64" s="142">
        <f t="shared" si="54"/>
        <v>31.977794381473558</v>
      </c>
      <c r="FT64" s="256"/>
      <c r="FU64" s="142">
        <f t="shared" si="55"/>
        <v>8.3126382605022382</v>
      </c>
      <c r="FV64" s="256"/>
      <c r="FW64" s="142">
        <f t="shared" si="56"/>
        <v>9.0662858029660801E-2</v>
      </c>
      <c r="FY64" s="142">
        <f t="shared" si="57"/>
        <v>7.5434886778339418</v>
      </c>
      <c r="FZ64" s="256"/>
      <c r="GA64" s="256"/>
      <c r="GB64" s="256"/>
      <c r="GC64" s="256"/>
      <c r="GD64" s="256"/>
      <c r="GE64" s="256"/>
      <c r="GF64" s="256"/>
      <c r="GG64" s="256"/>
      <c r="GH64" s="256"/>
      <c r="GI64" s="256"/>
      <c r="GJ64" s="256"/>
      <c r="GK64" s="256"/>
      <c r="GL64" s="256"/>
      <c r="GM64" s="256"/>
      <c r="GN64" s="256"/>
      <c r="GO64" s="342"/>
      <c r="GP64" s="375"/>
      <c r="GQ64" s="256"/>
      <c r="GR64" s="256"/>
      <c r="GS64" s="617"/>
      <c r="GT64" s="620"/>
      <c r="GU64" s="620"/>
      <c r="GV64" s="620"/>
      <c r="GW64" s="620"/>
      <c r="GX64" s="620"/>
      <c r="GY64" s="620"/>
      <c r="GZ64" s="620"/>
      <c r="HA64" s="620"/>
      <c r="HB64" s="620"/>
      <c r="HC64" s="629"/>
      <c r="HD64" s="620"/>
      <c r="HE64" s="620"/>
      <c r="HF64" s="620"/>
      <c r="HG64" s="620"/>
      <c r="HH64" s="620"/>
      <c r="HI64" s="620"/>
      <c r="HJ64" s="620"/>
      <c r="HK64" s="620"/>
      <c r="HL64" s="629"/>
      <c r="HM64" s="620"/>
      <c r="HN64" s="620"/>
      <c r="HO64" s="620"/>
      <c r="HP64" s="620"/>
      <c r="HQ64" s="620"/>
      <c r="HR64" s="620"/>
      <c r="HS64" s="620"/>
      <c r="HT64" s="620"/>
      <c r="HU64" s="620"/>
      <c r="HV64" s="620"/>
      <c r="HW64" s="620"/>
      <c r="HX64" s="620"/>
      <c r="HY64" s="620"/>
      <c r="HZ64" s="620"/>
      <c r="IA64" s="620"/>
      <c r="IB64" s="620"/>
      <c r="IC64" s="620"/>
      <c r="ID64" s="620"/>
      <c r="IE64" s="620"/>
      <c r="IF64" s="620"/>
      <c r="IG64" s="620"/>
      <c r="IH64" s="620"/>
      <c r="II64" s="620"/>
      <c r="IJ64" s="620"/>
      <c r="IK64" s="620"/>
      <c r="IL64" s="620"/>
      <c r="IM64" s="620"/>
      <c r="IN64" s="620"/>
      <c r="IO64" s="620"/>
      <c r="IP64" s="620"/>
      <c r="IQ64" s="620"/>
      <c r="IR64" s="620"/>
      <c r="IS64" s="620"/>
      <c r="IT64" s="620"/>
      <c r="IU64" s="620"/>
      <c r="IV64" s="620"/>
      <c r="IW64" s="620"/>
      <c r="IX64" s="278">
        <v>38</v>
      </c>
      <c r="IY64" s="145">
        <v>83.203737911792416</v>
      </c>
      <c r="IZ64" s="145">
        <v>0.18632249576024085</v>
      </c>
      <c r="JA64" s="145">
        <v>7.5434886778339418</v>
      </c>
      <c r="JB64" s="145">
        <v>0.88541014904582249</v>
      </c>
      <c r="JC64" s="145">
        <v>2.2495894182205583E-2</v>
      </c>
      <c r="JD64" s="145">
        <v>0.50257643415133724</v>
      </c>
      <c r="JE64" s="145">
        <v>0.33108307043048751</v>
      </c>
      <c r="JF64" s="145">
        <v>1.1930894192508765</v>
      </c>
      <c r="JG64" s="145">
        <v>3.2868216333839566</v>
      </c>
      <c r="JH64" s="145">
        <v>6.7285925648121622E-2</v>
      </c>
      <c r="JI64" s="145">
        <v>0.34621483781762136</v>
      </c>
      <c r="JJ64" s="145">
        <v>0.34147355070298613</v>
      </c>
      <c r="JK64" s="538">
        <v>1.49</v>
      </c>
      <c r="JL64" s="248">
        <v>0.2</v>
      </c>
      <c r="JM64" s="540">
        <f t="shared" si="58"/>
        <v>99.4</v>
      </c>
      <c r="JN64" s="748">
        <f t="shared" si="59"/>
        <v>1.0060362173038229</v>
      </c>
      <c r="JO64" s="753">
        <f t="shared" si="60"/>
        <v>83.705973754318322</v>
      </c>
      <c r="JP64" s="753">
        <f t="shared" si="61"/>
        <v>0.18744717883324027</v>
      </c>
      <c r="JQ64" s="753">
        <f t="shared" si="62"/>
        <v>7.5890228147222754</v>
      </c>
      <c r="JR64" s="753">
        <f t="shared" si="63"/>
        <v>0.89075467710847323</v>
      </c>
      <c r="JS64" s="753">
        <f t="shared" si="64"/>
        <v>2.263168428793318E-2</v>
      </c>
      <c r="JT64" s="753">
        <f t="shared" si="65"/>
        <v>0.50561009471965512</v>
      </c>
      <c r="JU64" s="753">
        <f t="shared" si="66"/>
        <v>0.33308155978922283</v>
      </c>
      <c r="JV64" s="753">
        <f t="shared" si="67"/>
        <v>1.2002911662483666</v>
      </c>
      <c r="JW64" s="753">
        <f t="shared" si="68"/>
        <v>3.306661603001968</v>
      </c>
      <c r="JX64" s="753">
        <f t="shared" si="69"/>
        <v>6.7692078116822554E-2</v>
      </c>
      <c r="JY64" s="753">
        <f t="shared" si="70"/>
        <v>0.34830466581249631</v>
      </c>
      <c r="JZ64" s="753">
        <f t="shared" si="71"/>
        <v>0.34353475925853733</v>
      </c>
      <c r="KA64" s="753">
        <f t="shared" si="72"/>
        <v>1.4989939637826961</v>
      </c>
      <c r="KB64" s="753">
        <f t="shared" si="73"/>
        <v>99.999999999999986</v>
      </c>
      <c r="KC64" s="256"/>
      <c r="KD64" s="256">
        <f t="shared" si="74"/>
        <v>31.620928394676145</v>
      </c>
      <c r="KE64" s="256">
        <f t="shared" si="75"/>
        <v>66.630672421193196</v>
      </c>
      <c r="KF64" s="256">
        <f t="shared" si="76"/>
        <v>1.8320755235719188</v>
      </c>
      <c r="KG64" s="249">
        <f t="shared" si="77"/>
        <v>1.9598226694362231</v>
      </c>
      <c r="KH64" s="256">
        <f t="shared" si="78"/>
        <v>102.04349900887748</v>
      </c>
      <c r="KI64" s="256">
        <f t="shared" si="79"/>
        <v>0.97997423619607849</v>
      </c>
      <c r="KJ64" s="753">
        <f t="shared" si="80"/>
        <v>30.987695151383647</v>
      </c>
      <c r="KK64" s="753">
        <f t="shared" si="81"/>
        <v>65.296342313189911</v>
      </c>
      <c r="KL64" s="753">
        <f t="shared" si="82"/>
        <v>1.7953868118659218</v>
      </c>
      <c r="KM64" s="753">
        <f t="shared" si="83"/>
        <v>1.9205757235605223</v>
      </c>
      <c r="KN64" s="753">
        <f t="shared" si="84"/>
        <v>100</v>
      </c>
      <c r="KO64" s="256"/>
      <c r="KP64" s="147">
        <v>4696.8871024503087</v>
      </c>
      <c r="KQ64" s="148">
        <v>15.468432939611043</v>
      </c>
      <c r="KR64" s="148">
        <v>0</v>
      </c>
      <c r="KS64" s="148">
        <v>30.417598200684083</v>
      </c>
      <c r="KT64" s="472">
        <v>1</v>
      </c>
      <c r="KU64" s="148">
        <v>0</v>
      </c>
      <c r="KV64" s="432">
        <v>1</v>
      </c>
      <c r="KW64" s="148">
        <v>51.601339808543976</v>
      </c>
      <c r="KX64" s="148">
        <v>148.46375752150706</v>
      </c>
      <c r="KY64" s="148">
        <v>23.440217291069569</v>
      </c>
      <c r="KZ64" s="148">
        <v>71.260811891101739</v>
      </c>
      <c r="LA64" s="148">
        <v>0.77812511969463072</v>
      </c>
      <c r="LB64" s="148">
        <v>1554.1213025041725</v>
      </c>
      <c r="LC64" s="148">
        <v>10.758859172749441</v>
      </c>
      <c r="LD64" s="472">
        <v>1</v>
      </c>
      <c r="LE64" s="148">
        <v>1562.6345112441788</v>
      </c>
      <c r="LF64" s="148">
        <v>13.468255462033445</v>
      </c>
      <c r="LG64" s="148">
        <v>30.681221283581706</v>
      </c>
      <c r="LH64" s="148">
        <v>34.727290621394104</v>
      </c>
      <c r="LI64" s="148">
        <v>12.606629776034543</v>
      </c>
      <c r="LJ64" s="617"/>
      <c r="LL64" s="142">
        <f t="shared" si="22"/>
        <v>2.9109135918540932</v>
      </c>
    </row>
    <row r="65" spans="1:324" s="142" customFormat="1" ht="15.75" x14ac:dyDescent="0.2">
      <c r="A65" s="278">
        <v>39</v>
      </c>
      <c r="B65" s="272">
        <v>89</v>
      </c>
      <c r="C65" s="144">
        <v>110</v>
      </c>
      <c r="D65" s="411">
        <v>3219.8999999999996</v>
      </c>
      <c r="E65" s="320" t="s">
        <v>240</v>
      </c>
      <c r="F65" s="311" t="s">
        <v>160</v>
      </c>
      <c r="G65" s="239"/>
      <c r="H65" s="145">
        <v>70.85172922143903</v>
      </c>
      <c r="I65" s="145">
        <v>0.64080334629053137</v>
      </c>
      <c r="J65" s="145">
        <v>12.621262708538305</v>
      </c>
      <c r="K65" s="145">
        <v>2.2349170147905606</v>
      </c>
      <c r="L65" s="145">
        <v>5.5262880584095425E-2</v>
      </c>
      <c r="M65" s="145">
        <v>1.6342023258439646</v>
      </c>
      <c r="N65" s="145">
        <v>0.82884068022602486</v>
      </c>
      <c r="O65" s="145">
        <v>2.228457717059952</v>
      </c>
      <c r="P65" s="145">
        <v>3.3935919934192471</v>
      </c>
      <c r="Q65" s="145">
        <v>0.10898783313709358</v>
      </c>
      <c r="R65" s="145">
        <v>0.11534460233229564</v>
      </c>
      <c r="S65" s="145">
        <v>0.63659967633886549</v>
      </c>
      <c r="T65" s="145">
        <v>0.32</v>
      </c>
      <c r="U65" s="145">
        <v>3.93</v>
      </c>
      <c r="V65" s="146">
        <v>99.599999999999952</v>
      </c>
      <c r="W65" s="146"/>
      <c r="X65" s="145">
        <v>2.228457717059952</v>
      </c>
      <c r="Y65" s="145">
        <f t="shared" si="149"/>
        <v>1.6535156260584845</v>
      </c>
      <c r="Z65" s="145">
        <f t="shared" si="150"/>
        <v>1.7956158190812213E-2</v>
      </c>
      <c r="AA65" s="145">
        <f t="shared" si="151"/>
        <v>3.8819733431184362</v>
      </c>
      <c r="AB65" s="145">
        <v>0.32</v>
      </c>
      <c r="AC65" s="146">
        <f t="shared" si="152"/>
        <v>0.75194427867116109</v>
      </c>
      <c r="AD65" s="146"/>
      <c r="AE65" s="146">
        <f t="shared" si="153"/>
        <v>0.20185305408151735</v>
      </c>
      <c r="AF65" s="443">
        <f>N65-R65*2.5*0.7</f>
        <v>0.62698762614450754</v>
      </c>
      <c r="AG65" s="146">
        <v>0</v>
      </c>
      <c r="AH65" s="146">
        <f t="shared" si="154"/>
        <v>0.11534460233229564</v>
      </c>
      <c r="AI65" s="887">
        <f t="shared" si="24"/>
        <v>0.20185305408151735</v>
      </c>
      <c r="AJ65" s="887">
        <f t="shared" si="25"/>
        <v>0.62698762614450754</v>
      </c>
      <c r="AK65" s="146"/>
      <c r="AL65" s="887">
        <f t="shared" ref="AL65:AL77" si="167">AI65/(0.7*2.5)</f>
        <v>0.11534460233229563</v>
      </c>
      <c r="AM65" s="249">
        <f t="shared" si="156"/>
        <v>38.490775751759422</v>
      </c>
      <c r="AN65" s="249">
        <f t="shared" si="157"/>
        <v>0.98371070434672014</v>
      </c>
      <c r="AO65" s="249">
        <f t="shared" si="27"/>
        <v>1.6289295653279936E-2</v>
      </c>
      <c r="AP65" s="249">
        <f t="shared" si="158"/>
        <v>3.8691193406345255</v>
      </c>
      <c r="AQ65" s="249">
        <f t="shared" si="28"/>
        <v>3.8060941117771065</v>
      </c>
      <c r="AR65" s="249">
        <f t="shared" si="29"/>
        <v>6.3025228857419305E-2</v>
      </c>
      <c r="AS65" s="249">
        <f t="shared" si="159"/>
        <v>3.8040182894945489</v>
      </c>
      <c r="AT65" s="249">
        <f t="shared" si="160"/>
        <v>0.12598171050545107</v>
      </c>
      <c r="AU65" s="433">
        <f t="shared" si="30"/>
        <v>0.81599456550737792</v>
      </c>
      <c r="AV65" s="430">
        <f t="shared" si="161"/>
        <v>40.46275021961992</v>
      </c>
      <c r="AW65" s="430">
        <f t="shared" si="162"/>
        <v>50.620354111629069</v>
      </c>
      <c r="AX65" s="430">
        <f t="shared" si="163"/>
        <v>91.899098896756371</v>
      </c>
      <c r="AY65" s="430">
        <f t="shared" si="85"/>
        <v>8.1009011032436291</v>
      </c>
      <c r="AZ65" s="436">
        <f t="shared" si="31"/>
        <v>50.620354111629069</v>
      </c>
      <c r="BA65" s="436"/>
      <c r="BB65" s="436">
        <f>AU65</f>
        <v>0.81599456550737792</v>
      </c>
      <c r="BC65" s="436"/>
      <c r="BD65" s="436">
        <f t="shared" si="32"/>
        <v>40.46275021961992</v>
      </c>
      <c r="BE65" s="430"/>
      <c r="BF65" s="146">
        <f t="shared" si="33"/>
        <v>91.08310433124899</v>
      </c>
      <c r="BG65" s="146"/>
      <c r="BH65" s="147">
        <v>13801.437330217706</v>
      </c>
      <c r="BI65" s="148">
        <v>21.046174478432665</v>
      </c>
      <c r="BJ65" s="148">
        <v>0.98095260289144726</v>
      </c>
      <c r="BK65" s="148">
        <v>43.009760858533667</v>
      </c>
      <c r="BL65" s="148">
        <v>11.340666618352889</v>
      </c>
      <c r="BM65" s="148">
        <v>1.7153573284278487</v>
      </c>
      <c r="BN65" s="148">
        <v>19.683909895714685</v>
      </c>
      <c r="BO65" s="148">
        <v>82.244561473533096</v>
      </c>
      <c r="BP65" s="148">
        <v>135.82076392099623</v>
      </c>
      <c r="BQ65" s="148">
        <v>17.766447008448232</v>
      </c>
      <c r="BR65" s="148">
        <v>211.24797413369492</v>
      </c>
      <c r="BS65" s="148">
        <v>7.0887275645383028</v>
      </c>
      <c r="BT65" s="148">
        <v>18.310953610968433</v>
      </c>
      <c r="BU65" s="148">
        <v>6.4765875804977044</v>
      </c>
      <c r="BV65" s="148">
        <v>0.93421324967884134</v>
      </c>
      <c r="BW65" s="148">
        <v>731.0936471999654</v>
      </c>
      <c r="BX65" s="148">
        <v>25.849349221623694</v>
      </c>
      <c r="BY65" s="148">
        <v>52.799038157480368</v>
      </c>
      <c r="BZ65" s="148">
        <v>5.2254173757914089</v>
      </c>
      <c r="CA65" s="148">
        <v>10.905256704753969</v>
      </c>
      <c r="CB65" s="148"/>
      <c r="CC65" s="148">
        <f t="shared" si="34"/>
        <v>368919.17888962728</v>
      </c>
      <c r="CD65" s="148"/>
      <c r="CE65" s="148">
        <f t="shared" si="35"/>
        <v>89.553644083858032</v>
      </c>
      <c r="CF65" s="148"/>
      <c r="CG65" s="198">
        <v>17.683782386196111</v>
      </c>
      <c r="CH65" s="198">
        <v>15.555022776312633</v>
      </c>
      <c r="CI65" s="373">
        <v>3.5195289016261868</v>
      </c>
      <c r="CJ65" s="200" t="s">
        <v>159</v>
      </c>
      <c r="CK65" s="344">
        <v>17.683782386196111</v>
      </c>
      <c r="CL65" s="373">
        <v>3.5195289016261868</v>
      </c>
      <c r="CM65" s="501">
        <f t="shared" si="36"/>
        <v>40.46275021961992</v>
      </c>
      <c r="CN65" s="501">
        <f t="shared" si="37"/>
        <v>50.620354111629069</v>
      </c>
      <c r="CO65" s="161">
        <f t="shared" si="38"/>
        <v>2.4714088750079858E-2</v>
      </c>
      <c r="CP65" s="161">
        <f t="shared" si="38"/>
        <v>1.9754899339399699E-2</v>
      </c>
      <c r="CQ65" s="142">
        <f t="shared" si="39"/>
        <v>1.2510359240752706</v>
      </c>
      <c r="CR65" s="142">
        <f t="shared" si="40"/>
        <v>44.423991163570683</v>
      </c>
      <c r="CS65" s="142">
        <f t="shared" si="41"/>
        <v>5.6136799350121853</v>
      </c>
      <c r="CT65" s="142">
        <f t="shared" si="164"/>
        <v>84.879824699316089</v>
      </c>
      <c r="CU65" s="142">
        <f t="shared" si="42"/>
        <v>15.120175300683906</v>
      </c>
      <c r="CV65" s="142">
        <f t="shared" si="43"/>
        <v>4.1262205459157686</v>
      </c>
      <c r="CW65" s="146">
        <f t="shared" si="44"/>
        <v>70.85172922143903</v>
      </c>
      <c r="CX65" s="146">
        <f t="shared" si="45"/>
        <v>12.621262708538305</v>
      </c>
      <c r="CY65" s="146">
        <f t="shared" si="46"/>
        <v>3.3935919934192471</v>
      </c>
      <c r="CZ65" s="512">
        <f t="shared" si="47"/>
        <v>82.244561473533096</v>
      </c>
      <c r="DG65" s="516"/>
      <c r="DH65" s="145">
        <v>70.85172922143903</v>
      </c>
      <c r="DI65" s="145">
        <v>0.64080334629053137</v>
      </c>
      <c r="DJ65" s="145">
        <v>12.621262708538305</v>
      </c>
      <c r="DK65" s="145">
        <v>2.2349170147905606</v>
      </c>
      <c r="DL65" s="145">
        <v>5.5262880584095425E-2</v>
      </c>
      <c r="DM65" s="145">
        <v>1.6342023258439646</v>
      </c>
      <c r="DN65" s="145">
        <v>0.82884068022602486</v>
      </c>
      <c r="DO65" s="145">
        <v>2.228457717059952</v>
      </c>
      <c r="DP65" s="145">
        <v>3.3935919934192471</v>
      </c>
      <c r="DQ65" s="145">
        <v>0.10898783313709358</v>
      </c>
      <c r="DR65" s="145">
        <v>0.11534460233229564</v>
      </c>
      <c r="DS65" s="145">
        <v>0.63659967633886549</v>
      </c>
      <c r="DT65" s="145">
        <v>0.32</v>
      </c>
      <c r="DU65" s="538">
        <v>3.93</v>
      </c>
      <c r="DV65" s="540">
        <f t="shared" si="49"/>
        <v>99.599999999999952</v>
      </c>
      <c r="DW65" s="554">
        <f t="shared" si="50"/>
        <v>1.1143016751944106</v>
      </c>
      <c r="DX65" s="256">
        <f t="shared" si="148"/>
        <v>78.95020056187029</v>
      </c>
      <c r="DY65" s="256">
        <f t="shared" si="148"/>
        <v>0.71404824224172314</v>
      </c>
      <c r="DZ65" s="256">
        <f t="shared" si="148"/>
        <v>14.063894179192978</v>
      </c>
      <c r="EA65" s="256">
        <f t="shared" si="147"/>
        <v>2.4903717735016131</v>
      </c>
      <c r="EB65" s="256">
        <f t="shared" si="147"/>
        <v>6.1579520410926201E-2</v>
      </c>
      <c r="EC65" s="256">
        <f t="shared" si="147"/>
        <v>1.8209943892945317</v>
      </c>
      <c r="ED65" s="256">
        <f t="shared" si="147"/>
        <v>0.92357855844513426</v>
      </c>
      <c r="EE65" s="256">
        <f t="shared" si="147"/>
        <v>2.4831741672198162</v>
      </c>
      <c r="EF65" s="256">
        <f t="shared" si="147"/>
        <v>3.7814852431934063</v>
      </c>
      <c r="EG65" s="256">
        <f t="shared" si="147"/>
        <v>0.12144532504047227</v>
      </c>
      <c r="EH65" s="256">
        <f t="shared" si="147"/>
        <v>0.12852868360351016</v>
      </c>
      <c r="EI65" s="256">
        <f t="shared" si="147"/>
        <v>0.70936408577261745</v>
      </c>
      <c r="EJ65" s="256">
        <f t="shared" si="121"/>
        <v>106.248664729787</v>
      </c>
      <c r="EK65" s="256"/>
      <c r="EL65" s="256"/>
      <c r="EM65" s="147">
        <v>13801.437330217706</v>
      </c>
      <c r="EN65" s="148">
        <v>21.046174478432665</v>
      </c>
      <c r="EO65" s="148">
        <v>0.98095260289144726</v>
      </c>
      <c r="EP65" s="148">
        <v>43.009760858533667</v>
      </c>
      <c r="EQ65" s="148">
        <v>11.340666618352889</v>
      </c>
      <c r="ER65" s="148">
        <v>1.7153573284278487</v>
      </c>
      <c r="ES65" s="148">
        <v>19.683909895714685</v>
      </c>
      <c r="ET65" s="148">
        <v>82.244561473533096</v>
      </c>
      <c r="EU65" s="148">
        <v>135.82076392099623</v>
      </c>
      <c r="EV65" s="148">
        <v>17.766447008448232</v>
      </c>
      <c r="EW65" s="148">
        <v>211.24797413369492</v>
      </c>
      <c r="EX65" s="148">
        <v>7.0887275645383028</v>
      </c>
      <c r="EY65" s="148">
        <v>18.310953610968433</v>
      </c>
      <c r="EZ65" s="148">
        <v>6.4765875804977044</v>
      </c>
      <c r="FA65" s="148">
        <v>0.93421324967884134</v>
      </c>
      <c r="FB65" s="148">
        <v>731.0936471999654</v>
      </c>
      <c r="FC65" s="148">
        <v>25.849349221623694</v>
      </c>
      <c r="FD65" s="148">
        <v>52.799038157480368</v>
      </c>
      <c r="FE65" s="148">
        <v>5.2254173757914089</v>
      </c>
      <c r="FF65" s="148">
        <v>10.905256704753969</v>
      </c>
      <c r="FG65" s="516"/>
      <c r="FH65" s="256"/>
      <c r="FI65" s="256"/>
      <c r="FJ65" s="256"/>
      <c r="FK65" s="256"/>
      <c r="FL65" s="256"/>
      <c r="FM65" s="142">
        <f t="shared" si="165"/>
        <v>52.588594618909603</v>
      </c>
      <c r="FN65" s="256"/>
      <c r="FO65" s="142">
        <f t="shared" si="166"/>
        <v>43.50566001960604</v>
      </c>
      <c r="FP65" s="256"/>
      <c r="FQ65" s="142">
        <f t="shared" si="53"/>
        <v>15.120175300683908</v>
      </c>
      <c r="FS65" s="142">
        <f t="shared" si="54"/>
        <v>54.726054972522263</v>
      </c>
      <c r="FT65" s="256"/>
      <c r="FU65" s="142">
        <f t="shared" si="55"/>
        <v>15.120175300683906</v>
      </c>
      <c r="FV65" s="256"/>
      <c r="FW65" s="142">
        <f t="shared" si="56"/>
        <v>0.17813626918112305</v>
      </c>
      <c r="FY65" s="142">
        <f t="shared" si="57"/>
        <v>12.621262708538303</v>
      </c>
      <c r="FZ65" s="256"/>
      <c r="GA65" s="256"/>
      <c r="GB65" s="256"/>
      <c r="GC65" s="256"/>
      <c r="GD65" s="256"/>
      <c r="GE65" s="256"/>
      <c r="GF65" s="256"/>
      <c r="GG65" s="256"/>
      <c r="GH65" s="256"/>
      <c r="GI65" s="256"/>
      <c r="GJ65" s="256"/>
      <c r="GK65" s="256"/>
      <c r="GL65" s="256"/>
      <c r="GM65" s="256"/>
      <c r="GN65" s="256"/>
      <c r="GO65" s="344">
        <v>17.683782386196111</v>
      </c>
      <c r="GP65" s="373">
        <v>3.5195289016261868</v>
      </c>
      <c r="GQ65" s="256"/>
      <c r="GR65" s="256"/>
      <c r="GS65" s="617"/>
      <c r="GT65" s="620"/>
      <c r="GU65" s="620"/>
      <c r="GV65" s="620"/>
      <c r="GW65" s="620"/>
      <c r="GX65" s="620"/>
      <c r="GY65" s="620"/>
      <c r="GZ65" s="620"/>
      <c r="HA65" s="620"/>
      <c r="HB65" s="620"/>
      <c r="HC65" s="629"/>
      <c r="HD65" s="620"/>
      <c r="HE65" s="620"/>
      <c r="HF65" s="620"/>
      <c r="HG65" s="620"/>
      <c r="HH65" s="620"/>
      <c r="HI65" s="620"/>
      <c r="HJ65" s="620"/>
      <c r="HK65" s="620"/>
      <c r="HL65" s="629"/>
      <c r="HM65" s="620"/>
      <c r="HN65" s="620"/>
      <c r="HO65" s="620"/>
      <c r="HP65" s="620"/>
      <c r="HQ65" s="620"/>
      <c r="HR65" s="620"/>
      <c r="HS65" s="620"/>
      <c r="HT65" s="620"/>
      <c r="HU65" s="620"/>
      <c r="HV65" s="620"/>
      <c r="HW65" s="620"/>
      <c r="HX65" s="620"/>
      <c r="HY65" s="620"/>
      <c r="HZ65" s="620"/>
      <c r="IA65" s="620"/>
      <c r="IB65" s="620"/>
      <c r="IC65" s="620"/>
      <c r="ID65" s="620"/>
      <c r="IE65" s="620"/>
      <c r="IF65" s="620"/>
      <c r="IG65" s="620"/>
      <c r="IH65" s="620"/>
      <c r="II65" s="620"/>
      <c r="IJ65" s="620"/>
      <c r="IK65" s="620"/>
      <c r="IL65" s="620"/>
      <c r="IM65" s="620"/>
      <c r="IN65" s="620"/>
      <c r="IO65" s="620"/>
      <c r="IP65" s="620"/>
      <c r="IQ65" s="620"/>
      <c r="IR65" s="620"/>
      <c r="IS65" s="620"/>
      <c r="IT65" s="620"/>
      <c r="IU65" s="620"/>
      <c r="IV65" s="620"/>
      <c r="IW65" s="620"/>
      <c r="IX65" s="278">
        <v>39</v>
      </c>
      <c r="IY65" s="145">
        <v>70.85172922143903</v>
      </c>
      <c r="IZ65" s="145">
        <v>0.64080334629053137</v>
      </c>
      <c r="JA65" s="145">
        <v>12.621262708538305</v>
      </c>
      <c r="JB65" s="145">
        <v>2.2349170147905606</v>
      </c>
      <c r="JC65" s="145">
        <v>5.5262880584095425E-2</v>
      </c>
      <c r="JD65" s="145">
        <v>1.6342023258439646</v>
      </c>
      <c r="JE65" s="145">
        <v>0.82884068022602486</v>
      </c>
      <c r="JF65" s="145">
        <v>2.228457717059952</v>
      </c>
      <c r="JG65" s="145">
        <v>3.3935919934192471</v>
      </c>
      <c r="JH65" s="145">
        <v>0.10898783313709358</v>
      </c>
      <c r="JI65" s="145">
        <v>0.11534460233229564</v>
      </c>
      <c r="JJ65" s="145">
        <v>0.63659967633886549</v>
      </c>
      <c r="JK65" s="538">
        <v>3.93</v>
      </c>
      <c r="JL65" s="248">
        <v>0.32</v>
      </c>
      <c r="JM65" s="540">
        <f t="shared" si="58"/>
        <v>99.279999999999959</v>
      </c>
      <c r="JN65" s="748">
        <f t="shared" si="59"/>
        <v>1.0072522159548756</v>
      </c>
      <c r="JO65" s="753">
        <f t="shared" si="60"/>
        <v>71.365561262529269</v>
      </c>
      <c r="JP65" s="753">
        <f t="shared" si="61"/>
        <v>0.64545059054243725</v>
      </c>
      <c r="JQ65" s="753">
        <f t="shared" si="62"/>
        <v>12.712794831323842</v>
      </c>
      <c r="JR65" s="753">
        <f t="shared" si="63"/>
        <v>2.2511251156230476</v>
      </c>
      <c r="JS65" s="753">
        <f t="shared" si="64"/>
        <v>5.5663658928379788E-2</v>
      </c>
      <c r="JT65" s="753">
        <f t="shared" si="65"/>
        <v>1.6460539140249451</v>
      </c>
      <c r="JU65" s="753">
        <f t="shared" si="66"/>
        <v>0.83485161183120993</v>
      </c>
      <c r="JV65" s="753">
        <f t="shared" si="67"/>
        <v>2.2446189736703799</v>
      </c>
      <c r="JW65" s="753">
        <f t="shared" si="68"/>
        <v>3.4182030554182603</v>
      </c>
      <c r="JX65" s="753">
        <f t="shared" si="69"/>
        <v>0.10977823643945772</v>
      </c>
      <c r="JY65" s="753">
        <f t="shared" si="70"/>
        <v>0.1161811062976387</v>
      </c>
      <c r="JZ65" s="753">
        <f t="shared" si="71"/>
        <v>0.64121643466847889</v>
      </c>
      <c r="KA65" s="753">
        <f t="shared" si="72"/>
        <v>3.958501208702661</v>
      </c>
      <c r="KB65" s="753">
        <f t="shared" si="73"/>
        <v>100.00000000000003</v>
      </c>
      <c r="KC65" s="256"/>
      <c r="KD65" s="256">
        <f t="shared" si="74"/>
        <v>52.969978463849344</v>
      </c>
      <c r="KE65" s="256">
        <f t="shared" si="75"/>
        <v>42.761772892050622</v>
      </c>
      <c r="KF65" s="256">
        <f t="shared" si="76"/>
        <v>4.7933528205338707</v>
      </c>
      <c r="KG65" s="249">
        <f t="shared" si="77"/>
        <v>3.1117947510759554</v>
      </c>
      <c r="KH65" s="256">
        <f t="shared" si="78"/>
        <v>103.6368989275098</v>
      </c>
      <c r="KI65" s="256">
        <f t="shared" si="79"/>
        <v>0.96490729686871779</v>
      </c>
      <c r="KJ65" s="753">
        <f t="shared" si="80"/>
        <v>51.111118734747066</v>
      </c>
      <c r="KK65" s="753">
        <f t="shared" si="81"/>
        <v>41.261146690582578</v>
      </c>
      <c r="KL65" s="753">
        <f t="shared" si="82"/>
        <v>4.6251411129993816</v>
      </c>
      <c r="KM65" s="753">
        <f t="shared" si="83"/>
        <v>3.0025934616709646</v>
      </c>
      <c r="KN65" s="753">
        <f t="shared" si="84"/>
        <v>100</v>
      </c>
      <c r="KO65" s="256"/>
      <c r="KP65" s="147">
        <v>13801.437330217706</v>
      </c>
      <c r="KQ65" s="148">
        <v>21.046174478432665</v>
      </c>
      <c r="KR65" s="148">
        <v>0.98095260289144726</v>
      </c>
      <c r="KS65" s="148">
        <v>43.009760858533667</v>
      </c>
      <c r="KT65" s="148">
        <v>11.340666618352889</v>
      </c>
      <c r="KU65" s="148">
        <v>1.7153573284278487</v>
      </c>
      <c r="KV65" s="148">
        <v>19.683909895714685</v>
      </c>
      <c r="KW65" s="148">
        <v>82.244561473533096</v>
      </c>
      <c r="KX65" s="148">
        <v>135.82076392099623</v>
      </c>
      <c r="KY65" s="148">
        <v>17.766447008448232</v>
      </c>
      <c r="KZ65" s="148">
        <v>211.24797413369492</v>
      </c>
      <c r="LA65" s="148">
        <v>7.0887275645383028</v>
      </c>
      <c r="LB65" s="148">
        <v>18.310953610968433</v>
      </c>
      <c r="LC65" s="148">
        <v>6.4765875804977044</v>
      </c>
      <c r="LD65" s="148">
        <v>0.93421324967884134</v>
      </c>
      <c r="LE65" s="148">
        <v>731.0936471999654</v>
      </c>
      <c r="LF65" s="148">
        <v>25.849349221623694</v>
      </c>
      <c r="LG65" s="148">
        <v>52.799038157480368</v>
      </c>
      <c r="LH65" s="148">
        <v>5.2254173757914089</v>
      </c>
      <c r="LI65" s="148">
        <v>10.905256704753969</v>
      </c>
      <c r="LJ65" s="617"/>
      <c r="LL65" s="142">
        <f t="shared" si="22"/>
        <v>30.697762614103365</v>
      </c>
    </row>
    <row r="66" spans="1:324" s="142" customFormat="1" ht="15.75" x14ac:dyDescent="0.2">
      <c r="A66" s="278">
        <v>40</v>
      </c>
      <c r="B66" s="272">
        <v>104</v>
      </c>
      <c r="C66" s="144">
        <v>110</v>
      </c>
      <c r="D66" s="393">
        <v>3220.0499999999997</v>
      </c>
      <c r="E66" s="320" t="s">
        <v>240</v>
      </c>
      <c r="F66" s="311" t="s">
        <v>168</v>
      </c>
      <c r="G66" s="239"/>
      <c r="H66" s="145">
        <v>73.35823398390761</v>
      </c>
      <c r="I66" s="145">
        <v>1.9629683931894311</v>
      </c>
      <c r="J66" s="145">
        <v>5.6432055197634963</v>
      </c>
      <c r="K66" s="145">
        <v>0.64630132735483892</v>
      </c>
      <c r="L66" s="145">
        <v>2.3255523356009535E-2</v>
      </c>
      <c r="M66" s="145">
        <v>0.32122955522627084</v>
      </c>
      <c r="N66" s="145">
        <v>1.311914850192277</v>
      </c>
      <c r="O66" s="145">
        <v>4.7609111858307172</v>
      </c>
      <c r="P66" s="145">
        <v>5.5754611691177294</v>
      </c>
      <c r="Q66" s="145">
        <v>0.18068530537908278</v>
      </c>
      <c r="R66" s="145">
        <v>2.8330282996175264</v>
      </c>
      <c r="S66" s="145">
        <v>0.48280488706498054</v>
      </c>
      <c r="T66" s="145">
        <v>0.26</v>
      </c>
      <c r="U66" s="145">
        <v>2.2400000000000002</v>
      </c>
      <c r="V66" s="146">
        <v>99.6</v>
      </c>
      <c r="W66" s="146"/>
      <c r="X66" s="145">
        <v>4.7609111858307172</v>
      </c>
      <c r="Y66" s="145">
        <f t="shared" si="149"/>
        <v>3.5325960998863919</v>
      </c>
      <c r="Z66" s="145">
        <f t="shared" si="150"/>
        <v>1.3618167350153174E-2</v>
      </c>
      <c r="AA66" s="145">
        <f t="shared" si="151"/>
        <v>8.2935072857171086</v>
      </c>
      <c r="AB66" s="145">
        <v>0.26</v>
      </c>
      <c r="AC66" s="146">
        <f t="shared" si="152"/>
        <v>3.3158331866825068</v>
      </c>
      <c r="AD66" s="146"/>
      <c r="AE66" s="146">
        <f t="shared" si="153"/>
        <v>4.9577995243306709</v>
      </c>
      <c r="AF66" s="444">
        <v>0.01</v>
      </c>
      <c r="AG66" s="146">
        <f>3.65/(0.7*2.5)</f>
        <v>2.0857142857142859</v>
      </c>
      <c r="AH66" s="146">
        <f t="shared" si="154"/>
        <v>0.74731401390324059</v>
      </c>
      <c r="AI66" s="887">
        <f t="shared" si="24"/>
        <v>4.9577995243306709</v>
      </c>
      <c r="AJ66" s="887">
        <f t="shared" si="25"/>
        <v>-3.6458846741383937</v>
      </c>
      <c r="AK66" s="146">
        <f t="shared" si="155"/>
        <v>2.083362670936225</v>
      </c>
      <c r="AL66" s="888">
        <f t="shared" ref="AL66:AL74" si="168">R66-AK66</f>
        <v>0.74966562868130149</v>
      </c>
      <c r="AM66" s="249">
        <f t="shared" si="156"/>
        <v>16.939616559290489</v>
      </c>
      <c r="AN66" s="249">
        <f t="shared" si="157"/>
        <v>0.99940966786556229</v>
      </c>
      <c r="AO66" s="249">
        <f t="shared" si="27"/>
        <v>5.9033213443757235E-4</v>
      </c>
      <c r="AP66" s="249">
        <f t="shared" si="158"/>
        <v>0.96753088258110975</v>
      </c>
      <c r="AQ66" s="249">
        <f t="shared" si="28"/>
        <v>0.9669597180100612</v>
      </c>
      <c r="AR66" s="249">
        <f t="shared" si="29"/>
        <v>5.7116457104837469E-4</v>
      </c>
      <c r="AS66" s="249">
        <f t="shared" si="159"/>
        <v>2.237356872360901</v>
      </c>
      <c r="AT66" s="249">
        <f t="shared" si="160"/>
        <v>2.643127639099544E-3</v>
      </c>
      <c r="AU66" s="433">
        <f t="shared" si="30"/>
        <v>1.3214292210147919E-2</v>
      </c>
      <c r="AV66" s="430">
        <f t="shared" si="161"/>
        <v>17.695044220268919</v>
      </c>
      <c r="AW66" s="430">
        <f t="shared" si="162"/>
        <v>64.510711873773147</v>
      </c>
      <c r="AX66" s="430">
        <f t="shared" si="163"/>
        <v>82.218970386252209</v>
      </c>
      <c r="AY66" s="430">
        <f t="shared" si="85"/>
        <v>17.781029613747791</v>
      </c>
      <c r="AZ66" s="436">
        <f t="shared" si="31"/>
        <v>64.510711873773147</v>
      </c>
      <c r="BA66" s="436"/>
      <c r="BB66" s="464">
        <v>0.1</v>
      </c>
      <c r="BC66" s="465">
        <f t="shared" ref="BC66:BC74" si="169">AU66</f>
        <v>1.3214292210147919E-2</v>
      </c>
      <c r="BD66" s="436">
        <f t="shared" si="32"/>
        <v>17.695044220268919</v>
      </c>
      <c r="BE66" s="430"/>
      <c r="BF66" s="146">
        <f t="shared" si="33"/>
        <v>82.205756094042073</v>
      </c>
      <c r="BG66" s="146"/>
      <c r="BH66" s="147">
        <v>3805.9963834858281</v>
      </c>
      <c r="BI66" s="148">
        <v>15.015120056365427</v>
      </c>
      <c r="BJ66" s="148">
        <v>3.7889028869521422</v>
      </c>
      <c r="BK66" s="148">
        <v>25.530545709967924</v>
      </c>
      <c r="BL66" s="472">
        <v>1</v>
      </c>
      <c r="BM66" s="148">
        <v>0</v>
      </c>
      <c r="BN66" s="432">
        <v>1</v>
      </c>
      <c r="BO66" s="148">
        <v>39.569600400985699</v>
      </c>
      <c r="BP66" s="148">
        <v>124.88821010347677</v>
      </c>
      <c r="BQ66" s="148">
        <v>24.044621196053793</v>
      </c>
      <c r="BR66" s="148">
        <v>55.899436665179557</v>
      </c>
      <c r="BS66" s="148">
        <v>7.1063701601345397E-2</v>
      </c>
      <c r="BT66" s="148">
        <v>1967.4585444798606</v>
      </c>
      <c r="BU66" s="148">
        <v>16.192423728131882</v>
      </c>
      <c r="BV66" s="472">
        <v>1</v>
      </c>
      <c r="BW66" s="148">
        <v>1073.6178193431331</v>
      </c>
      <c r="BX66" s="148">
        <v>17.965726240909536</v>
      </c>
      <c r="BY66" s="148">
        <v>32.250219793826851</v>
      </c>
      <c r="BZ66" s="148">
        <v>16.413395045514118</v>
      </c>
      <c r="CA66" s="148">
        <v>8.0223521532032738</v>
      </c>
      <c r="CB66" s="148"/>
      <c r="CC66" s="148">
        <f t="shared" si="34"/>
        <v>7378.1146441984502</v>
      </c>
      <c r="CD66" s="148"/>
      <c r="CE66" s="148">
        <f t="shared" si="35"/>
        <v>58.238298187939662</v>
      </c>
      <c r="CF66" s="148"/>
      <c r="CG66" s="198">
        <v>15.5286522603582</v>
      </c>
      <c r="CH66" s="198">
        <v>14.4</v>
      </c>
      <c r="CI66" s="376">
        <v>54.877000000000002</v>
      </c>
      <c r="CJ66" s="200" t="s">
        <v>159</v>
      </c>
      <c r="CK66" s="344">
        <v>15.5286522603582</v>
      </c>
      <c r="CL66" s="376">
        <v>54.877000000000002</v>
      </c>
      <c r="CM66" s="501">
        <f t="shared" si="36"/>
        <v>17.695044220268919</v>
      </c>
      <c r="CN66" s="501">
        <f t="shared" si="37"/>
        <v>64.510711873773147</v>
      </c>
      <c r="CO66" s="161">
        <f t="shared" si="38"/>
        <v>5.6512998077424562E-2</v>
      </c>
      <c r="CP66" s="161">
        <f t="shared" si="38"/>
        <v>1.5501301581614547E-2</v>
      </c>
      <c r="CQ66" s="142">
        <f t="shared" si="39"/>
        <v>3.6456937360958315</v>
      </c>
      <c r="CR66" s="142">
        <f t="shared" si="40"/>
        <v>21.525310466126083</v>
      </c>
      <c r="CS66" s="142">
        <f t="shared" si="41"/>
        <v>12.999390812011754</v>
      </c>
      <c r="CT66" s="142">
        <f t="shared" si="164"/>
        <v>92.856832033419764</v>
      </c>
      <c r="CU66" s="142">
        <f t="shared" si="42"/>
        <v>7.1431679665802328</v>
      </c>
      <c r="CV66" s="142">
        <f t="shared" si="43"/>
        <v>14.090264022425766</v>
      </c>
      <c r="CW66" s="146">
        <f t="shared" si="44"/>
        <v>73.35823398390761</v>
      </c>
      <c r="CX66" s="146">
        <f t="shared" si="45"/>
        <v>5.6432055197634963</v>
      </c>
      <c r="CY66" s="146">
        <f t="shared" si="46"/>
        <v>5.5754611691177294</v>
      </c>
      <c r="CZ66" s="512">
        <f t="shared" si="47"/>
        <v>39.569600400985699</v>
      </c>
      <c r="DG66" s="516"/>
      <c r="DH66" s="145">
        <v>73.35823398390761</v>
      </c>
      <c r="DI66" s="145">
        <v>1.9629683931894311</v>
      </c>
      <c r="DJ66" s="145">
        <v>5.6432055197634963</v>
      </c>
      <c r="DK66" s="145">
        <v>0.64630132735483892</v>
      </c>
      <c r="DL66" s="145">
        <v>2.3255523356009535E-2</v>
      </c>
      <c r="DM66" s="145">
        <v>0.32122955522627084</v>
      </c>
      <c r="DN66" s="145">
        <v>1.311914850192277</v>
      </c>
      <c r="DO66" s="145">
        <v>4.7609111858307172</v>
      </c>
      <c r="DP66" s="145">
        <v>5.5754611691177294</v>
      </c>
      <c r="DQ66" s="145">
        <v>0.18068530537908278</v>
      </c>
      <c r="DR66" s="145">
        <v>2.8330282996175264</v>
      </c>
      <c r="DS66" s="145">
        <v>0.48280488706498054</v>
      </c>
      <c r="DT66" s="145">
        <v>0.26</v>
      </c>
      <c r="DU66" s="538">
        <v>2.2400000000000002</v>
      </c>
      <c r="DV66" s="540">
        <f t="shared" si="49"/>
        <v>99.59999999999998</v>
      </c>
      <c r="DW66" s="554">
        <f t="shared" si="50"/>
        <v>1.1469708962884639</v>
      </c>
      <c r="DX66" s="256">
        <f t="shared" si="148"/>
        <v>84.139759382661367</v>
      </c>
      <c r="DY66" s="256">
        <f t="shared" si="148"/>
        <v>2.2514676173224077</v>
      </c>
      <c r="DZ66" s="256">
        <f t="shared" si="148"/>
        <v>6.4725924929431446</v>
      </c>
      <c r="EA66" s="256">
        <f t="shared" si="147"/>
        <v>0.74128881270860347</v>
      </c>
      <c r="EB66" s="256">
        <f t="shared" si="147"/>
        <v>2.6673408467299563E-2</v>
      </c>
      <c r="EC66" s="256">
        <f t="shared" si="147"/>
        <v>0.36844095087222051</v>
      </c>
      <c r="ED66" s="256">
        <f t="shared" si="147"/>
        <v>1.5047281515791819</v>
      </c>
      <c r="EE66" s="256">
        <f t="shared" si="147"/>
        <v>5.4606265699620318</v>
      </c>
      <c r="EF66" s="256">
        <f t="shared" si="147"/>
        <v>6.3948916943644889</v>
      </c>
      <c r="EG66" s="256">
        <f t="shared" si="147"/>
        <v>0.2072407866568014</v>
      </c>
      <c r="EH66" s="256">
        <f t="shared" si="147"/>
        <v>3.2494010080228972</v>
      </c>
      <c r="EI66" s="256">
        <f t="shared" si="147"/>
        <v>0.55376315404937138</v>
      </c>
      <c r="EJ66" s="256">
        <f t="shared" si="121"/>
        <v>111.37087402960984</v>
      </c>
      <c r="EK66" s="256"/>
      <c r="EL66" s="256"/>
      <c r="EM66" s="147">
        <v>3805.9963834858281</v>
      </c>
      <c r="EN66" s="148">
        <v>15.015120056365427</v>
      </c>
      <c r="EO66" s="148">
        <v>3.7889028869521422</v>
      </c>
      <c r="EP66" s="148">
        <v>25.530545709967924</v>
      </c>
      <c r="EQ66" s="472">
        <v>1</v>
      </c>
      <c r="ER66" s="148">
        <v>0</v>
      </c>
      <c r="ES66" s="432">
        <v>1</v>
      </c>
      <c r="ET66" s="148">
        <v>39.569600400985699</v>
      </c>
      <c r="EU66" s="148">
        <v>124.88821010347677</v>
      </c>
      <c r="EV66" s="148">
        <v>24.044621196053793</v>
      </c>
      <c r="EW66" s="148">
        <v>55.899436665179557</v>
      </c>
      <c r="EX66" s="148">
        <v>7.1063701601345397E-2</v>
      </c>
      <c r="EY66" s="148">
        <v>1967.4585444798606</v>
      </c>
      <c r="EZ66" s="148">
        <v>16.192423728131882</v>
      </c>
      <c r="FA66" s="472">
        <v>1</v>
      </c>
      <c r="FB66" s="148">
        <v>1073.6178193431331</v>
      </c>
      <c r="FC66" s="148">
        <v>17.965726240909536</v>
      </c>
      <c r="FD66" s="148">
        <v>32.250219793826851</v>
      </c>
      <c r="FE66" s="148">
        <v>16.413395045514118</v>
      </c>
      <c r="FF66" s="148">
        <v>8.0223521532032738</v>
      </c>
      <c r="FG66" s="516"/>
      <c r="FH66" s="256"/>
      <c r="FI66" s="256"/>
      <c r="FJ66" s="256"/>
      <c r="FK66" s="256"/>
      <c r="FL66" s="256"/>
      <c r="FM66" s="142">
        <f t="shared" si="165"/>
        <v>23.5133563323479</v>
      </c>
      <c r="FN66" s="256"/>
      <c r="FO66" s="142">
        <f t="shared" si="166"/>
        <v>61.131288691086702</v>
      </c>
      <c r="FP66" s="256"/>
      <c r="FQ66" s="142">
        <f t="shared" si="53"/>
        <v>7.1431679665802319</v>
      </c>
      <c r="FS66" s="142">
        <f t="shared" si="54"/>
        <v>27.778905949499844</v>
      </c>
      <c r="FT66" s="256"/>
      <c r="FU66" s="142">
        <f t="shared" si="55"/>
        <v>7.1431679665802328</v>
      </c>
      <c r="FV66" s="256"/>
      <c r="FW66" s="142">
        <f t="shared" si="56"/>
        <v>7.6926681754653892E-2</v>
      </c>
      <c r="FY66" s="142">
        <f t="shared" si="57"/>
        <v>5.6432055197634963</v>
      </c>
      <c r="FZ66" s="256"/>
      <c r="GA66" s="256"/>
      <c r="GB66" s="256"/>
      <c r="GC66" s="256"/>
      <c r="GD66" s="256"/>
      <c r="GE66" s="256"/>
      <c r="GF66" s="256"/>
      <c r="GG66" s="256"/>
      <c r="GH66" s="256"/>
      <c r="GI66" s="256"/>
      <c r="GJ66" s="256"/>
      <c r="GK66" s="256"/>
      <c r="GL66" s="256"/>
      <c r="GM66" s="256"/>
      <c r="GN66" s="256"/>
      <c r="GO66" s="344">
        <v>15.5286522603582</v>
      </c>
      <c r="GP66" s="376">
        <v>54.877000000000002</v>
      </c>
      <c r="GQ66" s="256"/>
      <c r="GR66" s="256"/>
      <c r="GS66" s="617"/>
      <c r="GT66" s="620"/>
      <c r="GU66" s="620"/>
      <c r="GV66" s="620"/>
      <c r="GW66" s="620"/>
      <c r="GX66" s="620"/>
      <c r="GY66" s="620"/>
      <c r="GZ66" s="620"/>
      <c r="HA66" s="620"/>
      <c r="HB66" s="620"/>
      <c r="HC66" s="629"/>
      <c r="HD66" s="620"/>
      <c r="HE66" s="620"/>
      <c r="HF66" s="620"/>
      <c r="HG66" s="620"/>
      <c r="HH66" s="620"/>
      <c r="HI66" s="620"/>
      <c r="HJ66" s="620"/>
      <c r="HK66" s="620"/>
      <c r="HL66" s="629"/>
      <c r="HM66" s="620"/>
      <c r="HN66" s="620"/>
      <c r="HO66" s="620"/>
      <c r="HP66" s="620"/>
      <c r="HQ66" s="620"/>
      <c r="HR66" s="620"/>
      <c r="HS66" s="620"/>
      <c r="HT66" s="620"/>
      <c r="HU66" s="620"/>
      <c r="HV66" s="620"/>
      <c r="HW66" s="620"/>
      <c r="HX66" s="620"/>
      <c r="HY66" s="620"/>
      <c r="HZ66" s="620"/>
      <c r="IA66" s="620"/>
      <c r="IB66" s="620"/>
      <c r="IC66" s="620"/>
      <c r="ID66" s="620"/>
      <c r="IE66" s="620"/>
      <c r="IF66" s="620"/>
      <c r="IG66" s="620"/>
      <c r="IH66" s="620"/>
      <c r="II66" s="620"/>
      <c r="IJ66" s="620"/>
      <c r="IK66" s="620"/>
      <c r="IL66" s="620"/>
      <c r="IM66" s="620"/>
      <c r="IN66" s="620"/>
      <c r="IO66" s="620"/>
      <c r="IP66" s="620"/>
      <c r="IQ66" s="620"/>
      <c r="IR66" s="620"/>
      <c r="IS66" s="620"/>
      <c r="IT66" s="620"/>
      <c r="IU66" s="620"/>
      <c r="IV66" s="620"/>
      <c r="IW66" s="620"/>
      <c r="IX66" s="278">
        <v>40</v>
      </c>
      <c r="IY66" s="145">
        <v>73.35823398390761</v>
      </c>
      <c r="IZ66" s="145">
        <v>1.9629683931894311</v>
      </c>
      <c r="JA66" s="145">
        <v>5.6432055197634963</v>
      </c>
      <c r="JB66" s="145">
        <v>0.64630132735483892</v>
      </c>
      <c r="JC66" s="145">
        <v>2.3255523356009535E-2</v>
      </c>
      <c r="JD66" s="145">
        <v>0.32122955522627084</v>
      </c>
      <c r="JE66" s="145">
        <v>1.311914850192277</v>
      </c>
      <c r="JF66" s="145">
        <v>4.7609111858307172</v>
      </c>
      <c r="JG66" s="145">
        <v>5.5754611691177294</v>
      </c>
      <c r="JH66" s="145">
        <v>0.18068530537908278</v>
      </c>
      <c r="JI66" s="145">
        <v>2.8330282996175264</v>
      </c>
      <c r="JJ66" s="145">
        <v>0.48280488706498054</v>
      </c>
      <c r="JK66" s="538">
        <v>2.2400000000000002</v>
      </c>
      <c r="JL66" s="248">
        <v>0.26</v>
      </c>
      <c r="JM66" s="540">
        <f t="shared" si="58"/>
        <v>99.339999999999975</v>
      </c>
      <c r="JN66" s="748">
        <f t="shared" si="59"/>
        <v>1.0066438494060803</v>
      </c>
      <c r="JO66" s="753">
        <f t="shared" si="60"/>
        <v>73.845615043192694</v>
      </c>
      <c r="JP66" s="753">
        <f t="shared" si="61"/>
        <v>1.9760100595826771</v>
      </c>
      <c r="JQ66" s="753">
        <f t="shared" si="62"/>
        <v>5.6806981274043657</v>
      </c>
      <c r="JR66" s="753">
        <f t="shared" si="63"/>
        <v>0.65059525604473434</v>
      </c>
      <c r="JS66" s="753">
        <f t="shared" si="64"/>
        <v>2.3410029551046447E-2</v>
      </c>
      <c r="JT66" s="753">
        <f t="shared" si="65"/>
        <v>0.32336375601597633</v>
      </c>
      <c r="JU66" s="753">
        <f t="shared" si="66"/>
        <v>1.3206310148905549</v>
      </c>
      <c r="JV66" s="753">
        <f t="shared" si="67"/>
        <v>4.7925419627850996</v>
      </c>
      <c r="JW66" s="753">
        <f t="shared" si="68"/>
        <v>5.6125036934947961</v>
      </c>
      <c r="JX66" s="753">
        <f t="shared" si="69"/>
        <v>0.18188575133791304</v>
      </c>
      <c r="JY66" s="753">
        <f t="shared" si="70"/>
        <v>2.8518505130033489</v>
      </c>
      <c r="JZ66" s="753">
        <f t="shared" si="71"/>
        <v>0.48601257002715986</v>
      </c>
      <c r="KA66" s="753">
        <f t="shared" si="72"/>
        <v>2.2548822226696199</v>
      </c>
      <c r="KB66" s="753">
        <f t="shared" si="73"/>
        <v>99.999999999999986</v>
      </c>
      <c r="KC66" s="256"/>
      <c r="KD66" s="256">
        <f t="shared" si="74"/>
        <v>23.669575530851521</v>
      </c>
      <c r="KE66" s="256">
        <f t="shared" si="75"/>
        <v>61.064044256532874</v>
      </c>
      <c r="KF66" s="256">
        <f t="shared" si="76"/>
        <v>3.575513237560175</v>
      </c>
      <c r="KG66" s="249">
        <f t="shared" si="77"/>
        <v>8.3122907971535209</v>
      </c>
      <c r="KH66" s="256">
        <f t="shared" si="78"/>
        <v>96.621423822098095</v>
      </c>
      <c r="KI66" s="256">
        <f t="shared" si="79"/>
        <v>1.034967153704158</v>
      </c>
      <c r="KJ66" s="753">
        <f t="shared" si="80"/>
        <v>24.497233216550985</v>
      </c>
      <c r="KK66" s="753">
        <f t="shared" si="81"/>
        <v>63.19928007784857</v>
      </c>
      <c r="KL66" s="753">
        <f t="shared" si="82"/>
        <v>3.7005387585091936</v>
      </c>
      <c r="KM66" s="753">
        <f t="shared" si="83"/>
        <v>8.6029479470912467</v>
      </c>
      <c r="KN66" s="753">
        <f t="shared" si="84"/>
        <v>100</v>
      </c>
      <c r="KO66" s="256"/>
      <c r="KP66" s="147">
        <v>3805.9963834858281</v>
      </c>
      <c r="KQ66" s="148">
        <v>15.015120056365427</v>
      </c>
      <c r="KR66" s="148">
        <v>3.7889028869521422</v>
      </c>
      <c r="KS66" s="148">
        <v>25.530545709967924</v>
      </c>
      <c r="KT66" s="472">
        <v>1</v>
      </c>
      <c r="KU66" s="148">
        <v>0</v>
      </c>
      <c r="KV66" s="432">
        <v>1</v>
      </c>
      <c r="KW66" s="148">
        <v>39.569600400985699</v>
      </c>
      <c r="KX66" s="148">
        <v>124.88821010347677</v>
      </c>
      <c r="KY66" s="148">
        <v>24.044621196053793</v>
      </c>
      <c r="KZ66" s="148">
        <v>55.899436665179557</v>
      </c>
      <c r="LA66" s="148">
        <v>7.1063701601345397E-2</v>
      </c>
      <c r="LB66" s="148">
        <v>1967.4585444798606</v>
      </c>
      <c r="LC66" s="148">
        <v>16.192423728131882</v>
      </c>
      <c r="LD66" s="472">
        <v>1</v>
      </c>
      <c r="LE66" s="148">
        <v>1073.6178193431331</v>
      </c>
      <c r="LF66" s="148">
        <v>17.965726240909536</v>
      </c>
      <c r="LG66" s="148">
        <v>32.250219793826851</v>
      </c>
      <c r="LH66" s="148">
        <v>16.413395045514118</v>
      </c>
      <c r="LI66" s="148">
        <v>8.0223521532032738</v>
      </c>
      <c r="LJ66" s="617"/>
      <c r="LL66" s="142">
        <f t="shared" si="22"/>
        <v>2.0575599514722778</v>
      </c>
    </row>
    <row r="67" spans="1:324" s="142" customFormat="1" ht="15.75" x14ac:dyDescent="0.2">
      <c r="A67" s="278">
        <v>41</v>
      </c>
      <c r="B67" s="272">
        <v>91</v>
      </c>
      <c r="C67" s="144">
        <v>110</v>
      </c>
      <c r="D67" s="393">
        <v>3220.8999999999996</v>
      </c>
      <c r="E67" s="320" t="s">
        <v>240</v>
      </c>
      <c r="F67" s="311" t="s">
        <v>162</v>
      </c>
      <c r="G67" s="239"/>
      <c r="H67" s="145">
        <v>78.781703177266238</v>
      </c>
      <c r="I67" s="145">
        <v>0.35134266331815395</v>
      </c>
      <c r="J67" s="145">
        <v>10.255295207527903</v>
      </c>
      <c r="K67" s="145">
        <v>1.1637465898314978</v>
      </c>
      <c r="L67" s="145">
        <v>2.6847118160124219E-2</v>
      </c>
      <c r="M67" s="145">
        <v>0.82932267644821456</v>
      </c>
      <c r="N67" s="145">
        <v>0.23068259641736924</v>
      </c>
      <c r="O67" s="145">
        <v>1.4223907130873359</v>
      </c>
      <c r="P67" s="145">
        <v>3.4458529433219058</v>
      </c>
      <c r="Q67" s="145">
        <v>7.4868001208799231E-2</v>
      </c>
      <c r="R67" s="145">
        <v>0.17577264153892647</v>
      </c>
      <c r="S67" s="145">
        <v>0.46217567187353464</v>
      </c>
      <c r="T67" s="145">
        <v>0.25</v>
      </c>
      <c r="U67" s="145">
        <v>2.13</v>
      </c>
      <c r="V67" s="146">
        <v>99.6</v>
      </c>
      <c r="W67" s="146"/>
      <c r="X67" s="145">
        <v>1.4223907130873359</v>
      </c>
      <c r="Y67" s="145">
        <f t="shared" si="149"/>
        <v>1.0554139091108032</v>
      </c>
      <c r="Z67" s="145">
        <f t="shared" si="150"/>
        <v>1.3036292327124209E-2</v>
      </c>
      <c r="AA67" s="145">
        <f t="shared" si="151"/>
        <v>2.4778046221981391</v>
      </c>
      <c r="AB67" s="145">
        <v>0.25</v>
      </c>
      <c r="AC67" s="146">
        <f t="shared" si="152"/>
        <v>0.63794831341246105</v>
      </c>
      <c r="AD67" s="146"/>
      <c r="AE67" s="146">
        <f t="shared" si="153"/>
        <v>0.30760212269312132</v>
      </c>
      <c r="AF67" s="444">
        <v>0.01</v>
      </c>
      <c r="AG67" s="146">
        <f>0.08/(0.7*2.5)</f>
        <v>4.5714285714285714E-2</v>
      </c>
      <c r="AH67" s="146">
        <f t="shared" si="154"/>
        <v>0.13005835582464076</v>
      </c>
      <c r="AI67" s="887">
        <f t="shared" si="24"/>
        <v>0.30760212269312132</v>
      </c>
      <c r="AJ67" s="887">
        <f t="shared" si="25"/>
        <v>-7.6919526275752076E-2</v>
      </c>
      <c r="AK67" s="146">
        <f t="shared" si="155"/>
        <v>4.3954015014715471E-2</v>
      </c>
      <c r="AL67" s="888">
        <f t="shared" si="168"/>
        <v>0.131818626524211</v>
      </c>
      <c r="AM67" s="249">
        <f t="shared" si="156"/>
        <v>30.775885622583711</v>
      </c>
      <c r="AN67" s="249">
        <f t="shared" si="157"/>
        <v>0.99967507027668889</v>
      </c>
      <c r="AO67" s="249">
        <f t="shared" si="27"/>
        <v>3.2492972331109397E-4</v>
      </c>
      <c r="AP67" s="249">
        <f t="shared" si="158"/>
        <v>1.9930692662797123</v>
      </c>
      <c r="AQ67" s="249">
        <f t="shared" si="28"/>
        <v>1.9924216588344801</v>
      </c>
      <c r="AR67" s="249">
        <f t="shared" si="29"/>
        <v>6.4760744523211194E-4</v>
      </c>
      <c r="AS67" s="249">
        <f t="shared" si="159"/>
        <v>2.1286162490005243</v>
      </c>
      <c r="AT67" s="249">
        <f t="shared" si="160"/>
        <v>1.383750999475869E-3</v>
      </c>
      <c r="AU67" s="433">
        <f t="shared" si="30"/>
        <v>1.2031358444707981E-2</v>
      </c>
      <c r="AV67" s="430">
        <f t="shared" si="161"/>
        <v>28.752666230725815</v>
      </c>
      <c r="AW67" s="430">
        <f t="shared" si="162"/>
        <v>64.405370061903326</v>
      </c>
      <c r="AX67" s="430">
        <f t="shared" si="163"/>
        <v>93.17006765107385</v>
      </c>
      <c r="AY67" s="430">
        <f t="shared" si="85"/>
        <v>6.8299323489261496</v>
      </c>
      <c r="AZ67" s="436">
        <f t="shared" si="31"/>
        <v>64.405370061903326</v>
      </c>
      <c r="BA67" s="436"/>
      <c r="BB67" s="464">
        <v>0.1</v>
      </c>
      <c r="BC67" s="465">
        <f t="shared" si="169"/>
        <v>1.2031358444707981E-2</v>
      </c>
      <c r="BD67" s="436">
        <f t="shared" si="32"/>
        <v>28.752666230725815</v>
      </c>
      <c r="BE67" s="430"/>
      <c r="BF67" s="146">
        <f t="shared" si="33"/>
        <v>93.158036292629134</v>
      </c>
      <c r="BG67" s="146"/>
      <c r="BH67" s="147">
        <v>8001.5094087534826</v>
      </c>
      <c r="BI67" s="148">
        <v>16.602244492533362</v>
      </c>
      <c r="BJ67" s="148">
        <v>0.94249547579182114</v>
      </c>
      <c r="BK67" s="148">
        <v>31.886739695245183</v>
      </c>
      <c r="BL67" s="148">
        <v>13.160427966284821</v>
      </c>
      <c r="BM67" s="148">
        <v>11.435098979809849</v>
      </c>
      <c r="BN67" s="148">
        <v>12.888505451198137</v>
      </c>
      <c r="BO67" s="148">
        <v>75.773781705595198</v>
      </c>
      <c r="BP67" s="148">
        <v>124.48087700227865</v>
      </c>
      <c r="BQ67" s="148">
        <v>15.746403022785037</v>
      </c>
      <c r="BR67" s="148">
        <v>110.51557913485658</v>
      </c>
      <c r="BS67" s="148">
        <v>4.2873216634252165</v>
      </c>
      <c r="BT67" s="148">
        <v>209.76072317133912</v>
      </c>
      <c r="BU67" s="148">
        <v>4.5012945669388982</v>
      </c>
      <c r="BV67" s="472">
        <v>1</v>
      </c>
      <c r="BW67" s="148">
        <v>789.3419501770644</v>
      </c>
      <c r="BX67" s="148">
        <v>19.439248026844652</v>
      </c>
      <c r="BY67" s="148">
        <v>37.763482936088167</v>
      </c>
      <c r="BZ67" s="148">
        <v>11.554677448410914</v>
      </c>
      <c r="CA67" s="148">
        <v>11.480830754121582</v>
      </c>
      <c r="CB67" s="148"/>
      <c r="CC67" s="148">
        <f t="shared" si="34"/>
        <v>113686.8384177283</v>
      </c>
      <c r="CD67" s="148"/>
      <c r="CE67" s="148">
        <f t="shared" si="35"/>
        <v>68.683561717054403</v>
      </c>
      <c r="CF67" s="148"/>
      <c r="CG67" s="198">
        <v>14.846331019064172</v>
      </c>
      <c r="CH67" s="198">
        <v>12.847175932097965</v>
      </c>
      <c r="CI67" s="373">
        <v>5.3881187674376676</v>
      </c>
      <c r="CJ67" s="200" t="s">
        <v>159</v>
      </c>
      <c r="CK67" s="344">
        <v>14.846331019064172</v>
      </c>
      <c r="CL67" s="373">
        <v>5.3881187674376676</v>
      </c>
      <c r="CM67" s="501">
        <f t="shared" si="36"/>
        <v>28.752666230725815</v>
      </c>
      <c r="CN67" s="501">
        <f t="shared" si="37"/>
        <v>64.405370061903326</v>
      </c>
      <c r="CO67" s="161">
        <f t="shared" si="38"/>
        <v>3.4779383309203341E-2</v>
      </c>
      <c r="CP67" s="161">
        <f t="shared" si="38"/>
        <v>1.5526655604010169E-2</v>
      </c>
      <c r="CQ67" s="142">
        <f t="shared" si="39"/>
        <v>2.2399790525540251</v>
      </c>
      <c r="CR67" s="142">
        <f t="shared" si="40"/>
        <v>30.8643970772501</v>
      </c>
      <c r="CS67" s="142">
        <f t="shared" si="41"/>
        <v>7.6820512313908331</v>
      </c>
      <c r="CT67" s="142">
        <f t="shared" si="164"/>
        <v>88.481984575437664</v>
      </c>
      <c r="CU67" s="142">
        <f t="shared" si="42"/>
        <v>11.518015424562329</v>
      </c>
      <c r="CV67" s="142">
        <f t="shared" si="43"/>
        <v>4.5475530793884893</v>
      </c>
      <c r="CW67" s="146">
        <f t="shared" si="44"/>
        <v>78.781703177266238</v>
      </c>
      <c r="CX67" s="146">
        <f t="shared" si="45"/>
        <v>10.255295207527903</v>
      </c>
      <c r="CY67" s="146">
        <f t="shared" si="46"/>
        <v>3.4458529433219058</v>
      </c>
      <c r="CZ67" s="512">
        <f t="shared" si="47"/>
        <v>75.773781705595198</v>
      </c>
      <c r="DG67" s="516"/>
      <c r="DH67" s="145">
        <v>78.781703177266238</v>
      </c>
      <c r="DI67" s="145">
        <v>0.35134266331815395</v>
      </c>
      <c r="DJ67" s="145">
        <v>10.255295207527903</v>
      </c>
      <c r="DK67" s="145">
        <v>1.1637465898314978</v>
      </c>
      <c r="DL67" s="145">
        <v>2.6847118160124219E-2</v>
      </c>
      <c r="DM67" s="145">
        <v>0.82932267644821456</v>
      </c>
      <c r="DN67" s="145">
        <v>0.23068259641736924</v>
      </c>
      <c r="DO67" s="145">
        <v>1.4223907130873359</v>
      </c>
      <c r="DP67" s="145">
        <v>3.4458529433219058</v>
      </c>
      <c r="DQ67" s="145">
        <v>7.4868001208799231E-2</v>
      </c>
      <c r="DR67" s="145">
        <v>0.17577264153892647</v>
      </c>
      <c r="DS67" s="145">
        <v>0.46217567187353464</v>
      </c>
      <c r="DT67" s="145">
        <v>0.25</v>
      </c>
      <c r="DU67" s="538">
        <v>2.13</v>
      </c>
      <c r="DV67" s="540">
        <f t="shared" si="49"/>
        <v>99.600000000000009</v>
      </c>
      <c r="DW67" s="554">
        <f t="shared" si="50"/>
        <v>1.0638530948829164</v>
      </c>
      <c r="DX67" s="256">
        <f t="shared" si="148"/>
        <v>83.812158745281977</v>
      </c>
      <c r="DY67" s="256">
        <f t="shared" si="148"/>
        <v>0.37377697973542456</v>
      </c>
      <c r="DZ67" s="256">
        <f t="shared" si="148"/>
        <v>10.9101275454665</v>
      </c>
      <c r="EA67" s="256">
        <f t="shared" si="147"/>
        <v>1.2380554112516788</v>
      </c>
      <c r="EB67" s="256">
        <f t="shared" si="147"/>
        <v>2.8561389743335497E-2</v>
      </c>
      <c r="EC67" s="256">
        <f t="shared" si="147"/>
        <v>0.88227749599601657</v>
      </c>
      <c r="ED67" s="256">
        <f t="shared" si="147"/>
        <v>0.24541239413424501</v>
      </c>
      <c r="EE67" s="256">
        <f t="shared" si="147"/>
        <v>1.5132147622506806</v>
      </c>
      <c r="EF67" s="256">
        <f t="shared" si="147"/>
        <v>3.6658813182644159</v>
      </c>
      <c r="EG67" s="256">
        <f t="shared" si="147"/>
        <v>7.964855479367898E-2</v>
      </c>
      <c r="EH67" s="256">
        <f t="shared" si="147"/>
        <v>0.18699626869693239</v>
      </c>
      <c r="EI67" s="256">
        <f t="shared" si="147"/>
        <v>0.49168701890225108</v>
      </c>
      <c r="EJ67" s="256">
        <f t="shared" si="121"/>
        <v>103.42779788451713</v>
      </c>
      <c r="EK67" s="256"/>
      <c r="EL67" s="256"/>
      <c r="EM67" s="147">
        <v>8001.5094087534826</v>
      </c>
      <c r="EN67" s="148">
        <v>16.602244492533362</v>
      </c>
      <c r="EO67" s="148">
        <v>0.94249547579182114</v>
      </c>
      <c r="EP67" s="148">
        <v>31.886739695245183</v>
      </c>
      <c r="EQ67" s="148">
        <v>13.160427966284821</v>
      </c>
      <c r="ER67" s="148">
        <v>11.435098979809849</v>
      </c>
      <c r="ES67" s="148">
        <v>12.888505451198137</v>
      </c>
      <c r="ET67" s="148">
        <v>75.773781705595198</v>
      </c>
      <c r="EU67" s="148">
        <v>124.48087700227865</v>
      </c>
      <c r="EV67" s="148">
        <v>15.746403022785037</v>
      </c>
      <c r="EW67" s="148">
        <v>110.51557913485658</v>
      </c>
      <c r="EX67" s="148">
        <v>4.2873216634252165</v>
      </c>
      <c r="EY67" s="148">
        <v>209.76072317133912</v>
      </c>
      <c r="EZ67" s="148">
        <v>4.5012945669388982</v>
      </c>
      <c r="FA67" s="472">
        <v>1</v>
      </c>
      <c r="FB67" s="148">
        <v>789.3419501770644</v>
      </c>
      <c r="FC67" s="148">
        <v>19.439248026844652</v>
      </c>
      <c r="FD67" s="148">
        <v>37.763482936088167</v>
      </c>
      <c r="FE67" s="148">
        <v>11.554677448410914</v>
      </c>
      <c r="FF67" s="148">
        <v>11.480830754121582</v>
      </c>
      <c r="FG67" s="516"/>
      <c r="FH67" s="256"/>
      <c r="FI67" s="256"/>
      <c r="FJ67" s="256"/>
      <c r="FK67" s="256"/>
      <c r="FL67" s="256"/>
      <c r="FM67" s="142">
        <f t="shared" si="165"/>
        <v>42.730396698032926</v>
      </c>
      <c r="FN67" s="256"/>
      <c r="FO67" s="142">
        <f t="shared" si="166"/>
        <v>56.56189689428912</v>
      </c>
      <c r="FP67" s="256"/>
      <c r="FQ67" s="142">
        <f t="shared" si="53"/>
        <v>11.51801542456233</v>
      </c>
      <c r="FS67" s="142">
        <f t="shared" si="54"/>
        <v>43.034957852295129</v>
      </c>
      <c r="FT67" s="256"/>
      <c r="FU67" s="142">
        <f t="shared" si="55"/>
        <v>11.518015424562329</v>
      </c>
      <c r="FV67" s="256"/>
      <c r="FW67" s="142">
        <f t="shared" si="56"/>
        <v>0.13017356561145327</v>
      </c>
      <c r="FY67" s="142">
        <f t="shared" si="57"/>
        <v>10.255295207527901</v>
      </c>
      <c r="FZ67" s="256"/>
      <c r="GA67" s="256"/>
      <c r="GB67" s="256"/>
      <c r="GC67" s="256"/>
      <c r="GD67" s="256"/>
      <c r="GE67" s="256"/>
      <c r="GF67" s="256"/>
      <c r="GG67" s="256"/>
      <c r="GH67" s="256"/>
      <c r="GI67" s="256"/>
      <c r="GJ67" s="256"/>
      <c r="GK67" s="256"/>
      <c r="GL67" s="256"/>
      <c r="GM67" s="256"/>
      <c r="GN67" s="256"/>
      <c r="GO67" s="344">
        <v>14.846331019064172</v>
      </c>
      <c r="GP67" s="373">
        <v>5.3881187674376676</v>
      </c>
      <c r="GQ67" s="256"/>
      <c r="GR67" s="256"/>
      <c r="GS67" s="617"/>
      <c r="GT67" s="620"/>
      <c r="GU67" s="620"/>
      <c r="GV67" s="620"/>
      <c r="GW67" s="620"/>
      <c r="GX67" s="620"/>
      <c r="GY67" s="620"/>
      <c r="GZ67" s="620"/>
      <c r="HA67" s="620"/>
      <c r="HB67" s="620"/>
      <c r="HC67" s="629"/>
      <c r="HD67" s="620"/>
      <c r="HE67" s="620"/>
      <c r="HF67" s="620"/>
      <c r="HG67" s="620"/>
      <c r="HH67" s="620"/>
      <c r="HI67" s="620"/>
      <c r="HJ67" s="620"/>
      <c r="HK67" s="620"/>
      <c r="HL67" s="629"/>
      <c r="HM67" s="620"/>
      <c r="HN67" s="620"/>
      <c r="HO67" s="620"/>
      <c r="HP67" s="620"/>
      <c r="HQ67" s="620"/>
      <c r="HR67" s="620"/>
      <c r="HS67" s="620"/>
      <c r="HT67" s="620"/>
      <c r="HU67" s="620"/>
      <c r="HV67" s="620"/>
      <c r="HW67" s="620"/>
      <c r="HX67" s="620"/>
      <c r="HY67" s="620"/>
      <c r="HZ67" s="620"/>
      <c r="IA67" s="620"/>
      <c r="IB67" s="620"/>
      <c r="IC67" s="620"/>
      <c r="ID67" s="620"/>
      <c r="IE67" s="620"/>
      <c r="IF67" s="620"/>
      <c r="IG67" s="620"/>
      <c r="IH67" s="620"/>
      <c r="II67" s="620"/>
      <c r="IJ67" s="620"/>
      <c r="IK67" s="620"/>
      <c r="IL67" s="620"/>
      <c r="IM67" s="620"/>
      <c r="IN67" s="620"/>
      <c r="IO67" s="620"/>
      <c r="IP67" s="620"/>
      <c r="IQ67" s="620"/>
      <c r="IR67" s="620"/>
      <c r="IS67" s="620"/>
      <c r="IT67" s="620"/>
      <c r="IU67" s="620"/>
      <c r="IV67" s="620"/>
      <c r="IW67" s="620"/>
      <c r="IX67" s="278">
        <v>41</v>
      </c>
      <c r="IY67" s="145">
        <v>78.781703177266238</v>
      </c>
      <c r="IZ67" s="145">
        <v>0.35134266331815395</v>
      </c>
      <c r="JA67" s="145">
        <v>10.255295207527903</v>
      </c>
      <c r="JB67" s="145">
        <v>1.1637465898314978</v>
      </c>
      <c r="JC67" s="145">
        <v>2.6847118160124219E-2</v>
      </c>
      <c r="JD67" s="145">
        <v>0.82932267644821456</v>
      </c>
      <c r="JE67" s="145">
        <v>0.23068259641736924</v>
      </c>
      <c r="JF67" s="145">
        <v>1.4223907130873359</v>
      </c>
      <c r="JG67" s="145">
        <v>3.4458529433219058</v>
      </c>
      <c r="JH67" s="145">
        <v>7.4868001208799231E-2</v>
      </c>
      <c r="JI67" s="145">
        <v>0.17577264153892647</v>
      </c>
      <c r="JJ67" s="145">
        <v>0.46217567187353464</v>
      </c>
      <c r="JK67" s="538">
        <v>2.13</v>
      </c>
      <c r="JL67" s="248">
        <v>0.25</v>
      </c>
      <c r="JM67" s="540">
        <f t="shared" si="58"/>
        <v>99.350000000000009</v>
      </c>
      <c r="JN67" s="748">
        <f t="shared" si="59"/>
        <v>1.0065425264217411</v>
      </c>
      <c r="JO67" s="753">
        <f t="shared" si="60"/>
        <v>79.297134551853276</v>
      </c>
      <c r="JP67" s="753">
        <f t="shared" si="61"/>
        <v>0.3536413319759979</v>
      </c>
      <c r="JQ67" s="753">
        <f t="shared" si="62"/>
        <v>10.32239074738591</v>
      </c>
      <c r="JR67" s="753">
        <f t="shared" si="63"/>
        <v>1.1713604326436815</v>
      </c>
      <c r="JS67" s="753">
        <f t="shared" si="64"/>
        <v>2.7022766140034439E-2</v>
      </c>
      <c r="JT67" s="753">
        <f t="shared" si="65"/>
        <v>0.8347485419710261</v>
      </c>
      <c r="JU67" s="753">
        <f t="shared" si="66"/>
        <v>0.23219184339946572</v>
      </c>
      <c r="JV67" s="753">
        <f t="shared" si="67"/>
        <v>1.431696741909749</v>
      </c>
      <c r="JW67" s="753">
        <f t="shared" si="68"/>
        <v>3.4683975272490239</v>
      </c>
      <c r="JX67" s="753">
        <f t="shared" si="69"/>
        <v>7.5357827084850754E-2</v>
      </c>
      <c r="JY67" s="753">
        <f t="shared" si="70"/>
        <v>0.17692263869041414</v>
      </c>
      <c r="JZ67" s="753">
        <f t="shared" si="71"/>
        <v>0.46519946841825321</v>
      </c>
      <c r="KA67" s="753">
        <f t="shared" si="72"/>
        <v>2.1439355812783085</v>
      </c>
      <c r="KB67" s="753">
        <f t="shared" si="73"/>
        <v>99.999999999999986</v>
      </c>
      <c r="KC67" s="256"/>
      <c r="KD67" s="256">
        <f t="shared" si="74"/>
        <v>43.009961447441292</v>
      </c>
      <c r="KE67" s="256">
        <f t="shared" si="75"/>
        <v>56.071755370234982</v>
      </c>
      <c r="KF67" s="256">
        <f t="shared" si="76"/>
        <v>2.3761274246777742</v>
      </c>
      <c r="KG67" s="249">
        <f t="shared" si="77"/>
        <v>2.1491766761032673</v>
      </c>
      <c r="KH67" s="256">
        <f t="shared" si="78"/>
        <v>103.60702091845731</v>
      </c>
      <c r="KI67" s="256">
        <f t="shared" si="79"/>
        <v>0.96518555512472293</v>
      </c>
      <c r="KJ67" s="753">
        <f t="shared" si="80"/>
        <v>41.512593515541553</v>
      </c>
      <c r="KK67" s="753">
        <f t="shared" si="81"/>
        <v>54.119648333837915</v>
      </c>
      <c r="KL67" s="753">
        <f t="shared" si="82"/>
        <v>2.2934038674346957</v>
      </c>
      <c r="KM67" s="753">
        <f t="shared" si="83"/>
        <v>2.0743542831858388</v>
      </c>
      <c r="KN67" s="753">
        <f t="shared" si="84"/>
        <v>100</v>
      </c>
      <c r="KO67" s="256"/>
      <c r="KP67" s="147">
        <v>8001.5094087534826</v>
      </c>
      <c r="KQ67" s="148">
        <v>16.602244492533362</v>
      </c>
      <c r="KR67" s="148">
        <v>0.94249547579182114</v>
      </c>
      <c r="KS67" s="148">
        <v>31.886739695245183</v>
      </c>
      <c r="KT67" s="148">
        <v>13.160427966284821</v>
      </c>
      <c r="KU67" s="148">
        <v>11.435098979809849</v>
      </c>
      <c r="KV67" s="148">
        <v>12.888505451198137</v>
      </c>
      <c r="KW67" s="148">
        <v>75.773781705595198</v>
      </c>
      <c r="KX67" s="148">
        <v>124.48087700227865</v>
      </c>
      <c r="KY67" s="148">
        <v>15.746403022785037</v>
      </c>
      <c r="KZ67" s="148">
        <v>110.51557913485658</v>
      </c>
      <c r="LA67" s="148">
        <v>4.2873216634252165</v>
      </c>
      <c r="LB67" s="148">
        <v>209.76072317133912</v>
      </c>
      <c r="LC67" s="148">
        <v>4.5012945669388982</v>
      </c>
      <c r="LD67" s="472">
        <v>1</v>
      </c>
      <c r="LE67" s="148">
        <v>789.3419501770644</v>
      </c>
      <c r="LF67" s="148">
        <v>19.439248026844652</v>
      </c>
      <c r="LG67" s="148">
        <v>37.763482936088167</v>
      </c>
      <c r="LH67" s="148">
        <v>11.554677448410914</v>
      </c>
      <c r="LI67" s="148">
        <v>11.480830754121582</v>
      </c>
      <c r="LJ67" s="617"/>
      <c r="LL67" s="142">
        <f t="shared" si="22"/>
        <v>27.70533142486374</v>
      </c>
    </row>
    <row r="68" spans="1:324" s="142" customFormat="1" ht="15.75" x14ac:dyDescent="0.2">
      <c r="A68" s="278">
        <v>42</v>
      </c>
      <c r="B68" s="272">
        <v>92</v>
      </c>
      <c r="C68" s="144">
        <v>110</v>
      </c>
      <c r="D68" s="393">
        <v>3221.2</v>
      </c>
      <c r="E68" s="320" t="s">
        <v>240</v>
      </c>
      <c r="F68" s="311" t="s">
        <v>168</v>
      </c>
      <c r="G68" s="239"/>
      <c r="H68" s="145">
        <v>74.306932653502614</v>
      </c>
      <c r="I68" s="145">
        <v>0.94405293699777648</v>
      </c>
      <c r="J68" s="145">
        <v>8.8758274160795523</v>
      </c>
      <c r="K68" s="145">
        <v>0.68981134493104812</v>
      </c>
      <c r="L68" s="145">
        <v>2.0013479755252746E-2</v>
      </c>
      <c r="M68" s="145">
        <v>0.45648836486981009</v>
      </c>
      <c r="N68" s="145">
        <v>1.1128098165420686</v>
      </c>
      <c r="O68" s="145">
        <v>4.14108061508687</v>
      </c>
      <c r="P68" s="145">
        <v>4.5888193682043834</v>
      </c>
      <c r="Q68" s="145">
        <v>0.13184759778460475</v>
      </c>
      <c r="R68" s="145">
        <v>2.457936910645111</v>
      </c>
      <c r="S68" s="145">
        <v>0.38437949560088436</v>
      </c>
      <c r="T68" s="145">
        <v>0.18</v>
      </c>
      <c r="U68" s="145">
        <v>1.31</v>
      </c>
      <c r="V68" s="146">
        <v>99.6</v>
      </c>
      <c r="W68" s="146"/>
      <c r="X68" s="145">
        <v>4.14108061508687</v>
      </c>
      <c r="Y68" s="145">
        <f t="shared" si="149"/>
        <v>3.0726818163944576</v>
      </c>
      <c r="Z68" s="145">
        <f t="shared" si="150"/>
        <v>1.0841945550472014E-2</v>
      </c>
      <c r="AA68" s="145">
        <f t="shared" si="151"/>
        <v>7.213762431481328</v>
      </c>
      <c r="AB68" s="145">
        <v>0.18</v>
      </c>
      <c r="AC68" s="146">
        <f t="shared" si="152"/>
        <v>2.8423164062459954</v>
      </c>
      <c r="AD68" s="146"/>
      <c r="AE68" s="146">
        <f t="shared" si="153"/>
        <v>4.3013895936289437</v>
      </c>
      <c r="AF68" s="444">
        <v>0.01</v>
      </c>
      <c r="AG68" s="146">
        <f>3.19/(0.7*2.5)</f>
        <v>1.8228571428571427</v>
      </c>
      <c r="AH68" s="146">
        <f t="shared" si="154"/>
        <v>0.63507976778796826</v>
      </c>
      <c r="AI68" s="887">
        <f t="shared" si="24"/>
        <v>4.3013895936289437</v>
      </c>
      <c r="AJ68" s="887">
        <f t="shared" si="25"/>
        <v>-3.1885797770868751</v>
      </c>
      <c r="AK68" s="146">
        <f t="shared" si="155"/>
        <v>1.8220455869067858</v>
      </c>
      <c r="AL68" s="888">
        <f t="shared" si="168"/>
        <v>0.63589132373832524</v>
      </c>
      <c r="AM68" s="249">
        <f t="shared" si="156"/>
        <v>26.637482248238658</v>
      </c>
      <c r="AN68" s="249">
        <f t="shared" si="157"/>
        <v>0.99962458914446906</v>
      </c>
      <c r="AO68" s="249">
        <f t="shared" si="27"/>
        <v>3.7541085553088362E-4</v>
      </c>
      <c r="AP68" s="249">
        <f t="shared" si="158"/>
        <v>1.1462997098008583</v>
      </c>
      <c r="AQ68" s="249">
        <f t="shared" si="28"/>
        <v>1.145869376446107</v>
      </c>
      <c r="AR68" s="249">
        <f t="shared" si="29"/>
        <v>4.303333547511438E-4</v>
      </c>
      <c r="AS68" s="249">
        <f t="shared" si="159"/>
        <v>1.3090167926652159</v>
      </c>
      <c r="AT68" s="249">
        <f t="shared" si="160"/>
        <v>9.8320733478419954E-4</v>
      </c>
      <c r="AU68" s="433">
        <f t="shared" si="30"/>
        <v>1.1413540689535344E-2</v>
      </c>
      <c r="AV68" s="430">
        <f t="shared" si="161"/>
        <v>22.661427170381749</v>
      </c>
      <c r="AW68" s="430">
        <f t="shared" si="162"/>
        <v>62.976219068311735</v>
      </c>
      <c r="AX68" s="430">
        <f t="shared" si="163"/>
        <v>85.649059779383023</v>
      </c>
      <c r="AY68" s="430">
        <f t="shared" si="85"/>
        <v>14.350940220616977</v>
      </c>
      <c r="AZ68" s="436">
        <f t="shared" si="31"/>
        <v>62.976219068311735</v>
      </c>
      <c r="BA68" s="436"/>
      <c r="BB68" s="464">
        <v>0.1</v>
      </c>
      <c r="BC68" s="465">
        <f t="shared" si="169"/>
        <v>1.1413540689535344E-2</v>
      </c>
      <c r="BD68" s="436">
        <f t="shared" si="32"/>
        <v>22.661427170381749</v>
      </c>
      <c r="BE68" s="430"/>
      <c r="BF68" s="146">
        <f t="shared" si="33"/>
        <v>85.637646238693492</v>
      </c>
      <c r="BG68" s="146"/>
      <c r="BH68" s="147">
        <v>4358.1481014696228</v>
      </c>
      <c r="BI68" s="148">
        <v>8.7872806397380057</v>
      </c>
      <c r="BJ68" s="148">
        <v>1.5597887846145613</v>
      </c>
      <c r="BK68" s="148">
        <v>25.615982989579944</v>
      </c>
      <c r="BL68" s="148">
        <v>16.149767904940436</v>
      </c>
      <c r="BM68" s="148">
        <v>8.460526158974961</v>
      </c>
      <c r="BN68" s="432">
        <v>1</v>
      </c>
      <c r="BO68" s="148">
        <v>61.847361543592541</v>
      </c>
      <c r="BP68" s="148">
        <v>117.20159846817415</v>
      </c>
      <c r="BQ68" s="148">
        <v>14.221228424488302</v>
      </c>
      <c r="BR68" s="148">
        <v>59.586341110372445</v>
      </c>
      <c r="BS68" s="148">
        <v>-0.31893397545539665</v>
      </c>
      <c r="BT68" s="148">
        <v>495.54081016411345</v>
      </c>
      <c r="BU68" s="148">
        <v>3.5244587305228081</v>
      </c>
      <c r="BV68" s="472">
        <v>1</v>
      </c>
      <c r="BW68" s="148">
        <v>1000.9603610381359</v>
      </c>
      <c r="BX68" s="148">
        <v>12.325340000704387</v>
      </c>
      <c r="BY68" s="148">
        <v>25.256163900068291</v>
      </c>
      <c r="BZ68" s="148">
        <v>17.53303444801373</v>
      </c>
      <c r="CA68" s="148">
        <v>11.721053541511187</v>
      </c>
      <c r="CB68" s="148"/>
      <c r="CC68" s="148">
        <f t="shared" si="34"/>
        <v>19993.826663346714</v>
      </c>
      <c r="CD68" s="148"/>
      <c r="CE68" s="148">
        <f t="shared" si="35"/>
        <v>49.302557442283863</v>
      </c>
      <c r="CF68" s="148"/>
      <c r="CG68" s="198">
        <v>14.718362673195648</v>
      </c>
      <c r="CH68" s="198">
        <v>13.791253018513563</v>
      </c>
      <c r="CI68" s="373">
        <v>18.013867056497155</v>
      </c>
      <c r="CJ68" s="200"/>
      <c r="CK68" s="344">
        <v>14.718362673195648</v>
      </c>
      <c r="CL68" s="373">
        <v>18.013867056497155</v>
      </c>
      <c r="CM68" s="501">
        <f t="shared" si="36"/>
        <v>22.661427170381749</v>
      </c>
      <c r="CN68" s="501">
        <f t="shared" si="37"/>
        <v>62.976219068311735</v>
      </c>
      <c r="CO68" s="161">
        <f t="shared" si="38"/>
        <v>4.4127847398198715E-2</v>
      </c>
      <c r="CP68" s="161">
        <f t="shared" si="38"/>
        <v>1.5879009803927372E-2</v>
      </c>
      <c r="CQ68" s="142">
        <f t="shared" si="39"/>
        <v>2.7790049847619924</v>
      </c>
      <c r="CR68" s="142">
        <f t="shared" si="40"/>
        <v>26.461992086072399</v>
      </c>
      <c r="CS68" s="142">
        <f t="shared" si="41"/>
        <v>8.3718316242705786</v>
      </c>
      <c r="CT68" s="142">
        <f t="shared" si="164"/>
        <v>89.329727207110039</v>
      </c>
      <c r="CU68" s="142">
        <f t="shared" si="42"/>
        <v>10.67027279288995</v>
      </c>
      <c r="CV68" s="142">
        <f t="shared" si="43"/>
        <v>7.4195879236820739</v>
      </c>
      <c r="CW68" s="146">
        <f t="shared" si="44"/>
        <v>74.306932653502614</v>
      </c>
      <c r="CX68" s="146">
        <f t="shared" si="45"/>
        <v>8.8758274160795523</v>
      </c>
      <c r="CY68" s="146">
        <f t="shared" si="46"/>
        <v>4.5888193682043834</v>
      </c>
      <c r="CZ68" s="512">
        <f t="shared" si="47"/>
        <v>61.847361543592541</v>
      </c>
      <c r="DG68" s="516"/>
      <c r="DH68" s="145">
        <v>74.306932653502614</v>
      </c>
      <c r="DI68" s="145">
        <v>0.94405293699777648</v>
      </c>
      <c r="DJ68" s="145">
        <v>8.8758274160795523</v>
      </c>
      <c r="DK68" s="145">
        <v>0.68981134493104812</v>
      </c>
      <c r="DL68" s="145">
        <v>2.0013479755252746E-2</v>
      </c>
      <c r="DM68" s="145">
        <v>0.45648836486981009</v>
      </c>
      <c r="DN68" s="145">
        <v>1.1128098165420686</v>
      </c>
      <c r="DO68" s="145">
        <v>4.14108061508687</v>
      </c>
      <c r="DP68" s="145">
        <v>4.5888193682043834</v>
      </c>
      <c r="DQ68" s="145">
        <v>0.13184759778460475</v>
      </c>
      <c r="DR68" s="145">
        <v>2.457936910645111</v>
      </c>
      <c r="DS68" s="145">
        <v>0.38437949560088436</v>
      </c>
      <c r="DT68" s="145">
        <v>0.18</v>
      </c>
      <c r="DU68" s="538">
        <v>1.31</v>
      </c>
      <c r="DV68" s="540">
        <f t="shared" si="49"/>
        <v>99.599999999999966</v>
      </c>
      <c r="DW68" s="554">
        <f t="shared" si="50"/>
        <v>1.1185001252664033</v>
      </c>
      <c r="DX68" s="256">
        <f t="shared" si="148"/>
        <v>83.112313481104863</v>
      </c>
      <c r="DY68" s="256">
        <f t="shared" si="148"/>
        <v>1.055923328290129</v>
      </c>
      <c r="DZ68" s="256">
        <f t="shared" si="148"/>
        <v>9.9276140767279557</v>
      </c>
      <c r="EA68" s="256">
        <f t="shared" si="147"/>
        <v>0.77155407571556345</v>
      </c>
      <c r="EB68" s="256">
        <f t="shared" si="147"/>
        <v>2.2385079613266825E-2</v>
      </c>
      <c r="EC68" s="256">
        <f t="shared" si="147"/>
        <v>0.51058229328953819</v>
      </c>
      <c r="ED68" s="256">
        <f t="shared" si="147"/>
        <v>1.244677919199987</v>
      </c>
      <c r="EE68" s="256">
        <f t="shared" si="147"/>
        <v>4.6317991867129384</v>
      </c>
      <c r="EF68" s="256">
        <f t="shared" si="147"/>
        <v>5.1325950381615009</v>
      </c>
      <c r="EG68" s="256">
        <f t="shared" si="147"/>
        <v>0.14747155463815478</v>
      </c>
      <c r="EH68" s="256">
        <f t="shared" si="147"/>
        <v>2.7492027424534728</v>
      </c>
      <c r="EI68" s="256">
        <f t="shared" si="147"/>
        <v>0.42992851397942605</v>
      </c>
      <c r="EJ68" s="256">
        <f t="shared" si="121"/>
        <v>109.7360472898868</v>
      </c>
      <c r="EK68" s="256"/>
      <c r="EL68" s="256"/>
      <c r="EM68" s="147">
        <v>4358.1481014696228</v>
      </c>
      <c r="EN68" s="148">
        <v>8.7872806397380057</v>
      </c>
      <c r="EO68" s="148">
        <v>1.5597887846145613</v>
      </c>
      <c r="EP68" s="148">
        <v>25.615982989579944</v>
      </c>
      <c r="EQ68" s="148">
        <v>16.149767904940436</v>
      </c>
      <c r="ER68" s="148">
        <v>8.460526158974961</v>
      </c>
      <c r="ES68" s="432">
        <v>1</v>
      </c>
      <c r="ET68" s="148">
        <v>61.847361543592541</v>
      </c>
      <c r="EU68" s="148">
        <v>117.20159846817415</v>
      </c>
      <c r="EV68" s="148">
        <v>14.221228424488302</v>
      </c>
      <c r="EW68" s="148">
        <v>59.586341110372445</v>
      </c>
      <c r="EX68" s="148">
        <v>-0.31893397545539665</v>
      </c>
      <c r="EY68" s="148">
        <v>495.54081016411345</v>
      </c>
      <c r="EZ68" s="148">
        <v>3.5244587305228081</v>
      </c>
      <c r="FA68" s="472">
        <v>1</v>
      </c>
      <c r="FB68" s="148">
        <v>1000.9603610381359</v>
      </c>
      <c r="FC68" s="148">
        <v>12.325340000704387</v>
      </c>
      <c r="FD68" s="148">
        <v>25.256163900068291</v>
      </c>
      <c r="FE68" s="148">
        <v>17.53303444801373</v>
      </c>
      <c r="FF68" s="148">
        <v>11.721053541511187</v>
      </c>
      <c r="FG68" s="516"/>
      <c r="FH68" s="256"/>
      <c r="FI68" s="256"/>
      <c r="FJ68" s="256"/>
      <c r="FK68" s="256"/>
      <c r="FL68" s="256"/>
      <c r="FM68" s="142">
        <f t="shared" si="165"/>
        <v>36.982614233664798</v>
      </c>
      <c r="FN68" s="256"/>
      <c r="FO68" s="142">
        <f t="shared" si="166"/>
        <v>55.075973251996913</v>
      </c>
      <c r="FP68" s="256"/>
      <c r="FQ68" s="142">
        <f t="shared" si="53"/>
        <v>10.670272792889952</v>
      </c>
      <c r="FS68" s="142">
        <f t="shared" si="54"/>
        <v>40.172910799250431</v>
      </c>
      <c r="FT68" s="256"/>
      <c r="FU68" s="142">
        <f t="shared" si="55"/>
        <v>10.67027279288995</v>
      </c>
      <c r="FV68" s="256"/>
      <c r="FW68" s="142">
        <f t="shared" si="56"/>
        <v>0.11944817393375706</v>
      </c>
      <c r="FY68" s="142">
        <f t="shared" si="57"/>
        <v>8.8758274160795505</v>
      </c>
      <c r="FZ68" s="256"/>
      <c r="GA68" s="256"/>
      <c r="GB68" s="256"/>
      <c r="GC68" s="256"/>
      <c r="GD68" s="256"/>
      <c r="GE68" s="256"/>
      <c r="GF68" s="256"/>
      <c r="GG68" s="256"/>
      <c r="GH68" s="256"/>
      <c r="GI68" s="256"/>
      <c r="GJ68" s="256"/>
      <c r="GK68" s="256"/>
      <c r="GL68" s="256"/>
      <c r="GM68" s="256"/>
      <c r="GN68" s="256"/>
      <c r="GO68" s="344">
        <v>14.718362673195648</v>
      </c>
      <c r="GP68" s="373">
        <v>18.013867056497155</v>
      </c>
      <c r="GQ68" s="256"/>
      <c r="GR68" s="256"/>
      <c r="GS68" s="617"/>
      <c r="GT68" s="620"/>
      <c r="GU68" s="620"/>
      <c r="GV68" s="620"/>
      <c r="GW68" s="620"/>
      <c r="GX68" s="620"/>
      <c r="GY68" s="620"/>
      <c r="GZ68" s="620"/>
      <c r="HA68" s="620"/>
      <c r="HB68" s="620"/>
      <c r="HC68" s="629"/>
      <c r="HD68" s="620"/>
      <c r="HE68" s="620"/>
      <c r="HF68" s="620"/>
      <c r="HG68" s="620"/>
      <c r="HH68" s="620"/>
      <c r="HI68" s="620"/>
      <c r="HJ68" s="620"/>
      <c r="HK68" s="620"/>
      <c r="HL68" s="629"/>
      <c r="HM68" s="620"/>
      <c r="HN68" s="620"/>
      <c r="HO68" s="620"/>
      <c r="HP68" s="620"/>
      <c r="HQ68" s="620"/>
      <c r="HR68" s="620"/>
      <c r="HS68" s="620"/>
      <c r="HT68" s="620"/>
      <c r="HU68" s="620"/>
      <c r="HV68" s="620"/>
      <c r="HW68" s="620"/>
      <c r="HX68" s="620"/>
      <c r="HY68" s="620"/>
      <c r="HZ68" s="620"/>
      <c r="IA68" s="620"/>
      <c r="IB68" s="620"/>
      <c r="IC68" s="620"/>
      <c r="ID68" s="620"/>
      <c r="IE68" s="620"/>
      <c r="IF68" s="620"/>
      <c r="IG68" s="620"/>
      <c r="IH68" s="620"/>
      <c r="II68" s="620"/>
      <c r="IJ68" s="620"/>
      <c r="IK68" s="620"/>
      <c r="IL68" s="620"/>
      <c r="IM68" s="620"/>
      <c r="IN68" s="620"/>
      <c r="IO68" s="620"/>
      <c r="IP68" s="620"/>
      <c r="IQ68" s="620"/>
      <c r="IR68" s="620"/>
      <c r="IS68" s="620"/>
      <c r="IT68" s="620"/>
      <c r="IU68" s="620"/>
      <c r="IV68" s="620"/>
      <c r="IW68" s="620"/>
      <c r="IX68" s="278">
        <v>42</v>
      </c>
      <c r="IY68" s="145">
        <v>74.306932653502614</v>
      </c>
      <c r="IZ68" s="145">
        <v>0.94405293699777648</v>
      </c>
      <c r="JA68" s="145">
        <v>8.8758274160795523</v>
      </c>
      <c r="JB68" s="145">
        <v>0.68981134493104812</v>
      </c>
      <c r="JC68" s="145">
        <v>2.0013479755252746E-2</v>
      </c>
      <c r="JD68" s="145">
        <v>0.45648836486981009</v>
      </c>
      <c r="JE68" s="145">
        <v>1.1128098165420686</v>
      </c>
      <c r="JF68" s="145">
        <v>4.14108061508687</v>
      </c>
      <c r="JG68" s="145">
        <v>4.5888193682043834</v>
      </c>
      <c r="JH68" s="145">
        <v>0.13184759778460475</v>
      </c>
      <c r="JI68" s="145">
        <v>2.457936910645111</v>
      </c>
      <c r="JJ68" s="145">
        <v>0.38437949560088436</v>
      </c>
      <c r="JK68" s="538">
        <v>1.31</v>
      </c>
      <c r="JL68" s="248">
        <v>0.18</v>
      </c>
      <c r="JM68" s="540">
        <f t="shared" si="58"/>
        <v>99.419999999999959</v>
      </c>
      <c r="JN68" s="748">
        <f t="shared" si="59"/>
        <v>1.0058338362502519</v>
      </c>
      <c r="JO68" s="753">
        <f t="shared" si="60"/>
        <v>74.740427130861647</v>
      </c>
      <c r="JP68" s="753">
        <f t="shared" si="61"/>
        <v>0.94956038724379088</v>
      </c>
      <c r="JQ68" s="753">
        <f t="shared" si="62"/>
        <v>8.9276075398104577</v>
      </c>
      <c r="JR68" s="753">
        <f t="shared" si="63"/>
        <v>0.69383559136094186</v>
      </c>
      <c r="JS68" s="753">
        <f t="shared" si="64"/>
        <v>2.0130235118942623E-2</v>
      </c>
      <c r="JT68" s="753">
        <f t="shared" si="65"/>
        <v>0.45915144324060581</v>
      </c>
      <c r="JU68" s="753">
        <f t="shared" si="66"/>
        <v>1.1193017667894478</v>
      </c>
      <c r="JV68" s="753">
        <f t="shared" si="67"/>
        <v>4.1652390012943794</v>
      </c>
      <c r="JW68" s="753">
        <f t="shared" si="68"/>
        <v>4.615589788980472</v>
      </c>
      <c r="JX68" s="753">
        <f t="shared" si="69"/>
        <v>0.13261677508006922</v>
      </c>
      <c r="JY68" s="753">
        <f t="shared" si="70"/>
        <v>2.4722761120952645</v>
      </c>
      <c r="JZ68" s="753">
        <f t="shared" si="71"/>
        <v>0.38662190263617435</v>
      </c>
      <c r="KA68" s="753">
        <f t="shared" si="72"/>
        <v>1.31764232548783</v>
      </c>
      <c r="KB68" s="753">
        <f t="shared" si="73"/>
        <v>100</v>
      </c>
      <c r="KC68" s="256"/>
      <c r="KD68" s="256">
        <f t="shared" si="74"/>
        <v>37.198364749210242</v>
      </c>
      <c r="KE68" s="256">
        <f t="shared" si="75"/>
        <v>54.653310166288115</v>
      </c>
      <c r="KF68" s="256">
        <f t="shared" si="76"/>
        <v>2.4369440922772778</v>
      </c>
      <c r="KG68" s="249">
        <f t="shared" si="77"/>
        <v>7.1567537911058876</v>
      </c>
      <c r="KH68" s="256">
        <f t="shared" si="78"/>
        <v>101.44537279888152</v>
      </c>
      <c r="KI68" s="256">
        <f t="shared" si="79"/>
        <v>0.98575220575366196</v>
      </c>
      <c r="KJ68" s="753">
        <f t="shared" si="80"/>
        <v>36.668370101963262</v>
      </c>
      <c r="KK68" s="753">
        <f t="shared" si="81"/>
        <v>53.87462104815755</v>
      </c>
      <c r="KL68" s="753">
        <f t="shared" si="82"/>
        <v>2.4022230142606822</v>
      </c>
      <c r="KM68" s="753">
        <f t="shared" si="83"/>
        <v>7.0547858356185111</v>
      </c>
      <c r="KN68" s="753">
        <f t="shared" si="84"/>
        <v>100.00000000000001</v>
      </c>
      <c r="KO68" s="256"/>
      <c r="KP68" s="147">
        <v>4358.1481014696228</v>
      </c>
      <c r="KQ68" s="148">
        <v>8.7872806397380057</v>
      </c>
      <c r="KR68" s="148">
        <v>1.5597887846145613</v>
      </c>
      <c r="KS68" s="148">
        <v>25.615982989579944</v>
      </c>
      <c r="KT68" s="148">
        <v>16.149767904940436</v>
      </c>
      <c r="KU68" s="148">
        <v>8.460526158974961</v>
      </c>
      <c r="KV68" s="432">
        <v>1</v>
      </c>
      <c r="KW68" s="148">
        <v>61.847361543592541</v>
      </c>
      <c r="KX68" s="148">
        <v>117.20159846817415</v>
      </c>
      <c r="KY68" s="148">
        <v>14.221228424488302</v>
      </c>
      <c r="KZ68" s="148">
        <v>59.586341110372445</v>
      </c>
      <c r="LA68" s="148">
        <v>-0.31893397545539665</v>
      </c>
      <c r="LB68" s="148">
        <v>495.54081016411345</v>
      </c>
      <c r="LC68" s="148">
        <v>3.5244587305228081</v>
      </c>
      <c r="LD68" s="472">
        <v>1</v>
      </c>
      <c r="LE68" s="148">
        <v>1000.9603610381359</v>
      </c>
      <c r="LF68" s="148">
        <v>12.325340000704387</v>
      </c>
      <c r="LG68" s="148">
        <v>25.256163900068291</v>
      </c>
      <c r="LH68" s="148">
        <v>17.53303444801373</v>
      </c>
      <c r="LI68" s="148">
        <v>11.721053541511187</v>
      </c>
      <c r="LJ68" s="617"/>
      <c r="LL68" s="142">
        <f t="shared" si="22"/>
        <v>2.5865063339182761</v>
      </c>
    </row>
    <row r="69" spans="1:324" s="142" customFormat="1" ht="15.75" x14ac:dyDescent="0.2">
      <c r="A69" s="278">
        <v>43</v>
      </c>
      <c r="B69" s="272">
        <v>95</v>
      </c>
      <c r="C69" s="144">
        <v>110</v>
      </c>
      <c r="D69" s="393">
        <v>3221.5</v>
      </c>
      <c r="E69" s="320" t="s">
        <v>240</v>
      </c>
      <c r="F69" s="311" t="s">
        <v>168</v>
      </c>
      <c r="G69" s="239"/>
      <c r="H69" s="145">
        <v>70.161077080638307</v>
      </c>
      <c r="I69" s="145">
        <v>1.2505428712721025</v>
      </c>
      <c r="J69" s="145">
        <v>9.5595196720245195</v>
      </c>
      <c r="K69" s="145">
        <v>0.83241904628183294</v>
      </c>
      <c r="L69" s="145">
        <v>2.3475385836803083E-2</v>
      </c>
      <c r="M69" s="145">
        <v>0.46577986576626884</v>
      </c>
      <c r="N69" s="145">
        <v>1.2874183700543769</v>
      </c>
      <c r="O69" s="145">
        <v>5.4025628297899342</v>
      </c>
      <c r="P69" s="145">
        <v>4.5425375357858533</v>
      </c>
      <c r="Q69" s="145">
        <v>0.13964328227385867</v>
      </c>
      <c r="R69" s="145">
        <v>3.4574306453894188</v>
      </c>
      <c r="S69" s="145">
        <v>0.46759341488670858</v>
      </c>
      <c r="T69" s="145">
        <v>0.15</v>
      </c>
      <c r="U69" s="145">
        <v>1.86</v>
      </c>
      <c r="V69" s="146">
        <v>99.6</v>
      </c>
      <c r="W69" s="146"/>
      <c r="X69" s="145">
        <v>5.4025628297899342</v>
      </c>
      <c r="Y69" s="145">
        <f t="shared" si="149"/>
        <v>4.008701619704131</v>
      </c>
      <c r="Z69" s="145">
        <f t="shared" si="150"/>
        <v>1.3189107124551055E-2</v>
      </c>
      <c r="AA69" s="145">
        <f t="shared" si="151"/>
        <v>9.411264449494066</v>
      </c>
      <c r="AB69" s="145">
        <v>0.15</v>
      </c>
      <c r="AC69" s="146">
        <f t="shared" si="152"/>
        <v>3.9250240602761273</v>
      </c>
      <c r="AD69" s="146"/>
      <c r="AE69" s="146">
        <f t="shared" si="153"/>
        <v>6.0505036294314829</v>
      </c>
      <c r="AF69" s="444">
        <v>0.01</v>
      </c>
      <c r="AG69" s="146">
        <f>4.76/(0.7*2.5)</f>
        <v>2.7199999999999998</v>
      </c>
      <c r="AH69" s="146">
        <f t="shared" si="154"/>
        <v>0.73743064538941905</v>
      </c>
      <c r="AI69" s="887">
        <f t="shared" si="24"/>
        <v>6.0505036294314829</v>
      </c>
      <c r="AJ69" s="887">
        <f t="shared" si="25"/>
        <v>-4.7630852593771058</v>
      </c>
      <c r="AK69" s="146">
        <f t="shared" si="155"/>
        <v>2.7217630053583464</v>
      </c>
      <c r="AL69" s="888">
        <f t="shared" si="168"/>
        <v>0.73566764003107243</v>
      </c>
      <c r="AM69" s="249">
        <f t="shared" si="156"/>
        <v>28.688559016073558</v>
      </c>
      <c r="AN69" s="249">
        <f t="shared" si="157"/>
        <v>0.99965142898970982</v>
      </c>
      <c r="AO69" s="249">
        <f t="shared" si="27"/>
        <v>3.4857101029010291E-4</v>
      </c>
      <c r="AP69" s="249">
        <f t="shared" si="158"/>
        <v>1.2981989120481017</v>
      </c>
      <c r="AQ69" s="249">
        <f t="shared" si="28"/>
        <v>1.2977463975417713</v>
      </c>
      <c r="AR69" s="249">
        <f t="shared" si="29"/>
        <v>4.5251450633011927E-4</v>
      </c>
      <c r="AS69" s="249">
        <f t="shared" si="159"/>
        <v>1.8587037676707336</v>
      </c>
      <c r="AT69" s="249">
        <f t="shared" si="160"/>
        <v>1.2962323292665999E-3</v>
      </c>
      <c r="AU69" s="433">
        <f t="shared" si="30"/>
        <v>1.1748746835596719E-2</v>
      </c>
      <c r="AV69" s="430">
        <f t="shared" si="161"/>
        <v>25.431939674474052</v>
      </c>
      <c r="AW69" s="430">
        <f t="shared" si="162"/>
        <v>57.445107243401281</v>
      </c>
      <c r="AX69" s="430">
        <f t="shared" si="163"/>
        <v>82.888795664710926</v>
      </c>
      <c r="AY69" s="430">
        <f t="shared" si="85"/>
        <v>17.111204335289074</v>
      </c>
      <c r="AZ69" s="436">
        <f t="shared" si="31"/>
        <v>57.445107243401281</v>
      </c>
      <c r="BA69" s="436"/>
      <c r="BB69" s="464">
        <v>0.1</v>
      </c>
      <c r="BC69" s="465">
        <f t="shared" si="169"/>
        <v>1.1748746835596719E-2</v>
      </c>
      <c r="BD69" s="436">
        <f t="shared" si="32"/>
        <v>25.431939674474052</v>
      </c>
      <c r="BE69" s="430"/>
      <c r="BF69" s="146">
        <f t="shared" si="33"/>
        <v>82.877046917875333</v>
      </c>
      <c r="BG69" s="146"/>
      <c r="BH69" s="147">
        <v>6213.3665833652813</v>
      </c>
      <c r="BI69" s="148">
        <v>5.5124100667694904</v>
      </c>
      <c r="BJ69" s="148">
        <v>5.4224444837529608</v>
      </c>
      <c r="BK69" s="148">
        <v>25.963465568777803</v>
      </c>
      <c r="BL69" s="148">
        <v>9.8739070602762737</v>
      </c>
      <c r="BM69" s="148">
        <v>5.5395237081576303</v>
      </c>
      <c r="BN69" s="148">
        <v>5.456828339844761</v>
      </c>
      <c r="BO69" s="148">
        <v>64.291860350189069</v>
      </c>
      <c r="BP69" s="148">
        <v>115.58209663545166</v>
      </c>
      <c r="BQ69" s="148">
        <v>11.220806343643796</v>
      </c>
      <c r="BR69" s="148">
        <v>65.548812478580203</v>
      </c>
      <c r="BS69" s="148">
        <v>1.71071616845457</v>
      </c>
      <c r="BT69" s="148">
        <v>204.75104098398864</v>
      </c>
      <c r="BU69" s="148">
        <v>4.1636337164149309</v>
      </c>
      <c r="BV69" s="472">
        <v>1</v>
      </c>
      <c r="BW69" s="148">
        <v>867.30802727010769</v>
      </c>
      <c r="BX69" s="148">
        <v>7.1266990268096393</v>
      </c>
      <c r="BY69" s="148">
        <v>22.307832636567014</v>
      </c>
      <c r="BZ69" s="148">
        <v>0</v>
      </c>
      <c r="CA69" s="148">
        <v>10.452588769586555</v>
      </c>
      <c r="CB69" s="148"/>
      <c r="CC69" s="148">
        <f t="shared" si="34"/>
        <v>9729.8407968343035</v>
      </c>
      <c r="CD69" s="148"/>
      <c r="CE69" s="148">
        <f t="shared" si="35"/>
        <v>39.887120432963208</v>
      </c>
      <c r="CF69" s="148"/>
      <c r="CG69" s="198">
        <v>17.877762545540815</v>
      </c>
      <c r="CH69" s="198">
        <v>16.29167796150719</v>
      </c>
      <c r="CI69" s="373">
        <v>37.993145155009202</v>
      </c>
      <c r="CJ69" s="200"/>
      <c r="CK69" s="344">
        <v>17.877762545540815</v>
      </c>
      <c r="CL69" s="373">
        <v>37.993145155009202</v>
      </c>
      <c r="CM69" s="501">
        <f t="shared" si="36"/>
        <v>25.431939674474052</v>
      </c>
      <c r="CN69" s="501">
        <f t="shared" si="37"/>
        <v>57.445107243401281</v>
      </c>
      <c r="CO69" s="161">
        <f t="shared" si="38"/>
        <v>3.9320634320460283E-2</v>
      </c>
      <c r="CP69" s="161">
        <f t="shared" si="38"/>
        <v>1.7407922936985551E-2</v>
      </c>
      <c r="CQ69" s="142">
        <f t="shared" si="39"/>
        <v>2.2587780554174062</v>
      </c>
      <c r="CR69" s="142">
        <f t="shared" si="40"/>
        <v>30.686348778420054</v>
      </c>
      <c r="CS69" s="142">
        <f t="shared" si="41"/>
        <v>7.3393935561387433</v>
      </c>
      <c r="CT69" s="142">
        <f t="shared" si="164"/>
        <v>88.008720379146922</v>
      </c>
      <c r="CU69" s="142">
        <f t="shared" si="42"/>
        <v>11.991279620853078</v>
      </c>
      <c r="CV69" s="142">
        <f t="shared" si="43"/>
        <v>7.0654940003964191</v>
      </c>
      <c r="CW69" s="146">
        <f t="shared" si="44"/>
        <v>70.161077080638307</v>
      </c>
      <c r="CX69" s="146">
        <f t="shared" si="45"/>
        <v>9.5595196720245195</v>
      </c>
      <c r="CY69" s="146">
        <f t="shared" si="46"/>
        <v>4.5425375357858533</v>
      </c>
      <c r="CZ69" s="512">
        <f t="shared" si="47"/>
        <v>64.291860350189069</v>
      </c>
      <c r="DG69" s="516"/>
      <c r="DH69" s="145">
        <v>70.161077080638307</v>
      </c>
      <c r="DI69" s="145">
        <v>1.2505428712721025</v>
      </c>
      <c r="DJ69" s="145">
        <v>9.5595196720245195</v>
      </c>
      <c r="DK69" s="145">
        <v>0.83241904628183294</v>
      </c>
      <c r="DL69" s="145">
        <v>2.3475385836803083E-2</v>
      </c>
      <c r="DM69" s="145">
        <v>0.46577986576626884</v>
      </c>
      <c r="DN69" s="145">
        <v>1.2874183700543769</v>
      </c>
      <c r="DO69" s="145">
        <v>5.4025628297899342</v>
      </c>
      <c r="DP69" s="145">
        <v>4.5425375357858533</v>
      </c>
      <c r="DQ69" s="145">
        <v>0.13964328227385867</v>
      </c>
      <c r="DR69" s="145">
        <v>3.4574306453894188</v>
      </c>
      <c r="DS69" s="145">
        <v>0.46759341488670858</v>
      </c>
      <c r="DT69" s="145">
        <v>0.15</v>
      </c>
      <c r="DU69" s="538">
        <v>1.86</v>
      </c>
      <c r="DV69" s="540">
        <f t="shared" si="49"/>
        <v>99.59999999999998</v>
      </c>
      <c r="DW69" s="554">
        <f t="shared" si="50"/>
        <v>1.158129949053194</v>
      </c>
      <c r="DX69" s="256">
        <f t="shared" si="148"/>
        <v>81.255644624916854</v>
      </c>
      <c r="DY69" s="256">
        <f t="shared" si="148"/>
        <v>1.4482911517951951</v>
      </c>
      <c r="DZ69" s="256">
        <f t="shared" si="148"/>
        <v>11.071166030734762</v>
      </c>
      <c r="EA69" s="256">
        <f t="shared" si="147"/>
        <v>0.96404942766128754</v>
      </c>
      <c r="EB69" s="256">
        <f t="shared" si="147"/>
        <v>2.7187547403180825E-2</v>
      </c>
      <c r="EC69" s="256">
        <f t="shared" si="147"/>
        <v>0.5394336122098925</v>
      </c>
      <c r="ED69" s="256">
        <f t="shared" si="147"/>
        <v>1.4909977713212215</v>
      </c>
      <c r="EE69" s="256">
        <f t="shared" si="147"/>
        <v>6.2568698148212958</v>
      </c>
      <c r="EF69" s="256">
        <f t="shared" si="147"/>
        <v>5.2608487648918913</v>
      </c>
      <c r="EG69" s="256">
        <f t="shared" si="147"/>
        <v>0.16172506738544473</v>
      </c>
      <c r="EH69" s="256">
        <f t="shared" si="147"/>
        <v>4.0041539771997989</v>
      </c>
      <c r="EI69" s="256">
        <f t="shared" si="147"/>
        <v>0.54153393776035286</v>
      </c>
      <c r="EJ69" s="256">
        <f t="shared" si="121"/>
        <v>113.02190172810118</v>
      </c>
      <c r="EK69" s="256"/>
      <c r="EL69" s="256"/>
      <c r="EM69" s="147">
        <v>6213.3665833652813</v>
      </c>
      <c r="EN69" s="148">
        <v>5.5124100667694904</v>
      </c>
      <c r="EO69" s="148">
        <v>5.4224444837529608</v>
      </c>
      <c r="EP69" s="148">
        <v>25.963465568777803</v>
      </c>
      <c r="EQ69" s="148">
        <v>9.8739070602762737</v>
      </c>
      <c r="ER69" s="148">
        <v>5.5395237081576303</v>
      </c>
      <c r="ES69" s="148">
        <v>5.456828339844761</v>
      </c>
      <c r="ET69" s="148">
        <v>64.291860350189069</v>
      </c>
      <c r="EU69" s="148">
        <v>115.58209663545166</v>
      </c>
      <c r="EV69" s="148">
        <v>11.220806343643796</v>
      </c>
      <c r="EW69" s="148">
        <v>65.548812478580203</v>
      </c>
      <c r="EX69" s="148">
        <v>1.71071616845457</v>
      </c>
      <c r="EY69" s="148">
        <v>204.75104098398864</v>
      </c>
      <c r="EZ69" s="148">
        <v>4.1636337164149309</v>
      </c>
      <c r="FA69" s="472">
        <v>1</v>
      </c>
      <c r="FB69" s="148">
        <v>867.30802727010769</v>
      </c>
      <c r="FC69" s="148">
        <v>7.1266990268096393</v>
      </c>
      <c r="FD69" s="148">
        <v>22.307832636567014</v>
      </c>
      <c r="FE69" s="148">
        <v>0</v>
      </c>
      <c r="FF69" s="148">
        <v>10.452588769586555</v>
      </c>
      <c r="FG69" s="516"/>
      <c r="FH69" s="256"/>
      <c r="FI69" s="256"/>
      <c r="FJ69" s="256"/>
      <c r="FK69" s="256"/>
      <c r="FL69" s="256"/>
      <c r="FM69" s="142">
        <f t="shared" si="165"/>
        <v>39.831331966768829</v>
      </c>
      <c r="FN69" s="256"/>
      <c r="FO69" s="142">
        <f t="shared" si="166"/>
        <v>49.448784457918514</v>
      </c>
      <c r="FP69" s="256"/>
      <c r="FQ69" s="142">
        <f t="shared" si="53"/>
        <v>11.99127962085308</v>
      </c>
      <c r="FS69" s="142">
        <f t="shared" si="54"/>
        <v>44.613888917101413</v>
      </c>
      <c r="FT69" s="256"/>
      <c r="FU69" s="142">
        <f t="shared" si="55"/>
        <v>11.991279620853078</v>
      </c>
      <c r="FV69" s="256"/>
      <c r="FW69" s="142">
        <f t="shared" si="56"/>
        <v>0.13625103931967103</v>
      </c>
      <c r="FY69" s="142">
        <f t="shared" si="57"/>
        <v>9.5595196720245195</v>
      </c>
      <c r="FZ69" s="256"/>
      <c r="GA69" s="256"/>
      <c r="GB69" s="256"/>
      <c r="GC69" s="256"/>
      <c r="GD69" s="256"/>
      <c r="GE69" s="256"/>
      <c r="GF69" s="256"/>
      <c r="GG69" s="256"/>
      <c r="GH69" s="256"/>
      <c r="GI69" s="256"/>
      <c r="GJ69" s="256"/>
      <c r="GK69" s="256"/>
      <c r="GL69" s="256"/>
      <c r="GM69" s="256"/>
      <c r="GN69" s="256"/>
      <c r="GO69" s="344">
        <v>17.877762545540815</v>
      </c>
      <c r="GP69" s="373">
        <v>37.993145155009202</v>
      </c>
      <c r="GQ69" s="256"/>
      <c r="GR69" s="256"/>
      <c r="GS69" s="617"/>
      <c r="GT69" s="620"/>
      <c r="GU69" s="620"/>
      <c r="GV69" s="620"/>
      <c r="GW69" s="620"/>
      <c r="GX69" s="620"/>
      <c r="GY69" s="620"/>
      <c r="GZ69" s="620"/>
      <c r="HA69" s="620"/>
      <c r="HB69" s="620"/>
      <c r="HC69" s="629"/>
      <c r="HD69" s="620"/>
      <c r="HE69" s="620"/>
      <c r="HF69" s="620"/>
      <c r="HG69" s="620"/>
      <c r="HH69" s="620"/>
      <c r="HI69" s="620"/>
      <c r="HJ69" s="620"/>
      <c r="HK69" s="620"/>
      <c r="HL69" s="629"/>
      <c r="HM69" s="620"/>
      <c r="HN69" s="620"/>
      <c r="HO69" s="620"/>
      <c r="HP69" s="620"/>
      <c r="HQ69" s="620"/>
      <c r="HR69" s="620"/>
      <c r="HS69" s="620"/>
      <c r="HT69" s="620"/>
      <c r="HU69" s="620"/>
      <c r="HV69" s="620"/>
      <c r="HW69" s="620"/>
      <c r="HX69" s="620"/>
      <c r="HY69" s="620"/>
      <c r="HZ69" s="620"/>
      <c r="IA69" s="620"/>
      <c r="IB69" s="620"/>
      <c r="IC69" s="620"/>
      <c r="ID69" s="620"/>
      <c r="IE69" s="620"/>
      <c r="IF69" s="620"/>
      <c r="IG69" s="620"/>
      <c r="IH69" s="620"/>
      <c r="II69" s="620"/>
      <c r="IJ69" s="620"/>
      <c r="IK69" s="620"/>
      <c r="IL69" s="620"/>
      <c r="IM69" s="620"/>
      <c r="IN69" s="620"/>
      <c r="IO69" s="620"/>
      <c r="IP69" s="620"/>
      <c r="IQ69" s="620"/>
      <c r="IR69" s="620"/>
      <c r="IS69" s="620"/>
      <c r="IT69" s="620"/>
      <c r="IU69" s="620"/>
      <c r="IV69" s="620"/>
      <c r="IW69" s="620"/>
      <c r="IX69" s="278">
        <v>43</v>
      </c>
      <c r="IY69" s="145">
        <v>70.161077080638307</v>
      </c>
      <c r="IZ69" s="145">
        <v>1.2505428712721025</v>
      </c>
      <c r="JA69" s="145">
        <v>9.5595196720245195</v>
      </c>
      <c r="JB69" s="145">
        <v>0.83241904628183294</v>
      </c>
      <c r="JC69" s="145">
        <v>2.3475385836803083E-2</v>
      </c>
      <c r="JD69" s="145">
        <v>0.46577986576626884</v>
      </c>
      <c r="JE69" s="145">
        <v>1.2874183700543769</v>
      </c>
      <c r="JF69" s="145">
        <v>5.4025628297899342</v>
      </c>
      <c r="JG69" s="145">
        <v>4.5425375357858533</v>
      </c>
      <c r="JH69" s="145">
        <v>0.13964328227385867</v>
      </c>
      <c r="JI69" s="145">
        <v>3.4574306453894188</v>
      </c>
      <c r="JJ69" s="145">
        <v>0.46759341488670858</v>
      </c>
      <c r="JK69" s="538">
        <v>1.86</v>
      </c>
      <c r="JL69" s="248">
        <v>0.15</v>
      </c>
      <c r="JM69" s="540">
        <f t="shared" si="58"/>
        <v>99.449999999999974</v>
      </c>
      <c r="JN69" s="748">
        <f t="shared" si="59"/>
        <v>1.0055304172951234</v>
      </c>
      <c r="JO69" s="753">
        <f t="shared" si="60"/>
        <v>70.549097114769552</v>
      </c>
      <c r="JP69" s="753">
        <f t="shared" si="61"/>
        <v>1.2574588951956789</v>
      </c>
      <c r="JQ69" s="753">
        <f t="shared" si="62"/>
        <v>9.6123878049517568</v>
      </c>
      <c r="JR69" s="753">
        <f t="shared" si="63"/>
        <v>0.83702267097218008</v>
      </c>
      <c r="JS69" s="753">
        <f t="shared" si="64"/>
        <v>2.3605214516644633E-2</v>
      </c>
      <c r="JT69" s="753">
        <f t="shared" si="65"/>
        <v>0.46835582279162286</v>
      </c>
      <c r="JU69" s="753">
        <f t="shared" si="66"/>
        <v>1.2945383308741851</v>
      </c>
      <c r="JV69" s="753">
        <f t="shared" si="67"/>
        <v>5.4324412567017948</v>
      </c>
      <c r="JW69" s="753">
        <f t="shared" si="68"/>
        <v>4.5676596639375102</v>
      </c>
      <c r="JX69" s="753">
        <f t="shared" si="69"/>
        <v>0.14041556789729381</v>
      </c>
      <c r="JY69" s="753">
        <f t="shared" si="70"/>
        <v>3.4765516796273701</v>
      </c>
      <c r="JZ69" s="753">
        <f t="shared" si="71"/>
        <v>0.47017940159548383</v>
      </c>
      <c r="KA69" s="753">
        <f t="shared" si="72"/>
        <v>1.8702865761689296</v>
      </c>
      <c r="KB69" s="753">
        <f t="shared" si="73"/>
        <v>100</v>
      </c>
      <c r="KC69" s="256"/>
      <c r="KD69" s="256">
        <f t="shared" si="74"/>
        <v>40.05161585396565</v>
      </c>
      <c r="KE69" s="256">
        <f t="shared" si="75"/>
        <v>48.9212245536281</v>
      </c>
      <c r="KF69" s="256">
        <f t="shared" si="76"/>
        <v>3.1648249070431147</v>
      </c>
      <c r="KG69" s="249">
        <f t="shared" si="77"/>
        <v>9.5195879058219433</v>
      </c>
      <c r="KH69" s="256">
        <f t="shared" si="78"/>
        <v>101.65725322045881</v>
      </c>
      <c r="KI69" s="256">
        <f t="shared" si="79"/>
        <v>0.98369763919486575</v>
      </c>
      <c r="KJ69" s="753">
        <f t="shared" si="80"/>
        <v>39.398679961485669</v>
      </c>
      <c r="KK69" s="753">
        <f t="shared" si="81"/>
        <v>48.123693099925859</v>
      </c>
      <c r="KL69" s="753">
        <f t="shared" si="82"/>
        <v>3.1132307895234224</v>
      </c>
      <c r="KM69" s="753">
        <f t="shared" si="83"/>
        <v>9.3643961490650423</v>
      </c>
      <c r="KN69" s="753">
        <f t="shared" si="84"/>
        <v>100</v>
      </c>
      <c r="KO69" s="256"/>
      <c r="KP69" s="147">
        <v>6213.3665833652813</v>
      </c>
      <c r="KQ69" s="148">
        <v>5.5124100667694904</v>
      </c>
      <c r="KR69" s="148">
        <v>5.4224444837529608</v>
      </c>
      <c r="KS69" s="148">
        <v>25.963465568777803</v>
      </c>
      <c r="KT69" s="148">
        <v>9.8739070602762737</v>
      </c>
      <c r="KU69" s="148">
        <v>5.5395237081576303</v>
      </c>
      <c r="KV69" s="148">
        <v>5.456828339844761</v>
      </c>
      <c r="KW69" s="148">
        <v>64.291860350189069</v>
      </c>
      <c r="KX69" s="148">
        <v>115.58209663545166</v>
      </c>
      <c r="KY69" s="148">
        <v>11.220806343643796</v>
      </c>
      <c r="KZ69" s="148">
        <v>65.548812478580203</v>
      </c>
      <c r="LA69" s="148">
        <v>1.71071616845457</v>
      </c>
      <c r="LB69" s="148">
        <v>204.75104098398864</v>
      </c>
      <c r="LC69" s="148">
        <v>4.1636337164149309</v>
      </c>
      <c r="LD69" s="472">
        <v>1</v>
      </c>
      <c r="LE69" s="148">
        <v>867.30802727010769</v>
      </c>
      <c r="LF69" s="148">
        <v>7.1266990268096393</v>
      </c>
      <c r="LG69" s="148">
        <v>22.307832636567014</v>
      </c>
      <c r="LH69" s="148">
        <v>0</v>
      </c>
      <c r="LI69" s="148">
        <v>10.452588769586555</v>
      </c>
      <c r="LJ69" s="617"/>
      <c r="LL69" s="142">
        <f t="shared" si="22"/>
        <v>11.605843049116627</v>
      </c>
    </row>
    <row r="70" spans="1:324" s="142" customFormat="1" ht="15.75" x14ac:dyDescent="0.25">
      <c r="A70" s="278">
        <v>44</v>
      </c>
      <c r="B70" s="272">
        <v>94</v>
      </c>
      <c r="C70" s="144">
        <v>110</v>
      </c>
      <c r="D70" s="393">
        <v>3221.7</v>
      </c>
      <c r="E70" s="320" t="s">
        <v>240</v>
      </c>
      <c r="F70" s="311" t="s">
        <v>162</v>
      </c>
      <c r="G70" s="239"/>
      <c r="H70" s="145">
        <v>59.383825757167152</v>
      </c>
      <c r="I70" s="145">
        <v>1.4742143561355401</v>
      </c>
      <c r="J70" s="145">
        <v>12.835826611467905</v>
      </c>
      <c r="K70" s="145">
        <v>1.2939588425519426</v>
      </c>
      <c r="L70" s="145">
        <v>6.9651138959780964E-2</v>
      </c>
      <c r="M70" s="145">
        <v>1.596359168739496</v>
      </c>
      <c r="N70" s="145">
        <v>2.5349133726110313</v>
      </c>
      <c r="O70" s="145">
        <v>6.0407554520998312</v>
      </c>
      <c r="P70" s="145">
        <v>4.9878181461242557</v>
      </c>
      <c r="Q70" s="145">
        <v>0.15533633776807457</v>
      </c>
      <c r="R70" s="145">
        <v>3.751152982394069</v>
      </c>
      <c r="S70" s="145">
        <v>0.55618783398089022</v>
      </c>
      <c r="T70" s="145">
        <v>0.35</v>
      </c>
      <c r="U70" s="145">
        <v>4.57</v>
      </c>
      <c r="V70" s="146">
        <v>99.6</v>
      </c>
      <c r="W70" s="146"/>
      <c r="X70" s="145">
        <v>6.0407554520998312</v>
      </c>
      <c r="Y70" s="145">
        <f t="shared" si="149"/>
        <v>4.4822405454580752</v>
      </c>
      <c r="Z70" s="145">
        <f t="shared" si="150"/>
        <v>1.5688033000899507E-2</v>
      </c>
      <c r="AA70" s="145">
        <f t="shared" si="151"/>
        <v>10.522995997557906</v>
      </c>
      <c r="AB70" s="145">
        <v>0.35</v>
      </c>
      <c r="AC70" s="146">
        <f t="shared" si="152"/>
        <v>4.3073408163749596</v>
      </c>
      <c r="AD70" s="146"/>
      <c r="AE70" s="146">
        <f t="shared" si="153"/>
        <v>6.5645177191896202</v>
      </c>
      <c r="AF70" s="444">
        <v>0.01</v>
      </c>
      <c r="AG70" s="146">
        <f>4.03/(0.7*2.5)</f>
        <v>2.3028571428571429</v>
      </c>
      <c r="AH70" s="146">
        <f t="shared" si="154"/>
        <v>1.4482958395369261</v>
      </c>
      <c r="AI70" s="887">
        <f t="shared" si="24"/>
        <v>6.5645177191896202</v>
      </c>
      <c r="AJ70" s="887">
        <f t="shared" si="25"/>
        <v>-4.0296043465785889</v>
      </c>
      <c r="AK70" s="146">
        <f t="shared" si="155"/>
        <v>2.3026310551877649</v>
      </c>
      <c r="AL70" s="888">
        <f t="shared" si="168"/>
        <v>1.4485219272063041</v>
      </c>
      <c r="AM70" s="249">
        <f t="shared" si="156"/>
        <v>38.517479834403709</v>
      </c>
      <c r="AN70" s="249">
        <f t="shared" si="157"/>
        <v>0.99974037761444956</v>
      </c>
      <c r="AO70" s="249">
        <f t="shared" si="27"/>
        <v>2.5962238555046969E-4</v>
      </c>
      <c r="AP70" s="249">
        <f t="shared" si="158"/>
        <v>2.8903180112914386</v>
      </c>
      <c r="AQ70" s="249">
        <f t="shared" si="28"/>
        <v>2.8895676200343479</v>
      </c>
      <c r="AR70" s="249">
        <f t="shared" si="29"/>
        <v>7.5039125709097263E-4</v>
      </c>
      <c r="AS70" s="249">
        <f t="shared" si="159"/>
        <v>4.5676276673067422</v>
      </c>
      <c r="AT70" s="249">
        <f t="shared" si="160"/>
        <v>2.3723326932581497E-3</v>
      </c>
      <c r="AU70" s="433">
        <f t="shared" si="30"/>
        <v>1.3122723950349123E-2</v>
      </c>
      <c r="AV70" s="430">
        <f t="shared" si="161"/>
        <v>40.58604379761799</v>
      </c>
      <c r="AW70" s="430">
        <f t="shared" si="162"/>
        <v>39.090803858358157</v>
      </c>
      <c r="AX70" s="430">
        <f t="shared" si="163"/>
        <v>79.689970379926493</v>
      </c>
      <c r="AY70" s="430">
        <f t="shared" si="85"/>
        <v>20.310029620073507</v>
      </c>
      <c r="AZ70" s="436">
        <f t="shared" si="31"/>
        <v>39.090803858358157</v>
      </c>
      <c r="BA70" s="436"/>
      <c r="BB70" s="464">
        <v>0.1</v>
      </c>
      <c r="BC70" s="465">
        <f t="shared" si="169"/>
        <v>1.3122723950349123E-2</v>
      </c>
      <c r="BD70" s="436">
        <f t="shared" si="32"/>
        <v>40.58604379761799</v>
      </c>
      <c r="BE70" s="430"/>
      <c r="BF70" s="146">
        <f t="shared" si="33"/>
        <v>79.676847655976147</v>
      </c>
      <c r="BG70" s="146"/>
      <c r="BH70" s="147">
        <v>11533.011014800053</v>
      </c>
      <c r="BI70" s="148">
        <v>6.9164572677942617</v>
      </c>
      <c r="BJ70" s="148">
        <v>-0.35427906625267447</v>
      </c>
      <c r="BK70" s="148">
        <v>37.878452792570414</v>
      </c>
      <c r="BL70" s="148">
        <v>10.205952942422508</v>
      </c>
      <c r="BM70" s="148">
        <v>6.8238112245945501</v>
      </c>
      <c r="BN70" s="148">
        <v>17.282359423997693</v>
      </c>
      <c r="BO70" s="148">
        <v>86.136690962943192</v>
      </c>
      <c r="BP70" s="148">
        <v>131.35176662904448</v>
      </c>
      <c r="BQ70" s="148">
        <v>13.54837095275297</v>
      </c>
      <c r="BR70" s="148">
        <v>103.57230335325794</v>
      </c>
      <c r="BS70" s="148">
        <v>4.9655107807640997</v>
      </c>
      <c r="BT70" s="148">
        <v>23.557872856049041</v>
      </c>
      <c r="BU70" s="148">
        <v>5.3912694652172704</v>
      </c>
      <c r="BV70" s="148">
        <v>0.76086460600453398</v>
      </c>
      <c r="BW70" s="148">
        <v>649.06410155327433</v>
      </c>
      <c r="BX70" s="148">
        <v>19.221409421331906</v>
      </c>
      <c r="BY70" s="148">
        <v>40.607999675515593</v>
      </c>
      <c r="BZ70" s="148">
        <v>6.2242527437732136</v>
      </c>
      <c r="CA70" s="148">
        <v>12.260439336861976</v>
      </c>
      <c r="CB70" s="148"/>
      <c r="CC70" s="148">
        <f t="shared" si="34"/>
        <v>59107.161396217394</v>
      </c>
      <c r="CD70" s="148"/>
      <c r="CE70" s="148">
        <f t="shared" si="35"/>
        <v>72.089848433709477</v>
      </c>
      <c r="CF70" s="148"/>
      <c r="CG70" s="191"/>
      <c r="CH70" s="158"/>
      <c r="CI70" s="371"/>
      <c r="CJ70" s="206"/>
      <c r="CK70" s="497"/>
      <c r="CL70" s="371"/>
      <c r="CM70" s="501">
        <f t="shared" si="36"/>
        <v>40.58604379761799</v>
      </c>
      <c r="CN70" s="501">
        <f t="shared" si="37"/>
        <v>39.090803858358157</v>
      </c>
      <c r="CO70" s="161">
        <f t="shared" si="38"/>
        <v>2.4639011503227382E-2</v>
      </c>
      <c r="CP70" s="161">
        <f t="shared" si="38"/>
        <v>2.5581464214023474E-2</v>
      </c>
      <c r="CQ70" s="142">
        <f t="shared" si="39"/>
        <v>0.96315876593649197</v>
      </c>
      <c r="CR70" s="142">
        <f t="shared" si="40"/>
        <v>50.938315196477078</v>
      </c>
      <c r="CS70" s="142">
        <f t="shared" si="41"/>
        <v>4.6264122720473564</v>
      </c>
      <c r="CT70" s="142">
        <f t="shared" si="164"/>
        <v>82.226684578943647</v>
      </c>
      <c r="CU70" s="142">
        <f t="shared" si="42"/>
        <v>17.773315421056356</v>
      </c>
      <c r="CV70" s="142">
        <f t="shared" si="43"/>
        <v>5.7905848139326155</v>
      </c>
      <c r="CW70" s="146">
        <f t="shared" si="44"/>
        <v>59.383825757167152</v>
      </c>
      <c r="CX70" s="146">
        <f t="shared" si="45"/>
        <v>12.835826611467905</v>
      </c>
      <c r="CY70" s="146">
        <f t="shared" si="46"/>
        <v>4.9878181461242557</v>
      </c>
      <c r="CZ70" s="512">
        <f t="shared" si="47"/>
        <v>86.136690962943192</v>
      </c>
      <c r="DG70" s="516"/>
      <c r="DH70" s="145">
        <v>59.383825757167152</v>
      </c>
      <c r="DI70" s="145">
        <v>1.4742143561355401</v>
      </c>
      <c r="DJ70" s="145">
        <v>12.835826611467905</v>
      </c>
      <c r="DK70" s="145">
        <v>1.2939588425519426</v>
      </c>
      <c r="DL70" s="145">
        <v>6.9651138959780964E-2</v>
      </c>
      <c r="DM70" s="145">
        <v>1.596359168739496</v>
      </c>
      <c r="DN70" s="145">
        <v>2.5349133726110313</v>
      </c>
      <c r="DO70" s="145">
        <v>6.0407554520998312</v>
      </c>
      <c r="DP70" s="145">
        <v>4.9878181461242557</v>
      </c>
      <c r="DQ70" s="145">
        <v>0.15533633776807457</v>
      </c>
      <c r="DR70" s="145">
        <v>3.751152982394069</v>
      </c>
      <c r="DS70" s="145">
        <v>0.55618783398089022</v>
      </c>
      <c r="DT70" s="145">
        <v>0.35</v>
      </c>
      <c r="DU70" s="538">
        <v>4.57</v>
      </c>
      <c r="DV70" s="540">
        <f t="shared" si="49"/>
        <v>99.599999999999966</v>
      </c>
      <c r="DW70" s="554">
        <f t="shared" si="50"/>
        <v>1.2503806828776594</v>
      </c>
      <c r="DX70" s="256">
        <f t="shared" si="148"/>
        <v>74.252388602134602</v>
      </c>
      <c r="DY70" s="256">
        <f t="shared" si="148"/>
        <v>1.8433291533328056</v>
      </c>
      <c r="DZ70" s="256">
        <f t="shared" si="148"/>
        <v>16.049669643746473</v>
      </c>
      <c r="EA70" s="256">
        <f t="shared" si="147"/>
        <v>1.6179411411656837</v>
      </c>
      <c r="EB70" s="256">
        <f t="shared" si="147"/>
        <v>8.7090438695737668E-2</v>
      </c>
      <c r="EC70" s="256">
        <f t="shared" si="147"/>
        <v>1.9960566675265037</v>
      </c>
      <c r="ED70" s="256">
        <f t="shared" si="147"/>
        <v>3.1696067138810919</v>
      </c>
      <c r="EE70" s="256">
        <f t="shared" si="147"/>
        <v>7.553243927293531</v>
      </c>
      <c r="EF70" s="256">
        <f t="shared" si="147"/>
        <v>6.2366714596204273</v>
      </c>
      <c r="EG70" s="256">
        <f t="shared" si="147"/>
        <v>0.19422955609415982</v>
      </c>
      <c r="EH70" s="256">
        <f t="shared" si="147"/>
        <v>4.6903692277044646</v>
      </c>
      <c r="EI70" s="256">
        <f t="shared" si="147"/>
        <v>0.6954465236612718</v>
      </c>
      <c r="EJ70" s="256">
        <f t="shared" si="121"/>
        <v>118.38604305485676</v>
      </c>
      <c r="EK70" s="256"/>
      <c r="EL70" s="256"/>
      <c r="EM70" s="147">
        <v>11533.011014800053</v>
      </c>
      <c r="EN70" s="148">
        <v>6.9164572677942617</v>
      </c>
      <c r="EO70" s="148">
        <v>-0.35427906625267447</v>
      </c>
      <c r="EP70" s="148">
        <v>37.878452792570414</v>
      </c>
      <c r="EQ70" s="148">
        <v>10.205952942422508</v>
      </c>
      <c r="ER70" s="148">
        <v>6.8238112245945501</v>
      </c>
      <c r="ES70" s="148">
        <v>17.282359423997693</v>
      </c>
      <c r="ET70" s="148">
        <v>86.136690962943192</v>
      </c>
      <c r="EU70" s="148">
        <v>131.35176662904448</v>
      </c>
      <c r="EV70" s="148">
        <v>13.54837095275297</v>
      </c>
      <c r="EW70" s="148">
        <v>103.57230335325794</v>
      </c>
      <c r="EX70" s="148">
        <v>4.9655107807640997</v>
      </c>
      <c r="EY70" s="148">
        <v>23.557872856049041</v>
      </c>
      <c r="EZ70" s="148">
        <v>5.3912694652172704</v>
      </c>
      <c r="FA70" s="148">
        <v>0.76086460600453398</v>
      </c>
      <c r="FB70" s="148">
        <v>649.06410155327433</v>
      </c>
      <c r="FC70" s="148">
        <v>19.221409421331906</v>
      </c>
      <c r="FD70" s="148">
        <v>40.607999675515593</v>
      </c>
      <c r="FE70" s="148">
        <v>6.2242527437732136</v>
      </c>
      <c r="FF70" s="148">
        <v>12.260439336861976</v>
      </c>
      <c r="FG70" s="516"/>
      <c r="FH70" s="256"/>
      <c r="FI70" s="256"/>
      <c r="FJ70" s="256"/>
      <c r="FK70" s="256"/>
      <c r="FL70" s="256"/>
      <c r="FM70" s="142">
        <f t="shared" si="165"/>
        <v>53.482610881116273</v>
      </c>
      <c r="FN70" s="256"/>
      <c r="FO70" s="142">
        <f t="shared" si="166"/>
        <v>31.572868098986692</v>
      </c>
      <c r="FP70" s="256"/>
      <c r="FQ70" s="142">
        <f t="shared" si="53"/>
        <v>17.773315421056353</v>
      </c>
      <c r="FS70" s="142">
        <f t="shared" si="54"/>
        <v>62.879677502759655</v>
      </c>
      <c r="FT70" s="256"/>
      <c r="FU70" s="142">
        <f t="shared" si="55"/>
        <v>17.773315421056356</v>
      </c>
      <c r="FV70" s="256"/>
      <c r="FW70" s="142">
        <f t="shared" si="56"/>
        <v>0.21615021342606447</v>
      </c>
      <c r="FY70" s="142">
        <f t="shared" si="57"/>
        <v>12.835826611467906</v>
      </c>
      <c r="FZ70" s="256"/>
      <c r="GA70" s="256"/>
      <c r="GB70" s="256"/>
      <c r="GC70" s="256"/>
      <c r="GD70" s="256"/>
      <c r="GE70" s="256"/>
      <c r="GF70" s="256"/>
      <c r="GG70" s="256"/>
      <c r="GH70" s="256"/>
      <c r="GI70" s="256"/>
      <c r="GJ70" s="256"/>
      <c r="GK70" s="256"/>
      <c r="GL70" s="256"/>
      <c r="GM70" s="256"/>
      <c r="GN70" s="256"/>
      <c r="GO70" s="497"/>
      <c r="GP70" s="371"/>
      <c r="GQ70" s="256"/>
      <c r="GR70" s="256"/>
      <c r="GS70" s="617"/>
      <c r="GT70" s="620"/>
      <c r="GU70" s="620"/>
      <c r="GV70" s="620"/>
      <c r="GW70" s="620"/>
      <c r="GX70" s="620"/>
      <c r="GY70" s="620"/>
      <c r="GZ70" s="620"/>
      <c r="HA70" s="620"/>
      <c r="HB70" s="620"/>
      <c r="HC70" s="629"/>
      <c r="HD70" s="620"/>
      <c r="HE70" s="620"/>
      <c r="HF70" s="620"/>
      <c r="HG70" s="620"/>
      <c r="HH70" s="620"/>
      <c r="HI70" s="620"/>
      <c r="HJ70" s="620"/>
      <c r="HK70" s="620"/>
      <c r="HL70" s="629"/>
      <c r="HM70" s="620"/>
      <c r="HN70" s="620"/>
      <c r="HO70" s="620"/>
      <c r="HP70" s="620"/>
      <c r="HQ70" s="620"/>
      <c r="HR70" s="620"/>
      <c r="HS70" s="620"/>
      <c r="HT70" s="620"/>
      <c r="HU70" s="620"/>
      <c r="HV70" s="620"/>
      <c r="HW70" s="620"/>
      <c r="HX70" s="620"/>
      <c r="HY70" s="620"/>
      <c r="HZ70" s="620"/>
      <c r="IA70" s="620"/>
      <c r="IB70" s="620"/>
      <c r="IC70" s="620"/>
      <c r="ID70" s="620"/>
      <c r="IE70" s="620"/>
      <c r="IF70" s="620"/>
      <c r="IG70" s="620"/>
      <c r="IH70" s="620"/>
      <c r="II70" s="620"/>
      <c r="IJ70" s="620"/>
      <c r="IK70" s="620"/>
      <c r="IL70" s="620"/>
      <c r="IM70" s="620"/>
      <c r="IN70" s="620"/>
      <c r="IO70" s="620"/>
      <c r="IP70" s="620"/>
      <c r="IQ70" s="620"/>
      <c r="IR70" s="620"/>
      <c r="IS70" s="620"/>
      <c r="IT70" s="620"/>
      <c r="IU70" s="620"/>
      <c r="IV70" s="620"/>
      <c r="IW70" s="620"/>
      <c r="IX70" s="278">
        <v>44</v>
      </c>
      <c r="IY70" s="145">
        <v>59.383825757167152</v>
      </c>
      <c r="IZ70" s="145">
        <v>1.4742143561355401</v>
      </c>
      <c r="JA70" s="145">
        <v>12.835826611467905</v>
      </c>
      <c r="JB70" s="145">
        <v>1.2939588425519426</v>
      </c>
      <c r="JC70" s="145">
        <v>6.9651138959780964E-2</v>
      </c>
      <c r="JD70" s="145">
        <v>1.596359168739496</v>
      </c>
      <c r="JE70" s="145">
        <v>2.5349133726110313</v>
      </c>
      <c r="JF70" s="145">
        <v>6.0407554520998312</v>
      </c>
      <c r="JG70" s="145">
        <v>4.9878181461242557</v>
      </c>
      <c r="JH70" s="145">
        <v>0.15533633776807457</v>
      </c>
      <c r="JI70" s="145">
        <v>3.751152982394069</v>
      </c>
      <c r="JJ70" s="145">
        <v>0.55618783398089022</v>
      </c>
      <c r="JK70" s="538">
        <v>4.57</v>
      </c>
      <c r="JL70" s="248">
        <v>0.35</v>
      </c>
      <c r="JM70" s="540">
        <f t="shared" si="58"/>
        <v>99.249999999999972</v>
      </c>
      <c r="JN70" s="748">
        <f t="shared" si="59"/>
        <v>1.0075566750629725</v>
      </c>
      <c r="JO70" s="753">
        <f t="shared" si="60"/>
        <v>59.832570032410246</v>
      </c>
      <c r="JP70" s="753">
        <f t="shared" si="61"/>
        <v>1.4853545149980256</v>
      </c>
      <c r="JQ70" s="753">
        <f t="shared" si="62"/>
        <v>12.932822782335423</v>
      </c>
      <c r="JR70" s="753">
        <f t="shared" si="63"/>
        <v>1.3037368690699676</v>
      </c>
      <c r="JS70" s="753">
        <f t="shared" si="64"/>
        <v>7.017746998466598E-2</v>
      </c>
      <c r="JT70" s="753">
        <f t="shared" si="65"/>
        <v>1.6084223362614574</v>
      </c>
      <c r="JU70" s="753">
        <f t="shared" si="66"/>
        <v>2.5540688892806367</v>
      </c>
      <c r="JV70" s="753">
        <f t="shared" si="67"/>
        <v>6.0864034781862291</v>
      </c>
      <c r="JW70" s="753">
        <f t="shared" si="68"/>
        <v>5.0255094671277147</v>
      </c>
      <c r="JX70" s="753">
        <f t="shared" si="69"/>
        <v>0.15651016399806006</v>
      </c>
      <c r="JY70" s="753">
        <f t="shared" si="70"/>
        <v>3.7794992265935212</v>
      </c>
      <c r="JZ70" s="753">
        <f t="shared" si="71"/>
        <v>0.56039076471626237</v>
      </c>
      <c r="KA70" s="753">
        <f t="shared" si="72"/>
        <v>4.6045340050377845</v>
      </c>
      <c r="KB70" s="753">
        <f t="shared" si="73"/>
        <v>100</v>
      </c>
      <c r="KC70" s="256"/>
      <c r="KD70" s="256">
        <f t="shared" si="74"/>
        <v>53.886761593064257</v>
      </c>
      <c r="KE70" s="256">
        <f t="shared" si="75"/>
        <v>30.733718772155544</v>
      </c>
      <c r="KF70" s="256">
        <f t="shared" si="76"/>
        <v>7.1586028943184212</v>
      </c>
      <c r="KG70" s="249">
        <f t="shared" si="77"/>
        <v>10.582803633494073</v>
      </c>
      <c r="KH70" s="256">
        <f t="shared" si="78"/>
        <v>102.36188689303231</v>
      </c>
      <c r="KI70" s="256">
        <f t="shared" si="79"/>
        <v>0.97692611024745502</v>
      </c>
      <c r="KJ70" s="753">
        <f t="shared" si="80"/>
        <v>52.643384396944214</v>
      </c>
      <c r="KK70" s="753">
        <f t="shared" si="81"/>
        <v>30.024572333521107</v>
      </c>
      <c r="KL70" s="753">
        <f t="shared" si="82"/>
        <v>6.9934260803526689</v>
      </c>
      <c r="KM70" s="753">
        <f t="shared" si="83"/>
        <v>10.338617189181999</v>
      </c>
      <c r="KN70" s="753">
        <f t="shared" si="84"/>
        <v>99.999999999999986</v>
      </c>
      <c r="KO70" s="256"/>
      <c r="KP70" s="147">
        <v>11533.011014800053</v>
      </c>
      <c r="KQ70" s="148">
        <v>6.9164572677942617</v>
      </c>
      <c r="KR70" s="148">
        <v>-0.35427906625267447</v>
      </c>
      <c r="KS70" s="148">
        <v>37.878452792570414</v>
      </c>
      <c r="KT70" s="148">
        <v>10.205952942422508</v>
      </c>
      <c r="KU70" s="148">
        <v>6.8238112245945501</v>
      </c>
      <c r="KV70" s="148">
        <v>17.282359423997693</v>
      </c>
      <c r="KW70" s="148">
        <v>86.136690962943192</v>
      </c>
      <c r="KX70" s="148">
        <v>131.35176662904448</v>
      </c>
      <c r="KY70" s="148">
        <v>13.54837095275297</v>
      </c>
      <c r="KZ70" s="148">
        <v>103.57230335325794</v>
      </c>
      <c r="LA70" s="148">
        <v>4.9655107807640997</v>
      </c>
      <c r="LB70" s="148">
        <v>23.557872856049041</v>
      </c>
      <c r="LC70" s="148">
        <v>5.3912694652172704</v>
      </c>
      <c r="LD70" s="148">
        <v>0.76086460600453398</v>
      </c>
      <c r="LE70" s="148">
        <v>649.06410155327433</v>
      </c>
      <c r="LF70" s="148">
        <v>19.221409421331906</v>
      </c>
      <c r="LG70" s="148">
        <v>40.607999675515593</v>
      </c>
      <c r="LH70" s="148">
        <v>6.2242527437732136</v>
      </c>
      <c r="LI70" s="148">
        <v>12.260439336861976</v>
      </c>
      <c r="LJ70" s="617"/>
      <c r="LL70" s="142">
        <f t="shared" si="22"/>
        <v>30.839836257380359</v>
      </c>
    </row>
    <row r="71" spans="1:324" s="142" customFormat="1" ht="15.75" x14ac:dyDescent="0.2">
      <c r="A71" s="278">
        <v>45</v>
      </c>
      <c r="B71" s="272">
        <v>96</v>
      </c>
      <c r="C71" s="144">
        <v>110</v>
      </c>
      <c r="D71" s="412">
        <v>3222.2</v>
      </c>
      <c r="E71" s="321" t="s">
        <v>240</v>
      </c>
      <c r="F71" s="312" t="s">
        <v>168</v>
      </c>
      <c r="G71" s="240"/>
      <c r="H71" s="145">
        <v>74.312237382283513</v>
      </c>
      <c r="I71" s="145">
        <v>1.1338335433500146</v>
      </c>
      <c r="J71" s="145">
        <v>7.0353631711318787</v>
      </c>
      <c r="K71" s="145">
        <v>0.56626265629098538</v>
      </c>
      <c r="L71" s="145">
        <v>2.0227260336678168E-2</v>
      </c>
      <c r="M71" s="145">
        <v>0.31347221865050995</v>
      </c>
      <c r="N71" s="145">
        <v>1.2452344249057496</v>
      </c>
      <c r="O71" s="145">
        <v>5.1471836403005717</v>
      </c>
      <c r="P71" s="145">
        <v>4.0968755998333588</v>
      </c>
      <c r="Q71" s="145">
        <v>0.13243320698044014</v>
      </c>
      <c r="R71" s="145">
        <v>3.4587608844359634</v>
      </c>
      <c r="S71" s="145">
        <v>0.36811601150034201</v>
      </c>
      <c r="T71" s="145">
        <v>0.13</v>
      </c>
      <c r="U71" s="145">
        <v>1.64</v>
      </c>
      <c r="V71" s="146">
        <v>99.6</v>
      </c>
      <c r="W71" s="146"/>
      <c r="X71" s="145">
        <v>5.1471836403005717</v>
      </c>
      <c r="Y71" s="145">
        <f t="shared" si="149"/>
        <v>3.8192102611030241</v>
      </c>
      <c r="Z71" s="145">
        <f t="shared" si="150"/>
        <v>1.0383211900271964E-2</v>
      </c>
      <c r="AA71" s="145">
        <f t="shared" si="151"/>
        <v>8.9663939014035954</v>
      </c>
      <c r="AB71" s="145">
        <v>0.13</v>
      </c>
      <c r="AC71" s="146">
        <f t="shared" si="152"/>
        <v>3.8268768959363055</v>
      </c>
      <c r="AD71" s="146"/>
      <c r="AE71" s="146">
        <f t="shared" si="153"/>
        <v>6.0528315477629357</v>
      </c>
      <c r="AF71" s="444">
        <v>0.01</v>
      </c>
      <c r="AG71" s="146">
        <f>4.81/(0.7*2.5)</f>
        <v>2.7485714285714282</v>
      </c>
      <c r="AH71" s="146">
        <f t="shared" si="154"/>
        <v>0.71018945586453519</v>
      </c>
      <c r="AI71" s="887">
        <f t="shared" si="24"/>
        <v>6.0528315477629357</v>
      </c>
      <c r="AJ71" s="887">
        <f t="shared" si="25"/>
        <v>-4.8075971228571861</v>
      </c>
      <c r="AK71" s="146">
        <f t="shared" si="155"/>
        <v>2.7471983559183921</v>
      </c>
      <c r="AL71" s="888">
        <f t="shared" si="168"/>
        <v>0.71156252851757129</v>
      </c>
      <c r="AM71" s="249">
        <f t="shared" si="156"/>
        <v>21.116089513395639</v>
      </c>
      <c r="AN71" s="249">
        <f t="shared" si="157"/>
        <v>0.99952642746690112</v>
      </c>
      <c r="AO71" s="249">
        <f t="shared" si="27"/>
        <v>4.7357253309881044E-4</v>
      </c>
      <c r="AP71" s="249">
        <f t="shared" si="158"/>
        <v>0.87973487494149527</v>
      </c>
      <c r="AQ71" s="249">
        <f t="shared" si="28"/>
        <v>0.87931825666831376</v>
      </c>
      <c r="AR71" s="249">
        <f t="shared" si="29"/>
        <v>4.1661827318140914E-4</v>
      </c>
      <c r="AS71" s="249">
        <f t="shared" si="159"/>
        <v>1.6384474173519334</v>
      </c>
      <c r="AT71" s="249">
        <f t="shared" si="160"/>
        <v>1.5525826480666082E-3</v>
      </c>
      <c r="AU71" s="433">
        <f t="shared" si="30"/>
        <v>1.1969200921248016E-2</v>
      </c>
      <c r="AV71" s="430">
        <f t="shared" si="161"/>
        <v>19.10625769030425</v>
      </c>
      <c r="AW71" s="430">
        <f t="shared" si="162"/>
        <v>64.759108537131382</v>
      </c>
      <c r="AX71" s="430">
        <f t="shared" si="163"/>
        <v>83.877335428356872</v>
      </c>
      <c r="AY71" s="430">
        <f t="shared" si="85"/>
        <v>16.122664571643128</v>
      </c>
      <c r="AZ71" s="436">
        <f t="shared" si="31"/>
        <v>64.759108537131382</v>
      </c>
      <c r="BA71" s="436"/>
      <c r="BB71" s="464">
        <v>0.1</v>
      </c>
      <c r="BC71" s="465">
        <f t="shared" si="169"/>
        <v>1.1969200921248016E-2</v>
      </c>
      <c r="BD71" s="436">
        <f t="shared" si="32"/>
        <v>19.10625769030425</v>
      </c>
      <c r="BE71" s="430"/>
      <c r="BF71" s="146">
        <f t="shared" si="33"/>
        <v>83.865366227435629</v>
      </c>
      <c r="BG71" s="146"/>
      <c r="BH71" s="147">
        <v>3069.493904257331</v>
      </c>
      <c r="BI71" s="472">
        <v>1</v>
      </c>
      <c r="BJ71" s="148">
        <v>3.3829703753580262</v>
      </c>
      <c r="BK71" s="148">
        <v>24.618385498670289</v>
      </c>
      <c r="BL71" s="148">
        <v>4.598416550719902</v>
      </c>
      <c r="BM71" s="148">
        <v>5.3803391967776575</v>
      </c>
      <c r="BN71" s="148">
        <v>2.4796208752632531</v>
      </c>
      <c r="BO71" s="148">
        <v>54.134536592250605</v>
      </c>
      <c r="BP71" s="148">
        <v>103.66845841128675</v>
      </c>
      <c r="BQ71" s="148">
        <v>6.5241548379702268</v>
      </c>
      <c r="BR71" s="148">
        <v>50.537720548944009</v>
      </c>
      <c r="BS71" s="148">
        <v>0.71795971863192243</v>
      </c>
      <c r="BT71" s="148">
        <v>22.828828883314383</v>
      </c>
      <c r="BU71" s="148">
        <v>2.1331543404296771</v>
      </c>
      <c r="BV71" s="148">
        <v>1.8670970719504734</v>
      </c>
      <c r="BW71" s="148">
        <v>973.35267829669681</v>
      </c>
      <c r="BX71" s="148">
        <v>5.2027309677540003</v>
      </c>
      <c r="BY71" s="148">
        <v>18.626515759036877</v>
      </c>
      <c r="BZ71" s="148">
        <v>3.6821097503283284</v>
      </c>
      <c r="CA71" s="148">
        <v>7.7618708227198177</v>
      </c>
      <c r="CB71" s="385"/>
      <c r="CC71" s="148">
        <f t="shared" si="34"/>
        <v>467.08172345767326</v>
      </c>
      <c r="CD71" s="385"/>
      <c r="CE71" s="148">
        <f t="shared" si="35"/>
        <v>31.591117549510695</v>
      </c>
      <c r="CF71" s="385"/>
      <c r="CG71" s="222">
        <v>16.9971818203379</v>
      </c>
      <c r="CH71" s="222">
        <v>15.457167712101086</v>
      </c>
      <c r="CI71" s="481">
        <v>275</v>
      </c>
      <c r="CJ71" s="482">
        <v>310.14942905158176</v>
      </c>
      <c r="CK71" s="222">
        <v>16.9971818203379</v>
      </c>
      <c r="CL71" s="500">
        <v>310.10000000000002</v>
      </c>
      <c r="CM71" s="501">
        <f t="shared" si="36"/>
        <v>19.10625769030425</v>
      </c>
      <c r="CN71" s="501">
        <f t="shared" si="37"/>
        <v>64.759108537131382</v>
      </c>
      <c r="CO71" s="161">
        <f t="shared" si="38"/>
        <v>5.2338873274354748E-2</v>
      </c>
      <c r="CP71" s="161">
        <f t="shared" si="38"/>
        <v>1.544184320305495E-2</v>
      </c>
      <c r="CQ71" s="142">
        <f t="shared" si="39"/>
        <v>3.3894187750851041</v>
      </c>
      <c r="CR71" s="142">
        <f t="shared" si="40"/>
        <v>22.782059567342412</v>
      </c>
      <c r="CS71" s="142">
        <f t="shared" si="41"/>
        <v>10.562672540801877</v>
      </c>
      <c r="CT71" s="142">
        <f t="shared" si="164"/>
        <v>91.351480408432892</v>
      </c>
      <c r="CU71" s="142">
        <f t="shared" si="42"/>
        <v>8.6485195915671031</v>
      </c>
      <c r="CV71" s="142">
        <f t="shared" si="43"/>
        <v>7.5679517323508945</v>
      </c>
      <c r="CW71" s="146">
        <f t="shared" si="44"/>
        <v>74.312237382283513</v>
      </c>
      <c r="CX71" s="146">
        <f t="shared" si="45"/>
        <v>7.0353631711318787</v>
      </c>
      <c r="CY71" s="146">
        <f t="shared" si="46"/>
        <v>4.0968755998333588</v>
      </c>
      <c r="CZ71" s="512">
        <f t="shared" si="47"/>
        <v>54.134536592250605</v>
      </c>
      <c r="DG71" s="516"/>
      <c r="DH71" s="145">
        <v>74.312237382283513</v>
      </c>
      <c r="DI71" s="145">
        <v>1.1338335433500146</v>
      </c>
      <c r="DJ71" s="145">
        <v>7.0353631711318787</v>
      </c>
      <c r="DK71" s="145">
        <v>0.56626265629098538</v>
      </c>
      <c r="DL71" s="145">
        <v>2.0227260336678168E-2</v>
      </c>
      <c r="DM71" s="145">
        <v>0.31347221865050995</v>
      </c>
      <c r="DN71" s="145">
        <v>1.2452344249057496</v>
      </c>
      <c r="DO71" s="145">
        <v>5.1471836403005717</v>
      </c>
      <c r="DP71" s="145">
        <v>4.0968755998333588</v>
      </c>
      <c r="DQ71" s="145">
        <v>0.13243320698044014</v>
      </c>
      <c r="DR71" s="145">
        <v>3.4587608844359634</v>
      </c>
      <c r="DS71" s="145">
        <v>0.36811601150034201</v>
      </c>
      <c r="DT71" s="145">
        <v>0.13</v>
      </c>
      <c r="DU71" s="538">
        <v>1.64</v>
      </c>
      <c r="DV71" s="540">
        <f t="shared" si="49"/>
        <v>99.59999999999998</v>
      </c>
      <c r="DW71" s="554">
        <f t="shared" si="50"/>
        <v>1.1475183973025025</v>
      </c>
      <c r="DX71" s="256">
        <f t="shared" si="148"/>
        <v>85.274659540881089</v>
      </c>
      <c r="DY71" s="256">
        <f t="shared" si="148"/>
        <v>1.3010948504728264</v>
      </c>
      <c r="DZ71" s="256">
        <f t="shared" si="148"/>
        <v>8.073208670578305</v>
      </c>
      <c r="EA71" s="256">
        <f t="shared" si="147"/>
        <v>0.64979681579928938</v>
      </c>
      <c r="EB71" s="256">
        <f t="shared" si="147"/>
        <v>2.3211153363365409E-2</v>
      </c>
      <c r="EC71" s="256">
        <f t="shared" si="147"/>
        <v>0.35971513794469279</v>
      </c>
      <c r="ED71" s="256">
        <f t="shared" si="147"/>
        <v>1.4289294115337492</v>
      </c>
      <c r="EE71" s="256">
        <f t="shared" si="147"/>
        <v>5.9064879215393722</v>
      </c>
      <c r="EF71" s="256">
        <f t="shared" si="147"/>
        <v>4.7012401222685041</v>
      </c>
      <c r="EG71" s="256">
        <f t="shared" si="147"/>
        <v>0.15196954142382527</v>
      </c>
      <c r="EH71" s="256">
        <f t="shared" si="147"/>
        <v>3.9689917467605427</v>
      </c>
      <c r="EI71" s="256">
        <f t="shared" si="147"/>
        <v>0.42241989553826204</v>
      </c>
      <c r="EJ71" s="256">
        <f t="shared" si="121"/>
        <v>112.26172480810381</v>
      </c>
      <c r="EK71" s="256"/>
      <c r="EL71" s="256"/>
      <c r="EM71" s="147">
        <v>3069.493904257331</v>
      </c>
      <c r="EN71" s="472">
        <v>1</v>
      </c>
      <c r="EO71" s="148">
        <v>3.3829703753580262</v>
      </c>
      <c r="EP71" s="148">
        <v>24.618385498670289</v>
      </c>
      <c r="EQ71" s="148">
        <v>4.598416550719902</v>
      </c>
      <c r="ER71" s="148">
        <v>5.3803391967776575</v>
      </c>
      <c r="ES71" s="148">
        <v>2.4796208752632531</v>
      </c>
      <c r="ET71" s="148">
        <v>54.134536592250605</v>
      </c>
      <c r="EU71" s="148">
        <v>103.66845841128675</v>
      </c>
      <c r="EV71" s="148">
        <v>6.5241548379702268</v>
      </c>
      <c r="EW71" s="148">
        <v>50.537720548944009</v>
      </c>
      <c r="EX71" s="148">
        <v>0.71795971863192243</v>
      </c>
      <c r="EY71" s="148">
        <v>22.828828883314383</v>
      </c>
      <c r="EZ71" s="148">
        <v>2.1331543404296771</v>
      </c>
      <c r="FA71" s="148">
        <v>1.8670970719504734</v>
      </c>
      <c r="FB71" s="148">
        <v>973.35267829669681</v>
      </c>
      <c r="FC71" s="148">
        <v>5.2027309677540003</v>
      </c>
      <c r="FD71" s="148">
        <v>18.626515759036877</v>
      </c>
      <c r="FE71" s="148">
        <v>3.6821097503283284</v>
      </c>
      <c r="FF71" s="148">
        <v>7.7618708227198177</v>
      </c>
      <c r="FG71" s="516"/>
      <c r="FH71" s="256"/>
      <c r="FI71" s="256"/>
      <c r="FJ71" s="256"/>
      <c r="FK71" s="256"/>
      <c r="FL71" s="256"/>
      <c r="FM71" s="142">
        <f t="shared" si="165"/>
        <v>29.314013213049495</v>
      </c>
      <c r="FN71" s="256"/>
      <c r="FO71" s="142">
        <f t="shared" si="166"/>
        <v>59.068950511497775</v>
      </c>
      <c r="FP71" s="256"/>
      <c r="FQ71" s="142">
        <f t="shared" si="53"/>
        <v>8.6485195915671031</v>
      </c>
      <c r="FS71" s="142">
        <f t="shared" si="54"/>
        <v>33.167040318323131</v>
      </c>
      <c r="FT71" s="256"/>
      <c r="FU71" s="142">
        <f t="shared" si="55"/>
        <v>8.6485195915671031</v>
      </c>
      <c r="FV71" s="256"/>
      <c r="FW71" s="142">
        <f t="shared" si="56"/>
        <v>9.4673009708211964E-2</v>
      </c>
      <c r="FY71" s="142">
        <f t="shared" si="57"/>
        <v>7.0353631711318787</v>
      </c>
      <c r="FZ71" s="256"/>
      <c r="GA71" s="256"/>
      <c r="GB71" s="256"/>
      <c r="GC71" s="256"/>
      <c r="GD71" s="256"/>
      <c r="GE71" s="256"/>
      <c r="GF71" s="256"/>
      <c r="GG71" s="256"/>
      <c r="GH71" s="256"/>
      <c r="GI71" s="256"/>
      <c r="GJ71" s="256"/>
      <c r="GK71" s="256"/>
      <c r="GL71" s="256"/>
      <c r="GM71" s="256"/>
      <c r="GN71" s="256"/>
      <c r="GO71" s="222">
        <v>16.9971818203379</v>
      </c>
      <c r="GP71" s="500">
        <v>310.10000000000002</v>
      </c>
      <c r="GQ71" s="256"/>
      <c r="GR71" s="256"/>
      <c r="GS71" s="617"/>
      <c r="GT71" s="620"/>
      <c r="GU71" s="620"/>
      <c r="GV71" s="620"/>
      <c r="GW71" s="620"/>
      <c r="GX71" s="620"/>
      <c r="GY71" s="620"/>
      <c r="GZ71" s="620"/>
      <c r="HA71" s="620"/>
      <c r="HB71" s="620"/>
      <c r="HC71" s="629"/>
      <c r="HD71" s="620"/>
      <c r="HE71" s="620"/>
      <c r="HF71" s="620"/>
      <c r="HG71" s="620"/>
      <c r="HH71" s="620"/>
      <c r="HI71" s="620"/>
      <c r="HJ71" s="620"/>
      <c r="HK71" s="620"/>
      <c r="HL71" s="629"/>
      <c r="HM71" s="620"/>
      <c r="HN71" s="620"/>
      <c r="HO71" s="620"/>
      <c r="HP71" s="620"/>
      <c r="HQ71" s="620"/>
      <c r="HR71" s="620"/>
      <c r="HS71" s="620"/>
      <c r="HT71" s="620"/>
      <c r="HU71" s="620"/>
      <c r="HV71" s="620"/>
      <c r="HW71" s="620"/>
      <c r="HX71" s="620"/>
      <c r="HY71" s="620"/>
      <c r="HZ71" s="620"/>
      <c r="IA71" s="620"/>
      <c r="IB71" s="620"/>
      <c r="IC71" s="620"/>
      <c r="ID71" s="620"/>
      <c r="IE71" s="620"/>
      <c r="IF71" s="620"/>
      <c r="IG71" s="620"/>
      <c r="IH71" s="620"/>
      <c r="II71" s="620"/>
      <c r="IJ71" s="620"/>
      <c r="IK71" s="620"/>
      <c r="IL71" s="620"/>
      <c r="IM71" s="620"/>
      <c r="IN71" s="620"/>
      <c r="IO71" s="620"/>
      <c r="IP71" s="620"/>
      <c r="IQ71" s="620"/>
      <c r="IR71" s="620"/>
      <c r="IS71" s="620"/>
      <c r="IT71" s="620"/>
      <c r="IU71" s="620"/>
      <c r="IV71" s="620"/>
      <c r="IW71" s="620"/>
      <c r="IX71" s="278">
        <v>45</v>
      </c>
      <c r="IY71" s="145">
        <v>74.312237382283513</v>
      </c>
      <c r="IZ71" s="145">
        <v>1.1338335433500146</v>
      </c>
      <c r="JA71" s="145">
        <v>7.0353631711318787</v>
      </c>
      <c r="JB71" s="145">
        <v>0.56626265629098538</v>
      </c>
      <c r="JC71" s="145">
        <v>2.0227260336678168E-2</v>
      </c>
      <c r="JD71" s="145">
        <v>0.31347221865050995</v>
      </c>
      <c r="JE71" s="145">
        <v>1.2452344249057496</v>
      </c>
      <c r="JF71" s="145">
        <v>5.1471836403005717</v>
      </c>
      <c r="JG71" s="145">
        <v>4.0968755998333588</v>
      </c>
      <c r="JH71" s="145">
        <v>0.13243320698044014</v>
      </c>
      <c r="JI71" s="145">
        <v>3.4587608844359634</v>
      </c>
      <c r="JJ71" s="145">
        <v>0.36811601150034201</v>
      </c>
      <c r="JK71" s="538">
        <v>1.64</v>
      </c>
      <c r="JL71" s="248">
        <v>0.13</v>
      </c>
      <c r="JM71" s="540">
        <f t="shared" si="58"/>
        <v>99.469999999999985</v>
      </c>
      <c r="JN71" s="748">
        <f t="shared" si="59"/>
        <v>1.0053282396702525</v>
      </c>
      <c r="JO71" s="753">
        <f t="shared" si="60"/>
        <v>74.708190793489024</v>
      </c>
      <c r="JP71" s="753">
        <f t="shared" si="61"/>
        <v>1.1398748802151553</v>
      </c>
      <c r="JQ71" s="753">
        <f t="shared" si="62"/>
        <v>7.0728492722749374</v>
      </c>
      <c r="JR71" s="753">
        <f t="shared" si="63"/>
        <v>0.56927983944001759</v>
      </c>
      <c r="JS71" s="753">
        <f t="shared" si="64"/>
        <v>2.0335036027624584E-2</v>
      </c>
      <c r="JT71" s="753">
        <f t="shared" si="65"/>
        <v>0.31514247376144566</v>
      </c>
      <c r="JU71" s="753">
        <f t="shared" si="66"/>
        <v>1.2518693323672965</v>
      </c>
      <c r="JV71" s="753">
        <f t="shared" si="67"/>
        <v>5.174609068362896</v>
      </c>
      <c r="JW71" s="753">
        <f t="shared" si="68"/>
        <v>4.1187047349284809</v>
      </c>
      <c r="JX71" s="753">
        <f t="shared" si="69"/>
        <v>0.13313884284753208</v>
      </c>
      <c r="JY71" s="753">
        <f t="shared" si="70"/>
        <v>3.477189991390333</v>
      </c>
      <c r="JZ71" s="753">
        <f t="shared" si="71"/>
        <v>0.37007742183607328</v>
      </c>
      <c r="KA71" s="753">
        <f t="shared" si="72"/>
        <v>1.6487383130592141</v>
      </c>
      <c r="KB71" s="753">
        <f t="shared" si="73"/>
        <v>100.00000000000001</v>
      </c>
      <c r="KC71" s="256"/>
      <c r="KD71" s="256">
        <f t="shared" si="74"/>
        <v>29.470205301145572</v>
      </c>
      <c r="KE71" s="256">
        <f t="shared" si="75"/>
        <v>58.794279930870417</v>
      </c>
      <c r="KF71" s="256">
        <f t="shared" si="76"/>
        <v>2.9006076454265104</v>
      </c>
      <c r="KG71" s="249">
        <f t="shared" si="77"/>
        <v>9.1550153244368353</v>
      </c>
      <c r="KH71" s="256">
        <f t="shared" si="78"/>
        <v>100.32010820187932</v>
      </c>
      <c r="KI71" s="256">
        <f t="shared" si="79"/>
        <v>0.99680913221071143</v>
      </c>
      <c r="KJ71" s="753">
        <f t="shared" si="80"/>
        <v>29.376169772306426</v>
      </c>
      <c r="KK71" s="753">
        <f t="shared" si="81"/>
        <v>58.606675156844588</v>
      </c>
      <c r="KL71" s="753">
        <f t="shared" si="82"/>
        <v>2.891352189921355</v>
      </c>
      <c r="KM71" s="753">
        <f t="shared" si="83"/>
        <v>9.1258028809276475</v>
      </c>
      <c r="KN71" s="753">
        <f t="shared" si="84"/>
        <v>100.00000000000001</v>
      </c>
      <c r="KO71" s="256"/>
      <c r="KP71" s="147">
        <v>3069.493904257331</v>
      </c>
      <c r="KQ71" s="472">
        <v>1</v>
      </c>
      <c r="KR71" s="148">
        <v>3.3829703753580262</v>
      </c>
      <c r="KS71" s="148">
        <v>24.618385498670289</v>
      </c>
      <c r="KT71" s="148">
        <v>4.598416550719902</v>
      </c>
      <c r="KU71" s="148">
        <v>5.3803391967776575</v>
      </c>
      <c r="KV71" s="148">
        <v>2.4796208752632531</v>
      </c>
      <c r="KW71" s="148">
        <v>54.134536592250605</v>
      </c>
      <c r="KX71" s="148">
        <v>103.66845841128675</v>
      </c>
      <c r="KY71" s="148">
        <v>6.5241548379702268</v>
      </c>
      <c r="KZ71" s="148">
        <v>50.537720548944009</v>
      </c>
      <c r="LA71" s="148">
        <v>0.71795971863192243</v>
      </c>
      <c r="LB71" s="148">
        <v>22.828828883314383</v>
      </c>
      <c r="LC71" s="148">
        <v>2.1331543404296771</v>
      </c>
      <c r="LD71" s="148">
        <v>1.8670970719504734</v>
      </c>
      <c r="LE71" s="148">
        <v>973.35267829669681</v>
      </c>
      <c r="LF71" s="148">
        <v>5.2027309677540003</v>
      </c>
      <c r="LG71" s="148">
        <v>18.626515759036877</v>
      </c>
      <c r="LH71" s="148">
        <v>3.6821097503283284</v>
      </c>
      <c r="LI71" s="148">
        <v>7.7618708227198177</v>
      </c>
      <c r="LJ71" s="617"/>
      <c r="LL71" s="142">
        <f t="shared" si="22"/>
        <v>6.7002760205176939</v>
      </c>
    </row>
    <row r="72" spans="1:324" s="142" customFormat="1" ht="15.75" x14ac:dyDescent="0.2">
      <c r="A72" s="278">
        <v>46</v>
      </c>
      <c r="B72" s="272">
        <v>98</v>
      </c>
      <c r="C72" s="144">
        <v>110</v>
      </c>
      <c r="D72" s="393">
        <v>3223</v>
      </c>
      <c r="E72" s="320" t="s">
        <v>240</v>
      </c>
      <c r="F72" s="311" t="s">
        <v>162</v>
      </c>
      <c r="G72" s="446">
        <v>4</v>
      </c>
      <c r="H72" s="145">
        <v>57.993641853828251</v>
      </c>
      <c r="I72" s="145">
        <v>1.2594645979384416</v>
      </c>
      <c r="J72" s="145">
        <v>12.236051285064732</v>
      </c>
      <c r="K72" s="145">
        <v>1.5468972735406719</v>
      </c>
      <c r="L72" s="145">
        <v>0.10272082701823515</v>
      </c>
      <c r="M72" s="145">
        <v>2.1810643070096756</v>
      </c>
      <c r="N72" s="145">
        <v>3.109161417789895</v>
      </c>
      <c r="O72" s="145">
        <v>5.9933889764163659</v>
      </c>
      <c r="P72" s="145">
        <v>4.7074191048396843</v>
      </c>
      <c r="Q72" s="145">
        <v>0.13902376990018173</v>
      </c>
      <c r="R72" s="145">
        <v>3.2026002423667235</v>
      </c>
      <c r="S72" s="145">
        <v>0.54856634428714146</v>
      </c>
      <c r="T72" s="145">
        <v>0.3</v>
      </c>
      <c r="U72" s="145">
        <v>6.28</v>
      </c>
      <c r="V72" s="146">
        <v>99.6</v>
      </c>
      <c r="W72" s="146"/>
      <c r="X72" s="145">
        <v>5.9933889764163659</v>
      </c>
      <c r="Y72" s="145">
        <f t="shared" si="149"/>
        <v>4.4470946205009438</v>
      </c>
      <c r="Z72" s="145">
        <f t="shared" si="150"/>
        <v>1.5473058536291467E-2</v>
      </c>
      <c r="AA72" s="145">
        <f t="shared" si="151"/>
        <v>10.440483596917311</v>
      </c>
      <c r="AB72" s="145">
        <v>0.3</v>
      </c>
      <c r="AC72" s="146">
        <f t="shared" si="152"/>
        <v>3.751166586653865</v>
      </c>
      <c r="AD72" s="146"/>
      <c r="AE72" s="146">
        <f t="shared" si="153"/>
        <v>5.6045504241417659</v>
      </c>
      <c r="AF72" s="444">
        <v>0.01</v>
      </c>
      <c r="AG72" s="146">
        <f>2.5/(0.7*2.5)</f>
        <v>1.4285714285714286</v>
      </c>
      <c r="AH72" s="146">
        <f t="shared" si="154"/>
        <v>1.7740288137952949</v>
      </c>
      <c r="AI72" s="887">
        <f t="shared" ref="AI72:AI110" si="170">R72*2.5*0.7</f>
        <v>5.6045504241417659</v>
      </c>
      <c r="AJ72" s="887">
        <f t="shared" ref="AJ72:AJ110" si="171">N72-AI72</f>
        <v>-2.4953890063518709</v>
      </c>
      <c r="AK72" s="146">
        <f t="shared" si="155"/>
        <v>1.425936575058212</v>
      </c>
      <c r="AL72" s="888">
        <f t="shared" si="168"/>
        <v>1.7766636673085114</v>
      </c>
      <c r="AM72" s="249">
        <f t="shared" si="156"/>
        <v>36.718153855194196</v>
      </c>
      <c r="AN72" s="249">
        <f t="shared" si="157"/>
        <v>0.99972765515283157</v>
      </c>
      <c r="AO72" s="249">
        <f t="shared" si="27"/>
        <v>2.7234484716843647E-4</v>
      </c>
      <c r="AP72" s="249">
        <f t="shared" si="158"/>
        <v>3.7279615805503474</v>
      </c>
      <c r="AQ72" s="249">
        <f t="shared" si="28"/>
        <v>3.7269462894234429</v>
      </c>
      <c r="AR72" s="249">
        <f t="shared" si="29"/>
        <v>1.0152911269047872E-3</v>
      </c>
      <c r="AS72" s="249">
        <f t="shared" si="159"/>
        <v>6.2765802800626682</v>
      </c>
      <c r="AT72" s="249">
        <f t="shared" si="160"/>
        <v>3.4197199373318704E-3</v>
      </c>
      <c r="AU72" s="433">
        <f t="shared" si="30"/>
        <v>1.4435011064236657E-2</v>
      </c>
      <c r="AV72" s="430">
        <f t="shared" si="161"/>
        <v>44.47915570910169</v>
      </c>
      <c r="AW72" s="430">
        <f t="shared" si="162"/>
        <v>35.754063999277406</v>
      </c>
      <c r="AX72" s="430">
        <f t="shared" si="163"/>
        <v>80.247654719443332</v>
      </c>
      <c r="AY72" s="430">
        <f t="shared" si="85"/>
        <v>19.752345280556668</v>
      </c>
      <c r="AZ72" s="436">
        <f t="shared" si="31"/>
        <v>35.754063999277406</v>
      </c>
      <c r="BA72" s="436"/>
      <c r="BB72" s="464">
        <v>0.1</v>
      </c>
      <c r="BC72" s="465">
        <f t="shared" si="169"/>
        <v>1.4435011064236657E-2</v>
      </c>
      <c r="BD72" s="436">
        <f t="shared" si="32"/>
        <v>44.47915570910169</v>
      </c>
      <c r="BE72" s="430"/>
      <c r="BF72" s="146">
        <f t="shared" ref="BF72:BF110" si="172">AZ72+BD72</f>
        <v>80.233219708379096</v>
      </c>
      <c r="BG72" s="146"/>
      <c r="BH72" s="147">
        <v>13107.791914582131</v>
      </c>
      <c r="BI72" s="148">
        <v>14.831843965293928</v>
      </c>
      <c r="BJ72" s="148">
        <v>-0.45237512287356085</v>
      </c>
      <c r="BK72" s="148">
        <v>39.289541572505634</v>
      </c>
      <c r="BL72" s="148">
        <v>8.2005040006938881</v>
      </c>
      <c r="BM72" s="148">
        <v>7.7214062723161492</v>
      </c>
      <c r="BN72" s="148">
        <v>16.558753019879742</v>
      </c>
      <c r="BO72" s="148">
        <v>83.235695388840313</v>
      </c>
      <c r="BP72" s="148">
        <v>130.77405967824041</v>
      </c>
      <c r="BQ72" s="148">
        <v>15.187085663161051</v>
      </c>
      <c r="BR72" s="148">
        <v>110.49044469087617</v>
      </c>
      <c r="BS72" s="148">
        <v>3.8049620876440322</v>
      </c>
      <c r="BT72" s="148">
        <v>16.25271604432773</v>
      </c>
      <c r="BU72" s="148">
        <v>4.5798371702950149</v>
      </c>
      <c r="BV72" s="148">
        <v>1.4888515036670835</v>
      </c>
      <c r="BW72" s="148">
        <v>643.26257179857089</v>
      </c>
      <c r="BX72" s="148">
        <v>21.691499555820357</v>
      </c>
      <c r="BY72" s="148">
        <v>44.120791148655314</v>
      </c>
      <c r="BZ72" s="148">
        <v>3.315301668921272</v>
      </c>
      <c r="CA72" s="148">
        <v>9.5422728529676117</v>
      </c>
      <c r="CB72" s="148"/>
      <c r="CC72" s="148">
        <f t="shared" si="34"/>
        <v>186028.16258000908</v>
      </c>
      <c r="CD72" s="148"/>
      <c r="CE72" s="148">
        <f t="shared" si="35"/>
        <v>75.354563557443285</v>
      </c>
      <c r="CF72" s="148"/>
      <c r="CG72" s="198">
        <v>13.282227616492156</v>
      </c>
      <c r="CH72" s="198">
        <v>10.767888307155339</v>
      </c>
      <c r="CI72" s="373">
        <v>1.3515396457924465</v>
      </c>
      <c r="CJ72" s="200" t="s">
        <v>159</v>
      </c>
      <c r="CK72" s="344">
        <v>13.282227616492156</v>
      </c>
      <c r="CL72" s="373">
        <v>1.3515396457924465</v>
      </c>
      <c r="CM72" s="501">
        <f t="shared" ref="CM72:CM110" si="173">BD72</f>
        <v>44.47915570910169</v>
      </c>
      <c r="CN72" s="501">
        <f t="shared" ref="CN72:CN110" si="174">AZ72</f>
        <v>35.754063999277406</v>
      </c>
      <c r="CO72" s="161">
        <f t="shared" ref="CO72:CP110" si="175">1/CM72</f>
        <v>2.2482441135800873E-2</v>
      </c>
      <c r="CP72" s="161">
        <f t="shared" si="175"/>
        <v>2.7968848520834165E-2</v>
      </c>
      <c r="CQ72" s="142">
        <f t="shared" ref="CQ72:CQ110" si="176">CN72/CM72</f>
        <v>0.80383863922941134</v>
      </c>
      <c r="CR72" s="142">
        <f t="shared" ref="CR72:CR110" si="177">100*CM72/(CM72+CN72)</f>
        <v>55.437331158799978</v>
      </c>
      <c r="CS72" s="142">
        <f t="shared" ref="CS72:CS111" si="178">H72/J72</f>
        <v>4.7395716561449053</v>
      </c>
      <c r="CT72" s="142">
        <f t="shared" si="164"/>
        <v>82.577097039473685</v>
      </c>
      <c r="CU72" s="142">
        <f t="shared" ref="CU72:CU111" si="179">100*J72/(H72+J72)</f>
        <v>17.422902960526315</v>
      </c>
      <c r="CV72" s="142">
        <f t="shared" ref="CV72:CV111" si="180">100*P72/BO72</f>
        <v>5.655529256827502</v>
      </c>
      <c r="CW72" s="146">
        <f t="shared" ref="CW72:CW111" si="181">H72</f>
        <v>57.993641853828251</v>
      </c>
      <c r="CX72" s="146">
        <f t="shared" ref="CX72:CX111" si="182">J72</f>
        <v>12.236051285064732</v>
      </c>
      <c r="CY72" s="146">
        <f t="shared" ref="CY72:CY111" si="183">P72</f>
        <v>4.7074191048396843</v>
      </c>
      <c r="CZ72" s="512">
        <f t="shared" ref="CZ72:CZ111" si="184">BO72</f>
        <v>83.235695388840313</v>
      </c>
      <c r="DG72" s="516"/>
      <c r="DH72" s="145">
        <v>57.993641853828251</v>
      </c>
      <c r="DI72" s="145">
        <v>1.2594645979384416</v>
      </c>
      <c r="DJ72" s="145">
        <v>12.236051285064732</v>
      </c>
      <c r="DK72" s="145">
        <v>1.5468972735406719</v>
      </c>
      <c r="DL72" s="145">
        <v>0.10272082701823515</v>
      </c>
      <c r="DM72" s="145">
        <v>2.1810643070096756</v>
      </c>
      <c r="DN72" s="145">
        <v>3.109161417789895</v>
      </c>
      <c r="DO72" s="145">
        <v>5.9933889764163659</v>
      </c>
      <c r="DP72" s="145">
        <v>4.7074191048396843</v>
      </c>
      <c r="DQ72" s="145">
        <v>0.13902376990018173</v>
      </c>
      <c r="DR72" s="145">
        <v>3.2026002423667235</v>
      </c>
      <c r="DS72" s="145">
        <v>0.54856634428714146</v>
      </c>
      <c r="DT72" s="145">
        <v>0.3</v>
      </c>
      <c r="DU72" s="538">
        <v>6.28</v>
      </c>
      <c r="DV72" s="540">
        <f t="shared" ref="DV72:DV111" si="185">SUM(DH72:DU72)</f>
        <v>99.6</v>
      </c>
      <c r="DW72" s="554">
        <f t="shared" ref="DW72:DW111" si="186">100/(DV72-DT72-DU72-DO72-DR72-DS72-DL72-DN72-DQ72-DM72)</f>
        <v>1.2862815964695018</v>
      </c>
      <c r="DX72" s="256">
        <f t="shared" si="148"/>
        <v>74.596154228822726</v>
      </c>
      <c r="DY72" s="256">
        <f t="shared" si="148"/>
        <v>1.6200261337330779</v>
      </c>
      <c r="DZ72" s="256">
        <f t="shared" si="148"/>
        <v>15.739007581435763</v>
      </c>
      <c r="EA72" s="256">
        <f t="shared" si="147"/>
        <v>1.989745494584215</v>
      </c>
      <c r="EB72" s="256">
        <f t="shared" si="147"/>
        <v>0.13212790936768304</v>
      </c>
      <c r="EC72" s="256">
        <f t="shared" si="147"/>
        <v>2.8054628788230529</v>
      </c>
      <c r="ED72" s="256">
        <f t="shared" si="147"/>
        <v>3.9992571121561657</v>
      </c>
      <c r="EE72" s="256">
        <f t="shared" si="147"/>
        <v>7.709185940847556</v>
      </c>
      <c r="EF72" s="256">
        <f t="shared" si="147"/>
        <v>6.0550665614242218</v>
      </c>
      <c r="EG72" s="256">
        <f t="shared" si="147"/>
        <v>0.17882371669441441</v>
      </c>
      <c r="EH72" s="256">
        <f t="shared" si="147"/>
        <v>4.1194457526050821</v>
      </c>
      <c r="EI72" s="256">
        <f t="shared" si="147"/>
        <v>0.70561079309910268</v>
      </c>
      <c r="EJ72" s="256">
        <f t="shared" si="121"/>
        <v>119.64991410359306</v>
      </c>
      <c r="EK72" s="256"/>
      <c r="EL72" s="256"/>
      <c r="EM72" s="147">
        <v>13107.791914582131</v>
      </c>
      <c r="EN72" s="148">
        <v>14.831843965293928</v>
      </c>
      <c r="EO72" s="148">
        <v>-0.45237512287356085</v>
      </c>
      <c r="EP72" s="148">
        <v>39.289541572505634</v>
      </c>
      <c r="EQ72" s="148">
        <v>8.2005040006938881</v>
      </c>
      <c r="ER72" s="148">
        <v>7.7214062723161492</v>
      </c>
      <c r="ES72" s="148">
        <v>16.558753019879742</v>
      </c>
      <c r="ET72" s="148">
        <v>83.235695388840313</v>
      </c>
      <c r="EU72" s="148">
        <v>130.77405967824041</v>
      </c>
      <c r="EV72" s="148">
        <v>15.187085663161051</v>
      </c>
      <c r="EW72" s="148">
        <v>110.49044469087617</v>
      </c>
      <c r="EX72" s="148">
        <v>3.8049620876440322</v>
      </c>
      <c r="EY72" s="148">
        <v>16.25271604432773</v>
      </c>
      <c r="EZ72" s="148">
        <v>4.5798371702950149</v>
      </c>
      <c r="FA72" s="148">
        <v>1.4888515036670835</v>
      </c>
      <c r="FB72" s="148">
        <v>643.26257179857089</v>
      </c>
      <c r="FC72" s="148">
        <v>21.691499555820357</v>
      </c>
      <c r="FD72" s="148">
        <v>44.120791148655314</v>
      </c>
      <c r="FE72" s="148">
        <v>3.315301668921272</v>
      </c>
      <c r="FF72" s="148">
        <v>9.5422728529676117</v>
      </c>
      <c r="FG72" s="516"/>
      <c r="FH72" s="256"/>
      <c r="FI72" s="256"/>
      <c r="FJ72" s="256"/>
      <c r="FK72" s="256"/>
      <c r="FL72" s="256"/>
      <c r="FM72" s="142">
        <f t="shared" si="165"/>
        <v>50.98354702110305</v>
      </c>
      <c r="FN72" s="256"/>
      <c r="FO72" s="142">
        <f t="shared" si="166"/>
        <v>31.482197402854666</v>
      </c>
      <c r="FP72" s="256"/>
      <c r="FQ72" s="142">
        <f t="shared" ref="FQ72:FQ111" si="187">100*FM72*$FJ$8/(FM72*($FJ$8+$FJ$11)+100*FO72)</f>
        <v>17.422902960526315</v>
      </c>
      <c r="FS72" s="142">
        <f t="shared" ref="FS72:FS111" si="188">100*FM72/(FM72+FO72)</f>
        <v>61.82390928164768</v>
      </c>
      <c r="FT72" s="256"/>
      <c r="FU72" s="142">
        <f t="shared" ref="FU72:FU111" si="189">100*$DJ72/($DJ72+$DH72)</f>
        <v>17.422902960526315</v>
      </c>
      <c r="FV72" s="256"/>
      <c r="FW72" s="142">
        <f t="shared" ref="FW72:FW111" si="190">DJ72/DH72</f>
        <v>0.21098953081624777</v>
      </c>
      <c r="FY72" s="142">
        <f t="shared" ref="FY72:FY111" si="191">($FM72/100)*$FJ$8</f>
        <v>12.236051285064732</v>
      </c>
      <c r="FZ72" s="256"/>
      <c r="GA72" s="256"/>
      <c r="GB72" s="256"/>
      <c r="GC72" s="256"/>
      <c r="GD72" s="256"/>
      <c r="GE72" s="256"/>
      <c r="GF72" s="256"/>
      <c r="GG72" s="256"/>
      <c r="GH72" s="256"/>
      <c r="GI72" s="256"/>
      <c r="GJ72" s="256"/>
      <c r="GK72" s="256"/>
      <c r="GL72" s="256"/>
      <c r="GM72" s="256"/>
      <c r="GN72" s="256"/>
      <c r="GO72" s="344">
        <v>13.282227616492156</v>
      </c>
      <c r="GP72" s="373">
        <v>1.3515396457924465</v>
      </c>
      <c r="GQ72" s="256"/>
      <c r="GR72" s="256"/>
      <c r="GS72" s="617"/>
      <c r="GT72" s="620"/>
      <c r="GU72" s="620"/>
      <c r="GV72" s="620"/>
      <c r="GW72" s="620"/>
      <c r="GX72" s="620"/>
      <c r="GY72" s="620"/>
      <c r="GZ72" s="620"/>
      <c r="HA72" s="620"/>
      <c r="HB72" s="620"/>
      <c r="HC72" s="629"/>
      <c r="HD72" s="620"/>
      <c r="HE72" s="620"/>
      <c r="HF72" s="620"/>
      <c r="HG72" s="620"/>
      <c r="HH72" s="620"/>
      <c r="HI72" s="620"/>
      <c r="HJ72" s="620"/>
      <c r="HK72" s="620"/>
      <c r="HL72" s="629"/>
      <c r="HM72" s="620"/>
      <c r="HN72" s="620"/>
      <c r="HO72" s="620"/>
      <c r="HP72" s="620"/>
      <c r="HQ72" s="620"/>
      <c r="HR72" s="620"/>
      <c r="HS72" s="620"/>
      <c r="HT72" s="620"/>
      <c r="HU72" s="620"/>
      <c r="HV72" s="620"/>
      <c r="HW72" s="620"/>
      <c r="HX72" s="620"/>
      <c r="HY72" s="620"/>
      <c r="HZ72" s="620"/>
      <c r="IA72" s="620"/>
      <c r="IB72" s="620"/>
      <c r="IC72" s="620"/>
      <c r="ID72" s="620"/>
      <c r="IE72" s="620"/>
      <c r="IF72" s="620"/>
      <c r="IG72" s="620"/>
      <c r="IH72" s="620"/>
      <c r="II72" s="620"/>
      <c r="IJ72" s="620"/>
      <c r="IK72" s="620"/>
      <c r="IL72" s="620"/>
      <c r="IM72" s="620"/>
      <c r="IN72" s="620"/>
      <c r="IO72" s="620"/>
      <c r="IP72" s="620"/>
      <c r="IQ72" s="620"/>
      <c r="IR72" s="620"/>
      <c r="IS72" s="620"/>
      <c r="IT72" s="620"/>
      <c r="IU72" s="620"/>
      <c r="IV72" s="620"/>
      <c r="IW72" s="620"/>
      <c r="IX72" s="278">
        <v>46</v>
      </c>
      <c r="IY72" s="145">
        <v>57.993641853828251</v>
      </c>
      <c r="IZ72" s="145">
        <v>1.2594645979384416</v>
      </c>
      <c r="JA72" s="145">
        <v>12.236051285064732</v>
      </c>
      <c r="JB72" s="145">
        <v>1.5468972735406719</v>
      </c>
      <c r="JC72" s="145">
        <v>0.10272082701823515</v>
      </c>
      <c r="JD72" s="145">
        <v>2.1810643070096756</v>
      </c>
      <c r="JE72" s="145">
        <v>3.109161417789895</v>
      </c>
      <c r="JF72" s="145">
        <v>5.9933889764163659</v>
      </c>
      <c r="JG72" s="145">
        <v>4.7074191048396843</v>
      </c>
      <c r="JH72" s="145">
        <v>0.13902376990018173</v>
      </c>
      <c r="JI72" s="145">
        <v>3.2026002423667235</v>
      </c>
      <c r="JJ72" s="145">
        <v>0.54856634428714146</v>
      </c>
      <c r="JK72" s="538">
        <v>6.28</v>
      </c>
      <c r="JL72" s="248">
        <v>0.3</v>
      </c>
      <c r="JM72" s="540">
        <f t="shared" ref="JM72:JM111" si="192">SUM(IY72:JK72)</f>
        <v>99.3</v>
      </c>
      <c r="JN72" s="748">
        <f t="shared" ref="JN72:JN111" si="193">100/JM72</f>
        <v>1.0070493454179255</v>
      </c>
      <c r="JO72" s="753">
        <f t="shared" ref="JO72:JO111" si="194">IY72*$JN72</f>
        <v>58.402459067299347</v>
      </c>
      <c r="JP72" s="753">
        <f t="shared" ref="JP72:JP111" si="195">IZ72*$JN72</f>
        <v>1.2683429989309583</v>
      </c>
      <c r="JQ72" s="753">
        <f t="shared" ref="JQ72:JQ111" si="196">JA72*$JN72</f>
        <v>12.322307437124605</v>
      </c>
      <c r="JR72" s="753">
        <f t="shared" ref="JR72:JR111" si="197">JB72*$JN72</f>
        <v>1.5578018867479071</v>
      </c>
      <c r="JS72" s="753">
        <f t="shared" ref="JS72:JS111" si="198">JC72*$JN72</f>
        <v>0.10344494160950166</v>
      </c>
      <c r="JT72" s="753">
        <f t="shared" ref="JT72:JT111" si="199">JD72*$JN72</f>
        <v>2.1964393826884949</v>
      </c>
      <c r="JU72" s="753">
        <f t="shared" ref="JU72:JU111" si="200">JE72*$JN72</f>
        <v>3.131078970583983</v>
      </c>
      <c r="JV72" s="753">
        <f t="shared" ref="JV72:JV111" si="201">JF72*$JN72</f>
        <v>6.0356384455351115</v>
      </c>
      <c r="JW72" s="753">
        <f t="shared" ref="JW72:JW111" si="202">JG72*$JN72</f>
        <v>4.7406033281366406</v>
      </c>
      <c r="JX72" s="753">
        <f t="shared" ref="JX72:JX111" si="203">JH72*$JN72</f>
        <v>0.14000379647551028</v>
      </c>
      <c r="JY72" s="753">
        <f t="shared" ref="JY72:JY111" si="204">JI72*$JN72</f>
        <v>3.2251764777106984</v>
      </c>
      <c r="JZ72" s="753">
        <f t="shared" ref="JZ72:JZ111" si="205">JJ72*$JN72</f>
        <v>0.55243337793267011</v>
      </c>
      <c r="KA72" s="753">
        <f t="shared" ref="KA72:KA111" si="206">JK72*$JN72</f>
        <v>6.3242698892245723</v>
      </c>
      <c r="KB72" s="753">
        <f t="shared" ref="KB72:KB111" si="207">SUM(JO72:KA72)</f>
        <v>100.00000000000001</v>
      </c>
      <c r="KC72" s="256"/>
      <c r="KD72" s="256">
        <f t="shared" ref="KD72:KD111" si="208">100*JQ72/24</f>
        <v>51.342947654685851</v>
      </c>
      <c r="KE72" s="256">
        <f t="shared" ref="KE72:KE111" si="209">JO72-0.01*54*KD72</f>
        <v>30.677267333768985</v>
      </c>
      <c r="KF72" s="256">
        <f t="shared" ref="KF72:KF111" si="210">JU72+KA72</f>
        <v>9.4553488598085558</v>
      </c>
      <c r="KG72" s="249">
        <f t="shared" ref="KG72:KG111" si="211">JV72+JZ72+JY72+JX72</f>
        <v>9.9532520976539889</v>
      </c>
      <c r="KH72" s="256">
        <f t="shared" ref="KH72:KH111" si="212">SUM(KD72:KG72)</f>
        <v>101.42881594591738</v>
      </c>
      <c r="KI72" s="256">
        <f t="shared" ref="KI72:KI111" si="213">100/KH72</f>
        <v>0.98591311618308519</v>
      </c>
      <c r="KJ72" s="753">
        <f t="shared" ref="KJ72:KJ111" si="214">KD72*$KI72</f>
        <v>50.619685516256354</v>
      </c>
      <c r="KK72" s="753">
        <f t="shared" ref="KK72:KK111" si="215">KE72*$KI72</f>
        <v>30.245120233017744</v>
      </c>
      <c r="KL72" s="753">
        <f t="shared" ref="KL72:KL111" si="216">KF72*$KI72</f>
        <v>9.3221524589720346</v>
      </c>
      <c r="KM72" s="753">
        <f t="shared" ref="KM72:KM111" si="217">KG72*$KI72</f>
        <v>9.8130417917538733</v>
      </c>
      <c r="KN72" s="753">
        <f t="shared" ref="KN72:KN111" si="218">SUM(KJ72:KM72)</f>
        <v>100</v>
      </c>
      <c r="KO72" s="256"/>
      <c r="KP72" s="147">
        <v>13107.791914582131</v>
      </c>
      <c r="KQ72" s="148">
        <v>14.831843965293928</v>
      </c>
      <c r="KR72" s="148">
        <v>-0.45237512287356085</v>
      </c>
      <c r="KS72" s="148">
        <v>39.289541572505634</v>
      </c>
      <c r="KT72" s="148">
        <v>8.2005040006938881</v>
      </c>
      <c r="KU72" s="148">
        <v>7.7214062723161492</v>
      </c>
      <c r="KV72" s="148">
        <v>16.558753019879742</v>
      </c>
      <c r="KW72" s="148">
        <v>83.235695388840313</v>
      </c>
      <c r="KX72" s="148">
        <v>130.77405967824041</v>
      </c>
      <c r="KY72" s="148">
        <v>15.187085663161051</v>
      </c>
      <c r="KZ72" s="148">
        <v>110.49044469087617</v>
      </c>
      <c r="LA72" s="148">
        <v>3.8049620876440322</v>
      </c>
      <c r="LB72" s="148">
        <v>16.25271604432773</v>
      </c>
      <c r="LC72" s="148">
        <v>4.5798371702950149</v>
      </c>
      <c r="LD72" s="148">
        <v>1.4888515036670835</v>
      </c>
      <c r="LE72" s="148">
        <v>643.26257179857089</v>
      </c>
      <c r="LF72" s="148">
        <v>21.691499555820357</v>
      </c>
      <c r="LG72" s="148">
        <v>44.120791148655314</v>
      </c>
      <c r="LH72" s="148">
        <v>3.315301668921272</v>
      </c>
      <c r="LI72" s="148">
        <v>9.5422728529676117</v>
      </c>
      <c r="LJ72" s="617"/>
      <c r="LL72" s="142">
        <f t="shared" ref="LL72:LL111" si="219">KV72/JZ72</f>
        <v>29.974208078893273</v>
      </c>
    </row>
    <row r="73" spans="1:324" s="142" customFormat="1" ht="15.75" x14ac:dyDescent="0.2">
      <c r="A73" s="278">
        <v>47</v>
      </c>
      <c r="B73" s="272">
        <v>69</v>
      </c>
      <c r="C73" s="144">
        <v>110</v>
      </c>
      <c r="D73" s="393">
        <v>3223.7</v>
      </c>
      <c r="E73" s="320" t="s">
        <v>240</v>
      </c>
      <c r="F73" s="311" t="s">
        <v>168</v>
      </c>
      <c r="G73" s="239"/>
      <c r="H73" s="145">
        <v>86.942387629578988</v>
      </c>
      <c r="I73" s="145">
        <v>0.20347761648730761</v>
      </c>
      <c r="J73" s="145">
        <v>4.8634073000633995</v>
      </c>
      <c r="K73" s="145">
        <v>0.50965146437657982</v>
      </c>
      <c r="L73" s="145">
        <v>1.8644556240788462E-2</v>
      </c>
      <c r="M73" s="145">
        <v>0.23471984586376396</v>
      </c>
      <c r="N73" s="145">
        <v>0.37006924603337971</v>
      </c>
      <c r="O73" s="145">
        <v>1.2457587010399254</v>
      </c>
      <c r="P73" s="145">
        <v>2.7913420227087462</v>
      </c>
      <c r="Q73" s="145">
        <v>7.0345406789569451E-2</v>
      </c>
      <c r="R73" s="145">
        <v>0.43638339741953536</v>
      </c>
      <c r="S73" s="145">
        <v>0.23381281339799587</v>
      </c>
      <c r="T73" s="145">
        <v>0.12</v>
      </c>
      <c r="U73" s="145">
        <v>1.56</v>
      </c>
      <c r="V73" s="146">
        <v>99.6</v>
      </c>
      <c r="W73" s="146"/>
      <c r="X73" s="145">
        <v>1.2457587010399254</v>
      </c>
      <c r="Y73" s="145">
        <f t="shared" si="149"/>
        <v>0.92435295617162461</v>
      </c>
      <c r="Z73" s="145">
        <f t="shared" si="150"/>
        <v>6.5950078525934576E-3</v>
      </c>
      <c r="AA73" s="145">
        <f t="shared" si="151"/>
        <v>2.17011165721155</v>
      </c>
      <c r="AB73" s="145">
        <v>0.12</v>
      </c>
      <c r="AC73" s="146">
        <f t="shared" si="152"/>
        <v>0.67019621081753122</v>
      </c>
      <c r="AD73" s="146"/>
      <c r="AE73" s="146">
        <f t="shared" si="153"/>
        <v>0.76367094548418679</v>
      </c>
      <c r="AF73" s="444">
        <v>0.01</v>
      </c>
      <c r="AG73" s="146">
        <f>0.39/(0.7*2.5)</f>
        <v>0.22285714285714286</v>
      </c>
      <c r="AH73" s="146">
        <f t="shared" si="154"/>
        <v>0.21352625456239249</v>
      </c>
      <c r="AI73" s="887">
        <f t="shared" si="170"/>
        <v>0.76367094548418679</v>
      </c>
      <c r="AJ73" s="887">
        <f t="shared" si="171"/>
        <v>-0.39360169945080709</v>
      </c>
      <c r="AK73" s="146">
        <f t="shared" si="155"/>
        <v>0.22491525682903263</v>
      </c>
      <c r="AL73" s="888">
        <f t="shared" si="168"/>
        <v>0.21146814059050273</v>
      </c>
      <c r="AM73" s="249">
        <f t="shared" si="156"/>
        <v>14.600221900190197</v>
      </c>
      <c r="AN73" s="249">
        <f t="shared" si="157"/>
        <v>0.99931507890302207</v>
      </c>
      <c r="AO73" s="249">
        <f t="shared" ref="AO73:AO111" si="220">AF73/AM73</f>
        <v>6.8492109697796647E-4</v>
      </c>
      <c r="AP73" s="249">
        <f t="shared" si="158"/>
        <v>0.74437131024034375</v>
      </c>
      <c r="AQ73" s="249">
        <f t="shared" ref="AQ73:AQ111" si="221">AP73*AN73</f>
        <v>0.74386147462597507</v>
      </c>
      <c r="AR73" s="249">
        <f t="shared" ref="AR73:AR111" si="222">AP73*AO73</f>
        <v>5.0983561436874244E-4</v>
      </c>
      <c r="AS73" s="249">
        <f t="shared" si="159"/>
        <v>1.5578645088203902</v>
      </c>
      <c r="AT73" s="249">
        <f t="shared" si="160"/>
        <v>2.13549117960993E-3</v>
      </c>
      <c r="AU73" s="433">
        <f t="shared" ref="AU73:AU111" si="223">AR73+AF73+AT73</f>
        <v>1.2645326793978673E-2</v>
      </c>
      <c r="AV73" s="430">
        <f t="shared" si="161"/>
        <v>14.330266567019528</v>
      </c>
      <c r="AW73" s="430">
        <f t="shared" si="162"/>
        <v>79.777254346069228</v>
      </c>
      <c r="AX73" s="430">
        <f t="shared" si="163"/>
        <v>94.120166239882735</v>
      </c>
      <c r="AY73" s="430">
        <f t="shared" ref="AY73:AY111" si="224">100-AX73</f>
        <v>5.8798337601172648</v>
      </c>
      <c r="AZ73" s="436">
        <f t="shared" si="31"/>
        <v>79.777254346069228</v>
      </c>
      <c r="BA73" s="436"/>
      <c r="BB73" s="464">
        <v>0.1</v>
      </c>
      <c r="BC73" s="465">
        <f t="shared" si="169"/>
        <v>1.2645326793978673E-2</v>
      </c>
      <c r="BD73" s="436">
        <f t="shared" si="32"/>
        <v>14.330266567019528</v>
      </c>
      <c r="BE73" s="430"/>
      <c r="BF73" s="146">
        <f t="shared" si="172"/>
        <v>94.107520913088763</v>
      </c>
      <c r="BG73" s="146"/>
      <c r="BH73" s="147">
        <v>2463.3993412645777</v>
      </c>
      <c r="BI73" s="148">
        <v>1.448988368121358</v>
      </c>
      <c r="BJ73" s="148">
        <v>0.60490886041956748</v>
      </c>
      <c r="BK73" s="148">
        <v>19.370066602609732</v>
      </c>
      <c r="BL73" s="148">
        <v>2.8822940802640367</v>
      </c>
      <c r="BM73" s="148">
        <v>5.9676936469045296</v>
      </c>
      <c r="BN73" s="148">
        <v>2.1605002474516586</v>
      </c>
      <c r="BO73" s="148">
        <v>51.416573330223514</v>
      </c>
      <c r="BP73" s="148">
        <v>100.03652162938363</v>
      </c>
      <c r="BQ73" s="148">
        <v>6.8048636156947779</v>
      </c>
      <c r="BR73" s="148">
        <v>51.966058022021137</v>
      </c>
      <c r="BS73" s="148">
        <v>1.4225592898378119</v>
      </c>
      <c r="BT73" s="148">
        <v>27.037967717816858</v>
      </c>
      <c r="BU73" s="148">
        <v>2.8062882918655938</v>
      </c>
      <c r="BV73" s="472">
        <v>1</v>
      </c>
      <c r="BW73" s="148">
        <v>1039.4592297302142</v>
      </c>
      <c r="BX73" s="148">
        <v>1.0059518975580528</v>
      </c>
      <c r="BY73" s="148">
        <v>15.723805284880845</v>
      </c>
      <c r="BZ73" s="148">
        <v>8.6948561202081525</v>
      </c>
      <c r="CA73" s="148">
        <v>7.8363985680704147</v>
      </c>
      <c r="CB73" s="148"/>
      <c r="CC73" s="148">
        <f t="shared" ref="CC73:CC110" si="225">BO73*BI73*BK73*BL73*BU73*BV73*BY73/BW73</f>
        <v>176.57121854328497</v>
      </c>
      <c r="CD73" s="148"/>
      <c r="CE73" s="148">
        <f t="shared" si="35"/>
        <v>24.566155750509314</v>
      </c>
      <c r="CF73" s="148"/>
      <c r="CG73" s="200"/>
      <c r="CH73" s="200"/>
      <c r="CI73" s="378"/>
      <c r="CJ73" s="200" t="s">
        <v>171</v>
      </c>
      <c r="CK73" s="347"/>
      <c r="CL73" s="378"/>
      <c r="CM73" s="501">
        <f t="shared" si="173"/>
        <v>14.330266567019528</v>
      </c>
      <c r="CN73" s="501">
        <f t="shared" si="174"/>
        <v>79.777254346069228</v>
      </c>
      <c r="CO73" s="161">
        <f t="shared" si="175"/>
        <v>6.9782372527630129E-2</v>
      </c>
      <c r="CP73" s="161">
        <f t="shared" si="175"/>
        <v>1.2534901184516284E-2</v>
      </c>
      <c r="CQ73" s="142">
        <f t="shared" si="176"/>
        <v>5.5670460820089023</v>
      </c>
      <c r="CR73" s="142">
        <f t="shared" si="177"/>
        <v>15.227546563737427</v>
      </c>
      <c r="CS73" s="142">
        <f t="shared" si="178"/>
        <v>17.87684688231759</v>
      </c>
      <c r="CT73" s="142">
        <f t="shared" si="164"/>
        <v>94.702505104617202</v>
      </c>
      <c r="CU73" s="142">
        <f t="shared" si="179"/>
        <v>5.2974948953827914</v>
      </c>
      <c r="CV73" s="142">
        <f t="shared" si="180"/>
        <v>5.4288760255984405</v>
      </c>
      <c r="CW73" s="146">
        <f t="shared" si="181"/>
        <v>86.942387629578988</v>
      </c>
      <c r="CX73" s="146">
        <f t="shared" si="182"/>
        <v>4.8634073000633995</v>
      </c>
      <c r="CY73" s="146">
        <f t="shared" si="183"/>
        <v>2.7913420227087462</v>
      </c>
      <c r="CZ73" s="512">
        <f t="shared" si="184"/>
        <v>51.416573330223514</v>
      </c>
      <c r="DG73" s="516"/>
      <c r="DH73" s="145">
        <v>86.942387629578988</v>
      </c>
      <c r="DI73" s="145">
        <v>0.20347761648730761</v>
      </c>
      <c r="DJ73" s="145">
        <v>4.8634073000633995</v>
      </c>
      <c r="DK73" s="145">
        <v>0.50965146437657982</v>
      </c>
      <c r="DL73" s="145">
        <v>1.8644556240788462E-2</v>
      </c>
      <c r="DM73" s="145">
        <v>0.23471984586376396</v>
      </c>
      <c r="DN73" s="145">
        <v>0.37006924603337971</v>
      </c>
      <c r="DO73" s="145">
        <v>1.2457587010399254</v>
      </c>
      <c r="DP73" s="145">
        <v>2.7913420227087462</v>
      </c>
      <c r="DQ73" s="145">
        <v>7.0345406789569451E-2</v>
      </c>
      <c r="DR73" s="145">
        <v>0.43638339741953536</v>
      </c>
      <c r="DS73" s="145">
        <v>0.23381281339799587</v>
      </c>
      <c r="DT73" s="145">
        <v>0.12</v>
      </c>
      <c r="DU73" s="538">
        <v>1.56</v>
      </c>
      <c r="DV73" s="540">
        <f t="shared" si="185"/>
        <v>99.59999999999998</v>
      </c>
      <c r="DW73" s="554">
        <f t="shared" si="186"/>
        <v>1.0492049194905262</v>
      </c>
      <c r="DX73" s="256">
        <f t="shared" si="148"/>
        <v>91.220380813206546</v>
      </c>
      <c r="DY73" s="256">
        <f t="shared" si="148"/>
        <v>0.21348971622468974</v>
      </c>
      <c r="DZ73" s="256">
        <f t="shared" si="148"/>
        <v>5.1027108647126562</v>
      </c>
      <c r="EA73" s="256">
        <f t="shared" si="147"/>
        <v>0.53472882364945817</v>
      </c>
      <c r="EB73" s="256">
        <f t="shared" si="147"/>
        <v>1.9561960129553045E-2</v>
      </c>
      <c r="EC73" s="256">
        <f t="shared" si="147"/>
        <v>0.24626921698231918</v>
      </c>
      <c r="ED73" s="256">
        <f t="shared" si="147"/>
        <v>0.38827847349037187</v>
      </c>
      <c r="EE73" s="256">
        <f t="shared" si="147"/>
        <v>1.3070561576292175</v>
      </c>
      <c r="EF73" s="256">
        <f t="shared" si="147"/>
        <v>2.9286897822066527</v>
      </c>
      <c r="EG73" s="256">
        <f t="shared" si="147"/>
        <v>7.380674686717853E-2</v>
      </c>
      <c r="EH73" s="256">
        <f t="shared" si="147"/>
        <v>0.45785560735656589</v>
      </c>
      <c r="EI73" s="256">
        <f t="shared" si="147"/>
        <v>0.24531755405709768</v>
      </c>
      <c r="EJ73" s="256">
        <f t="shared" si="121"/>
        <v>102.73814571651229</v>
      </c>
      <c r="EK73" s="256"/>
      <c r="EL73" s="256"/>
      <c r="EM73" s="147">
        <v>2463.3993412645777</v>
      </c>
      <c r="EN73" s="148">
        <v>1.448988368121358</v>
      </c>
      <c r="EO73" s="148">
        <v>0.60490886041956748</v>
      </c>
      <c r="EP73" s="148">
        <v>19.370066602609732</v>
      </c>
      <c r="EQ73" s="148">
        <v>2.8822940802640367</v>
      </c>
      <c r="ER73" s="148">
        <v>5.9676936469045296</v>
      </c>
      <c r="ES73" s="148">
        <v>2.1605002474516586</v>
      </c>
      <c r="ET73" s="148">
        <v>51.416573330223514</v>
      </c>
      <c r="EU73" s="148">
        <v>100.03652162938363</v>
      </c>
      <c r="EV73" s="148">
        <v>6.8048636156947779</v>
      </c>
      <c r="EW73" s="148">
        <v>51.966058022021137</v>
      </c>
      <c r="EX73" s="148">
        <v>1.4225592898378119</v>
      </c>
      <c r="EY73" s="148">
        <v>27.037967717816858</v>
      </c>
      <c r="EZ73" s="148">
        <v>2.8062882918655938</v>
      </c>
      <c r="FA73" s="472">
        <v>1</v>
      </c>
      <c r="FB73" s="148">
        <v>1039.4592297302142</v>
      </c>
      <c r="FC73" s="148">
        <v>1.0059518975580528</v>
      </c>
      <c r="FD73" s="148">
        <v>15.723805284880845</v>
      </c>
      <c r="FE73" s="148">
        <v>8.6948561202081525</v>
      </c>
      <c r="FF73" s="148">
        <v>7.8363985680704147</v>
      </c>
      <c r="FG73" s="516"/>
      <c r="FH73" s="256"/>
      <c r="FI73" s="256"/>
      <c r="FJ73" s="256"/>
      <c r="FK73" s="256"/>
      <c r="FL73" s="256"/>
      <c r="FM73" s="142">
        <f t="shared" si="165"/>
        <v>20.264197083597498</v>
      </c>
      <c r="FN73" s="256"/>
      <c r="FO73" s="142">
        <f t="shared" si="166"/>
        <v>76.405005146108294</v>
      </c>
      <c r="FP73" s="256"/>
      <c r="FQ73" s="142">
        <f t="shared" si="187"/>
        <v>5.2974948953827914</v>
      </c>
      <c r="FS73" s="142">
        <f t="shared" si="188"/>
        <v>20.962412656975925</v>
      </c>
      <c r="FT73" s="256"/>
      <c r="FU73" s="142">
        <f t="shared" si="189"/>
        <v>5.2974948953827914</v>
      </c>
      <c r="FV73" s="256"/>
      <c r="FW73" s="142">
        <f t="shared" si="190"/>
        <v>5.5938276284568031E-2</v>
      </c>
      <c r="FY73" s="142">
        <f t="shared" si="191"/>
        <v>4.8634073000633995</v>
      </c>
      <c r="FZ73" s="256"/>
      <c r="GA73" s="256"/>
      <c r="GB73" s="256"/>
      <c r="GC73" s="256"/>
      <c r="GD73" s="256"/>
      <c r="GE73" s="256"/>
      <c r="GF73" s="256"/>
      <c r="GG73" s="256"/>
      <c r="GH73" s="256"/>
      <c r="GI73" s="256"/>
      <c r="GJ73" s="256"/>
      <c r="GK73" s="256"/>
      <c r="GL73" s="256"/>
      <c r="GM73" s="256"/>
      <c r="GN73" s="256"/>
      <c r="GO73" s="347"/>
      <c r="GP73" s="378"/>
      <c r="GQ73" s="256"/>
      <c r="GR73" s="256"/>
      <c r="GS73" s="617"/>
      <c r="GT73" s="620"/>
      <c r="GU73" s="620"/>
      <c r="GV73" s="620"/>
      <c r="GW73" s="620"/>
      <c r="GX73" s="620"/>
      <c r="GY73" s="620"/>
      <c r="GZ73" s="620"/>
      <c r="HA73" s="620"/>
      <c r="HB73" s="620"/>
      <c r="HC73" s="629"/>
      <c r="HD73" s="620"/>
      <c r="HE73" s="620"/>
      <c r="HF73" s="620"/>
      <c r="HG73" s="620"/>
      <c r="HH73" s="620"/>
      <c r="HI73" s="620"/>
      <c r="HJ73" s="620"/>
      <c r="HK73" s="620"/>
      <c r="HL73" s="629"/>
      <c r="HM73" s="620"/>
      <c r="HN73" s="620"/>
      <c r="HO73" s="620"/>
      <c r="HP73" s="620"/>
      <c r="HQ73" s="620"/>
      <c r="HR73" s="620"/>
      <c r="HS73" s="620"/>
      <c r="HT73" s="620"/>
      <c r="HU73" s="620"/>
      <c r="HV73" s="620"/>
      <c r="HW73" s="620"/>
      <c r="HX73" s="620"/>
      <c r="HY73" s="620"/>
      <c r="HZ73" s="620"/>
      <c r="IA73" s="620"/>
      <c r="IB73" s="620"/>
      <c r="IC73" s="620"/>
      <c r="ID73" s="620"/>
      <c r="IE73" s="620"/>
      <c r="IF73" s="620"/>
      <c r="IG73" s="620"/>
      <c r="IH73" s="620"/>
      <c r="II73" s="620"/>
      <c r="IJ73" s="620"/>
      <c r="IK73" s="620"/>
      <c r="IL73" s="620"/>
      <c r="IM73" s="620"/>
      <c r="IN73" s="620"/>
      <c r="IO73" s="620"/>
      <c r="IP73" s="620"/>
      <c r="IQ73" s="620"/>
      <c r="IR73" s="620"/>
      <c r="IS73" s="620"/>
      <c r="IT73" s="620"/>
      <c r="IU73" s="620"/>
      <c r="IV73" s="620"/>
      <c r="IW73" s="620"/>
      <c r="IX73" s="278">
        <v>47</v>
      </c>
      <c r="IY73" s="145">
        <v>86.942387629578988</v>
      </c>
      <c r="IZ73" s="145">
        <v>0.20347761648730761</v>
      </c>
      <c r="JA73" s="145">
        <v>4.8634073000633995</v>
      </c>
      <c r="JB73" s="145">
        <v>0.50965146437657982</v>
      </c>
      <c r="JC73" s="145">
        <v>1.8644556240788462E-2</v>
      </c>
      <c r="JD73" s="145">
        <v>0.23471984586376396</v>
      </c>
      <c r="JE73" s="145">
        <v>0.37006924603337971</v>
      </c>
      <c r="JF73" s="145">
        <v>1.2457587010399254</v>
      </c>
      <c r="JG73" s="145">
        <v>2.7913420227087462</v>
      </c>
      <c r="JH73" s="145">
        <v>7.0345406789569451E-2</v>
      </c>
      <c r="JI73" s="145">
        <v>0.43638339741953536</v>
      </c>
      <c r="JJ73" s="145">
        <v>0.23381281339799587</v>
      </c>
      <c r="JK73" s="538">
        <v>1.56</v>
      </c>
      <c r="JL73" s="248">
        <v>0.12</v>
      </c>
      <c r="JM73" s="540">
        <f t="shared" si="192"/>
        <v>99.479999999999976</v>
      </c>
      <c r="JN73" s="748">
        <f t="shared" si="193"/>
        <v>1.0052271813429838</v>
      </c>
      <c r="JO73" s="753">
        <f t="shared" si="194"/>
        <v>87.396851256110793</v>
      </c>
      <c r="JP73" s="753">
        <f t="shared" si="195"/>
        <v>0.20454123088792489</v>
      </c>
      <c r="JQ73" s="753">
        <f t="shared" si="196"/>
        <v>4.8888292119656223</v>
      </c>
      <c r="JR73" s="753">
        <f t="shared" si="197"/>
        <v>0.51231550500259349</v>
      </c>
      <c r="JS73" s="753">
        <f t="shared" si="198"/>
        <v>1.8742014717318525E-2</v>
      </c>
      <c r="JT73" s="753">
        <f t="shared" si="199"/>
        <v>0.23594676906289105</v>
      </c>
      <c r="JU73" s="753">
        <f t="shared" si="200"/>
        <v>0.3720036650918575</v>
      </c>
      <c r="JV73" s="753">
        <f t="shared" si="201"/>
        <v>1.252270507679861</v>
      </c>
      <c r="JW73" s="753">
        <f t="shared" si="202"/>
        <v>2.8059328736517362</v>
      </c>
      <c r="JX73" s="753">
        <f t="shared" si="203"/>
        <v>7.0713114987504502E-2</v>
      </c>
      <c r="JY73" s="753">
        <f t="shared" si="204"/>
        <v>0.43866445257291464</v>
      </c>
      <c r="JZ73" s="753">
        <f t="shared" si="205"/>
        <v>0.23503499537394043</v>
      </c>
      <c r="KA73" s="753">
        <f t="shared" si="206"/>
        <v>1.5681544028950549</v>
      </c>
      <c r="KB73" s="753">
        <f t="shared" si="207"/>
        <v>100.00000000000001</v>
      </c>
      <c r="KC73" s="256"/>
      <c r="KD73" s="256">
        <f t="shared" si="208"/>
        <v>20.370121716523425</v>
      </c>
      <c r="KE73" s="256">
        <f t="shared" si="209"/>
        <v>76.396985529188143</v>
      </c>
      <c r="KF73" s="256">
        <f t="shared" si="210"/>
        <v>1.9401580679869124</v>
      </c>
      <c r="KG73" s="249">
        <f t="shared" si="211"/>
        <v>1.9966830706142205</v>
      </c>
      <c r="KH73" s="256">
        <f t="shared" si="212"/>
        <v>100.70394838431271</v>
      </c>
      <c r="KI73" s="256">
        <f t="shared" si="213"/>
        <v>0.99300972409119193</v>
      </c>
      <c r="KJ73" s="753">
        <f t="shared" si="214"/>
        <v>20.227728945428922</v>
      </c>
      <c r="KK73" s="753">
        <f t="shared" si="215"/>
        <v>75.862949521737903</v>
      </c>
      <c r="KL73" s="753">
        <f t="shared" si="216"/>
        <v>1.9265958277849839</v>
      </c>
      <c r="KM73" s="753">
        <f t="shared" si="217"/>
        <v>1.982725705048181</v>
      </c>
      <c r="KN73" s="753">
        <f t="shared" si="218"/>
        <v>99.999999999999986</v>
      </c>
      <c r="KO73" s="256"/>
      <c r="KP73" s="147">
        <v>2463.3993412645777</v>
      </c>
      <c r="KQ73" s="148">
        <v>1.448988368121358</v>
      </c>
      <c r="KR73" s="148">
        <v>0.60490886041956748</v>
      </c>
      <c r="KS73" s="148">
        <v>19.370066602609732</v>
      </c>
      <c r="KT73" s="148">
        <v>2.8822940802640367</v>
      </c>
      <c r="KU73" s="148">
        <v>5.9676936469045296</v>
      </c>
      <c r="KV73" s="148">
        <v>2.1605002474516586</v>
      </c>
      <c r="KW73" s="148">
        <v>51.416573330223514</v>
      </c>
      <c r="KX73" s="148">
        <v>100.03652162938363</v>
      </c>
      <c r="KY73" s="148">
        <v>6.8048636156947779</v>
      </c>
      <c r="KZ73" s="148">
        <v>51.966058022021137</v>
      </c>
      <c r="LA73" s="148">
        <v>1.4225592898378119</v>
      </c>
      <c r="LB73" s="148">
        <v>27.037967717816858</v>
      </c>
      <c r="LC73" s="148">
        <v>2.8062882918655938</v>
      </c>
      <c r="LD73" s="472">
        <v>1</v>
      </c>
      <c r="LE73" s="148">
        <v>1039.4592297302142</v>
      </c>
      <c r="LF73" s="148">
        <v>1.0059518975580528</v>
      </c>
      <c r="LG73" s="148">
        <v>15.723805284880845</v>
      </c>
      <c r="LH73" s="148">
        <v>8.6948561202081525</v>
      </c>
      <c r="LI73" s="148">
        <v>7.8363985680704147</v>
      </c>
      <c r="LJ73" s="617"/>
      <c r="LL73" s="142">
        <f t="shared" si="219"/>
        <v>9.1922491968240934</v>
      </c>
    </row>
    <row r="74" spans="1:324" s="142" customFormat="1" ht="15.75" x14ac:dyDescent="0.25">
      <c r="A74" s="278">
        <v>48</v>
      </c>
      <c r="B74" s="272">
        <v>71</v>
      </c>
      <c r="C74" s="144">
        <v>110</v>
      </c>
      <c r="D74" s="393">
        <v>3223.8999999999996</v>
      </c>
      <c r="E74" s="320" t="s">
        <v>240</v>
      </c>
      <c r="F74" s="311" t="s">
        <v>163</v>
      </c>
      <c r="G74" s="239"/>
      <c r="H74" s="145">
        <v>54.71894453602777</v>
      </c>
      <c r="I74" s="145">
        <v>1.5661368776804434</v>
      </c>
      <c r="J74" s="145">
        <v>17.350926835315306</v>
      </c>
      <c r="K74" s="145">
        <v>2.3789330095778278</v>
      </c>
      <c r="L74" s="145">
        <v>5.9352876827920981E-2</v>
      </c>
      <c r="M74" s="145">
        <v>2.2884173096830884</v>
      </c>
      <c r="N74" s="145">
        <v>2.6276205383939524</v>
      </c>
      <c r="O74" s="145">
        <v>5.2231556701434503</v>
      </c>
      <c r="P74" s="145">
        <v>5.2456052038659289</v>
      </c>
      <c r="Q74" s="145">
        <v>0.19968808991500875</v>
      </c>
      <c r="R74" s="145">
        <v>2.0561312666916045</v>
      </c>
      <c r="S74" s="145">
        <v>0.55508778587770657</v>
      </c>
      <c r="T74" s="145">
        <v>0.52</v>
      </c>
      <c r="U74" s="145">
        <v>4.8099999999999996</v>
      </c>
      <c r="V74" s="146">
        <v>99.6</v>
      </c>
      <c r="W74" s="146"/>
      <c r="X74" s="145">
        <v>5.2231556701434503</v>
      </c>
      <c r="Y74" s="145">
        <f t="shared" si="149"/>
        <v>3.8755815072464399</v>
      </c>
      <c r="Z74" s="145">
        <f t="shared" si="150"/>
        <v>1.5657004650599569E-2</v>
      </c>
      <c r="AA74" s="145">
        <f t="shared" si="151"/>
        <v>9.0987371773898893</v>
      </c>
      <c r="AB74" s="145">
        <v>0.52</v>
      </c>
      <c r="AC74" s="146">
        <f t="shared" si="152"/>
        <v>2.6112190525693109</v>
      </c>
      <c r="AD74" s="146"/>
      <c r="AE74" s="146">
        <f t="shared" si="153"/>
        <v>3.5982297167103074</v>
      </c>
      <c r="AF74" s="444">
        <v>0.01</v>
      </c>
      <c r="AG74" s="146">
        <f>0.97/(0.7*2.5)</f>
        <v>0.55428571428571427</v>
      </c>
      <c r="AH74" s="146">
        <f t="shared" si="154"/>
        <v>1.5018455524058902</v>
      </c>
      <c r="AI74" s="887">
        <f t="shared" si="170"/>
        <v>3.5982297167103074</v>
      </c>
      <c r="AJ74" s="887">
        <f t="shared" si="171"/>
        <v>-0.97060917831635507</v>
      </c>
      <c r="AK74" s="146">
        <f t="shared" si="155"/>
        <v>0.55463381618077434</v>
      </c>
      <c r="AL74" s="888">
        <f t="shared" si="168"/>
        <v>1.5014974505108301</v>
      </c>
      <c r="AM74" s="249">
        <f t="shared" si="156"/>
        <v>52.062780505945916</v>
      </c>
      <c r="AN74" s="249">
        <f t="shared" si="157"/>
        <v>0.99980792420414699</v>
      </c>
      <c r="AO74" s="249">
        <f t="shared" si="220"/>
        <v>1.9207579585300738E-4</v>
      </c>
      <c r="AP74" s="249">
        <f t="shared" si="158"/>
        <v>4.6673503192609163</v>
      </c>
      <c r="AQ74" s="249">
        <f t="shared" si="221"/>
        <v>4.6664538342338195</v>
      </c>
      <c r="AR74" s="249">
        <f t="shared" si="222"/>
        <v>8.964850270968285E-4</v>
      </c>
      <c r="AS74" s="249">
        <f t="shared" si="159"/>
        <v>4.8081525856874689</v>
      </c>
      <c r="AT74" s="249">
        <f t="shared" si="160"/>
        <v>1.847414312531581E-3</v>
      </c>
      <c r="AU74" s="433">
        <f t="shared" si="223"/>
        <v>1.274389933962841E-2</v>
      </c>
      <c r="AV74" s="430">
        <f t="shared" si="161"/>
        <v>53.651066510473193</v>
      </c>
      <c r="AW74" s="430">
        <f t="shared" si="162"/>
        <v>27.893411280791174</v>
      </c>
      <c r="AX74" s="430">
        <f t="shared" si="163"/>
        <v>81.557221690603996</v>
      </c>
      <c r="AY74" s="430">
        <f t="shared" si="224"/>
        <v>18.442778309396004</v>
      </c>
      <c r="AZ74" s="436">
        <f t="shared" si="31"/>
        <v>27.893411280791174</v>
      </c>
      <c r="BA74" s="436"/>
      <c r="BB74" s="464">
        <v>0.1</v>
      </c>
      <c r="BC74" s="465">
        <f t="shared" si="169"/>
        <v>1.274389933962841E-2</v>
      </c>
      <c r="BD74" s="436">
        <f t="shared" si="32"/>
        <v>53.651066510473193</v>
      </c>
      <c r="BE74" s="430"/>
      <c r="BF74" s="146">
        <f t="shared" si="172"/>
        <v>81.54447779126437</v>
      </c>
      <c r="BG74" s="146"/>
      <c r="BH74" s="147">
        <v>21120.013152082494</v>
      </c>
      <c r="BI74" s="148">
        <v>24.316571096216553</v>
      </c>
      <c r="BJ74" s="148">
        <v>20.041093667063141</v>
      </c>
      <c r="BK74" s="148">
        <v>51.721319364792095</v>
      </c>
      <c r="BL74" s="148">
        <v>14.130571577695129</v>
      </c>
      <c r="BM74" s="148">
        <v>5.2545315258392078</v>
      </c>
      <c r="BN74" s="148">
        <v>21.250640189008642</v>
      </c>
      <c r="BO74" s="148">
        <v>97.911781768982621</v>
      </c>
      <c r="BP74" s="148">
        <v>131.48922361734972</v>
      </c>
      <c r="BQ74" s="148">
        <v>24.938874647010419</v>
      </c>
      <c r="BR74" s="148">
        <v>180.44878139775187</v>
      </c>
      <c r="BS74" s="148">
        <v>8.3313746152056183</v>
      </c>
      <c r="BT74" s="148">
        <v>10.41859048641269</v>
      </c>
      <c r="BU74" s="148">
        <v>8.5471510498705197</v>
      </c>
      <c r="BV74" s="148">
        <v>2.2330726747034877</v>
      </c>
      <c r="BW74" s="148">
        <v>552.62194208151107</v>
      </c>
      <c r="BX74" s="148">
        <v>35.193636235324007</v>
      </c>
      <c r="BY74" s="148">
        <v>58.131823926484394</v>
      </c>
      <c r="BZ74" s="148">
        <v>10.570864896128585</v>
      </c>
      <c r="CA74" s="148">
        <v>14.676780410125568</v>
      </c>
      <c r="CB74" s="148"/>
      <c r="CC74" s="148">
        <f t="shared" si="225"/>
        <v>3493628.1127301794</v>
      </c>
      <c r="CD74" s="148"/>
      <c r="CE74" s="148">
        <f t="shared" si="35"/>
        <v>108.00224057193397</v>
      </c>
      <c r="CF74" s="148"/>
      <c r="CG74" s="158"/>
      <c r="CH74" s="158"/>
      <c r="CI74" s="375"/>
      <c r="CJ74" s="192"/>
      <c r="CK74" s="342"/>
      <c r="CL74" s="375"/>
      <c r="CM74" s="501">
        <f t="shared" si="173"/>
        <v>53.651066510473193</v>
      </c>
      <c r="CN74" s="501">
        <f t="shared" si="174"/>
        <v>27.893411280791174</v>
      </c>
      <c r="CO74" s="161">
        <f t="shared" si="175"/>
        <v>1.8638958459563718E-2</v>
      </c>
      <c r="CP74" s="161">
        <f t="shared" si="175"/>
        <v>3.5850760236294618E-2</v>
      </c>
      <c r="CQ74" s="142">
        <f t="shared" si="176"/>
        <v>0.5199041341581927</v>
      </c>
      <c r="CR74" s="142">
        <f t="shared" si="177"/>
        <v>65.793623263868255</v>
      </c>
      <c r="CS74" s="142">
        <f t="shared" si="178"/>
        <v>3.153661187980763</v>
      </c>
      <c r="CT74" s="142">
        <f t="shared" si="164"/>
        <v>75.924853888091562</v>
      </c>
      <c r="CU74" s="142">
        <f t="shared" si="179"/>
        <v>24.075146111908424</v>
      </c>
      <c r="CV74" s="142">
        <f t="shared" si="180"/>
        <v>5.3574811009390491</v>
      </c>
      <c r="CW74" s="146">
        <f t="shared" si="181"/>
        <v>54.71894453602777</v>
      </c>
      <c r="CX74" s="146">
        <f t="shared" si="182"/>
        <v>17.350926835315306</v>
      </c>
      <c r="CY74" s="146">
        <f t="shared" si="183"/>
        <v>5.2456052038659289</v>
      </c>
      <c r="CZ74" s="512">
        <f t="shared" si="184"/>
        <v>97.911781768982621</v>
      </c>
      <c r="DG74" s="516"/>
      <c r="DH74" s="145">
        <v>54.71894453602777</v>
      </c>
      <c r="DI74" s="145">
        <v>1.5661368776804434</v>
      </c>
      <c r="DJ74" s="145">
        <v>17.350926835315306</v>
      </c>
      <c r="DK74" s="145">
        <v>2.3789330095778278</v>
      </c>
      <c r="DL74" s="145">
        <v>5.9352876827920981E-2</v>
      </c>
      <c r="DM74" s="145">
        <v>2.2884173096830884</v>
      </c>
      <c r="DN74" s="145">
        <v>2.6276205383939524</v>
      </c>
      <c r="DO74" s="145">
        <v>5.2231556701434503</v>
      </c>
      <c r="DP74" s="145">
        <v>5.2456052038659289</v>
      </c>
      <c r="DQ74" s="145">
        <v>0.19968808991500875</v>
      </c>
      <c r="DR74" s="145">
        <v>2.0561312666916045</v>
      </c>
      <c r="DS74" s="145">
        <v>0.55508778587770657</v>
      </c>
      <c r="DT74" s="145">
        <v>0.52</v>
      </c>
      <c r="DU74" s="538">
        <v>4.8099999999999996</v>
      </c>
      <c r="DV74" s="540">
        <f t="shared" si="185"/>
        <v>99.600000000000009</v>
      </c>
      <c r="DW74" s="554">
        <f t="shared" si="186"/>
        <v>1.2306094944388311</v>
      </c>
      <c r="DX74" s="256">
        <f t="shared" si="148"/>
        <v>67.337652671707573</v>
      </c>
      <c r="DY74" s="256">
        <f t="shared" si="148"/>
        <v>1.9273029112643398</v>
      </c>
      <c r="DZ74" s="256">
        <f t="shared" si="148"/>
        <v>21.352215300852517</v>
      </c>
      <c r="EA74" s="256">
        <f t="shared" si="147"/>
        <v>2.9275375482204176</v>
      </c>
      <c r="EB74" s="256">
        <f t="shared" si="147"/>
        <v>7.3040213746698043E-2</v>
      </c>
      <c r="EC74" s="256">
        <f t="shared" si="147"/>
        <v>2.8161480685341753</v>
      </c>
      <c r="ED74" s="256">
        <f t="shared" si="147"/>
        <v>3.2335747823300709</v>
      </c>
      <c r="EE74" s="256">
        <f t="shared" si="147"/>
        <v>6.4276649586105448</v>
      </c>
      <c r="EF74" s="256">
        <f t="shared" si="147"/>
        <v>6.4552915679551521</v>
      </c>
      <c r="EG74" s="256">
        <f t="shared" si="147"/>
        <v>0.24573805937576476</v>
      </c>
      <c r="EH74" s="256">
        <f t="shared" si="147"/>
        <v>2.5302946586032289</v>
      </c>
      <c r="EI74" s="256">
        <f t="shared" si="147"/>
        <v>0.68309629954813456</v>
      </c>
      <c r="EJ74" s="256">
        <f t="shared" si="121"/>
        <v>116.00955704074862</v>
      </c>
      <c r="EK74" s="256"/>
      <c r="EL74" s="256"/>
      <c r="EM74" s="147">
        <v>21120.013152082494</v>
      </c>
      <c r="EN74" s="148">
        <v>24.316571096216553</v>
      </c>
      <c r="EO74" s="148">
        <v>20.041093667063141</v>
      </c>
      <c r="EP74" s="148">
        <v>51.721319364792095</v>
      </c>
      <c r="EQ74" s="148">
        <v>14.130571577695129</v>
      </c>
      <c r="ER74" s="148">
        <v>5.2545315258392078</v>
      </c>
      <c r="ES74" s="148">
        <v>21.250640189008642</v>
      </c>
      <c r="ET74" s="148">
        <v>97.911781768982621</v>
      </c>
      <c r="EU74" s="148">
        <v>131.48922361734972</v>
      </c>
      <c r="EV74" s="148">
        <v>24.938874647010419</v>
      </c>
      <c r="EW74" s="148">
        <v>180.44878139775187</v>
      </c>
      <c r="EX74" s="148">
        <v>8.3313746152056183</v>
      </c>
      <c r="EY74" s="148">
        <v>10.41859048641269</v>
      </c>
      <c r="EZ74" s="148">
        <v>8.5471510498705197</v>
      </c>
      <c r="FA74" s="148">
        <v>2.2330726747034877</v>
      </c>
      <c r="FB74" s="148">
        <v>552.62194208151107</v>
      </c>
      <c r="FC74" s="148">
        <v>35.193636235324007</v>
      </c>
      <c r="FD74" s="148">
        <v>58.131823926484394</v>
      </c>
      <c r="FE74" s="148">
        <v>10.570864896128585</v>
      </c>
      <c r="FF74" s="148">
        <v>14.676780410125568</v>
      </c>
      <c r="FG74" s="516"/>
      <c r="FH74" s="256"/>
      <c r="FI74" s="256"/>
      <c r="FJ74" s="256"/>
      <c r="FK74" s="256"/>
      <c r="FL74" s="256"/>
      <c r="FM74" s="142">
        <f t="shared" si="165"/>
        <v>72.295528480480442</v>
      </c>
      <c r="FN74" s="256"/>
      <c r="FO74" s="142">
        <f t="shared" si="166"/>
        <v>17.12526972617794</v>
      </c>
      <c r="FP74" s="256"/>
      <c r="FQ74" s="142">
        <f t="shared" si="187"/>
        <v>24.075146111908428</v>
      </c>
      <c r="FS74" s="142">
        <f t="shared" si="188"/>
        <v>80.848672714148535</v>
      </c>
      <c r="FT74" s="256"/>
      <c r="FU74" s="142">
        <f t="shared" si="189"/>
        <v>24.075146111908424</v>
      </c>
      <c r="FV74" s="256"/>
      <c r="FW74" s="142">
        <f t="shared" si="190"/>
        <v>0.31709176743881085</v>
      </c>
      <c r="FY74" s="142">
        <f t="shared" si="191"/>
        <v>17.350926835315306</v>
      </c>
      <c r="FZ74" s="256"/>
      <c r="GA74" s="256"/>
      <c r="GB74" s="256"/>
      <c r="GC74" s="256"/>
      <c r="GD74" s="256"/>
      <c r="GE74" s="256"/>
      <c r="GF74" s="256"/>
      <c r="GG74" s="256"/>
      <c r="GH74" s="256"/>
      <c r="GI74" s="256"/>
      <c r="GJ74" s="256"/>
      <c r="GK74" s="256"/>
      <c r="GL74" s="256"/>
      <c r="GM74" s="256"/>
      <c r="GN74" s="256"/>
      <c r="GO74" s="342"/>
      <c r="GP74" s="375"/>
      <c r="GQ74" s="256"/>
      <c r="GR74" s="256"/>
      <c r="GS74" s="617"/>
      <c r="GT74" s="620"/>
      <c r="GU74" s="620"/>
      <c r="GV74" s="620"/>
      <c r="GW74" s="620"/>
      <c r="GX74" s="620"/>
      <c r="GY74" s="620"/>
      <c r="GZ74" s="620"/>
      <c r="HA74" s="620"/>
      <c r="HB74" s="620"/>
      <c r="HC74" s="629"/>
      <c r="HD74" s="620"/>
      <c r="HE74" s="620"/>
      <c r="HF74" s="620"/>
      <c r="HG74" s="620"/>
      <c r="HH74" s="620"/>
      <c r="HI74" s="620"/>
      <c r="HJ74" s="620"/>
      <c r="HK74" s="620"/>
      <c r="HL74" s="629"/>
      <c r="HM74" s="620"/>
      <c r="HN74" s="620"/>
      <c r="HO74" s="620"/>
      <c r="HP74" s="620"/>
      <c r="HQ74" s="620"/>
      <c r="HR74" s="620"/>
      <c r="HS74" s="620"/>
      <c r="HT74" s="620"/>
      <c r="HU74" s="620"/>
      <c r="HV74" s="620"/>
      <c r="HW74" s="620"/>
      <c r="HX74" s="620"/>
      <c r="HY74" s="620"/>
      <c r="HZ74" s="620"/>
      <c r="IA74" s="620"/>
      <c r="IB74" s="620"/>
      <c r="IC74" s="620"/>
      <c r="ID74" s="620"/>
      <c r="IE74" s="620"/>
      <c r="IF74" s="620"/>
      <c r="IG74" s="620"/>
      <c r="IH74" s="620"/>
      <c r="II74" s="620"/>
      <c r="IJ74" s="620"/>
      <c r="IK74" s="620"/>
      <c r="IL74" s="620"/>
      <c r="IM74" s="620"/>
      <c r="IN74" s="620"/>
      <c r="IO74" s="620"/>
      <c r="IP74" s="620"/>
      <c r="IQ74" s="620"/>
      <c r="IR74" s="620"/>
      <c r="IS74" s="620"/>
      <c r="IT74" s="620"/>
      <c r="IU74" s="620"/>
      <c r="IV74" s="620"/>
      <c r="IW74" s="620"/>
      <c r="IX74" s="278">
        <v>48</v>
      </c>
      <c r="IY74" s="145">
        <v>54.71894453602777</v>
      </c>
      <c r="IZ74" s="145">
        <v>1.5661368776804434</v>
      </c>
      <c r="JA74" s="145">
        <v>17.350926835315306</v>
      </c>
      <c r="JB74" s="145">
        <v>2.3789330095778278</v>
      </c>
      <c r="JC74" s="145">
        <v>5.9352876827920981E-2</v>
      </c>
      <c r="JD74" s="145">
        <v>2.2884173096830884</v>
      </c>
      <c r="JE74" s="145">
        <v>2.6276205383939524</v>
      </c>
      <c r="JF74" s="145">
        <v>5.2231556701434503</v>
      </c>
      <c r="JG74" s="145">
        <v>5.2456052038659289</v>
      </c>
      <c r="JH74" s="145">
        <v>0.19968808991500875</v>
      </c>
      <c r="JI74" s="145">
        <v>2.0561312666916045</v>
      </c>
      <c r="JJ74" s="145">
        <v>0.55508778587770657</v>
      </c>
      <c r="JK74" s="538">
        <v>4.8099999999999996</v>
      </c>
      <c r="JL74" s="248">
        <v>0.52</v>
      </c>
      <c r="JM74" s="540">
        <f t="shared" si="192"/>
        <v>99.080000000000013</v>
      </c>
      <c r="JN74" s="748">
        <f t="shared" si="193"/>
        <v>1.0092854259184496</v>
      </c>
      <c r="JO74" s="753">
        <f t="shared" si="194"/>
        <v>55.227033241852808</v>
      </c>
      <c r="JP74" s="753">
        <f t="shared" si="195"/>
        <v>1.5806791256362971</v>
      </c>
      <c r="JQ74" s="753">
        <f t="shared" si="196"/>
        <v>17.512037581061065</v>
      </c>
      <c r="JR74" s="753">
        <f t="shared" si="197"/>
        <v>2.401022415803217</v>
      </c>
      <c r="JS74" s="753">
        <f t="shared" si="198"/>
        <v>5.9903993568753505E-2</v>
      </c>
      <c r="JT74" s="753">
        <f t="shared" si="199"/>
        <v>2.3096662390826483</v>
      </c>
      <c r="JU74" s="753">
        <f t="shared" si="200"/>
        <v>2.652019114245006</v>
      </c>
      <c r="JV74" s="753">
        <f t="shared" si="201"/>
        <v>5.2716548951790969</v>
      </c>
      <c r="JW74" s="753">
        <f t="shared" si="202"/>
        <v>5.2943128823838599</v>
      </c>
      <c r="JX74" s="753">
        <f t="shared" si="203"/>
        <v>0.20154227888071127</v>
      </c>
      <c r="JY74" s="753">
        <f t="shared" si="204"/>
        <v>2.0752233212470772</v>
      </c>
      <c r="JZ74" s="753">
        <f t="shared" si="205"/>
        <v>0.56024201239171023</v>
      </c>
      <c r="KA74" s="753">
        <f t="shared" si="206"/>
        <v>4.8546628986677423</v>
      </c>
      <c r="KB74" s="753">
        <f t="shared" si="207"/>
        <v>99.999999999999986</v>
      </c>
      <c r="KC74" s="256"/>
      <c r="KD74" s="256">
        <f t="shared" si="208"/>
        <v>72.966823254421101</v>
      </c>
      <c r="KE74" s="256">
        <f t="shared" si="209"/>
        <v>15.824948684465411</v>
      </c>
      <c r="KF74" s="256">
        <f t="shared" si="210"/>
        <v>7.5066820129127478</v>
      </c>
      <c r="KG74" s="249">
        <f t="shared" si="211"/>
        <v>8.108662507698595</v>
      </c>
      <c r="KH74" s="256">
        <f t="shared" si="212"/>
        <v>104.40711645949786</v>
      </c>
      <c r="KI74" s="256">
        <f t="shared" si="213"/>
        <v>0.95778911812771417</v>
      </c>
      <c r="KJ74" s="753">
        <f t="shared" si="214"/>
        <v>69.886829297432769</v>
      </c>
      <c r="KK74" s="753">
        <f t="shared" si="215"/>
        <v>15.156963644910457</v>
      </c>
      <c r="KL74" s="753">
        <f t="shared" si="216"/>
        <v>7.189818345212875</v>
      </c>
      <c r="KM74" s="753">
        <f t="shared" si="217"/>
        <v>7.7663887124438968</v>
      </c>
      <c r="KN74" s="753">
        <f t="shared" si="218"/>
        <v>100</v>
      </c>
      <c r="KO74" s="256"/>
      <c r="KP74" s="147">
        <v>21120.013152082494</v>
      </c>
      <c r="KQ74" s="148">
        <v>24.316571096216553</v>
      </c>
      <c r="KR74" s="148">
        <v>20.041093667063141</v>
      </c>
      <c r="KS74" s="148">
        <v>51.721319364792095</v>
      </c>
      <c r="KT74" s="148">
        <v>14.130571577695129</v>
      </c>
      <c r="KU74" s="148">
        <v>5.2545315258392078</v>
      </c>
      <c r="KV74" s="148">
        <v>21.250640189008642</v>
      </c>
      <c r="KW74" s="148">
        <v>97.911781768982621</v>
      </c>
      <c r="KX74" s="148">
        <v>131.48922361734972</v>
      </c>
      <c r="KY74" s="148">
        <v>24.938874647010419</v>
      </c>
      <c r="KZ74" s="148">
        <v>180.44878139775187</v>
      </c>
      <c r="LA74" s="148">
        <v>8.3313746152056183</v>
      </c>
      <c r="LB74" s="148">
        <v>10.41859048641269</v>
      </c>
      <c r="LC74" s="148">
        <v>8.5471510498705197</v>
      </c>
      <c r="LD74" s="148">
        <v>2.2330726747034877</v>
      </c>
      <c r="LE74" s="148">
        <v>552.62194208151107</v>
      </c>
      <c r="LF74" s="148">
        <v>35.193636235324007</v>
      </c>
      <c r="LG74" s="148">
        <v>58.131823926484394</v>
      </c>
      <c r="LH74" s="148">
        <v>10.570864896128585</v>
      </c>
      <c r="LI74" s="148">
        <v>14.676780410125568</v>
      </c>
      <c r="LJ74" s="617"/>
      <c r="LL74" s="142">
        <f t="shared" si="219"/>
        <v>37.931179238572724</v>
      </c>
    </row>
    <row r="75" spans="1:324" s="142" customFormat="1" ht="15.75" x14ac:dyDescent="0.25">
      <c r="A75" s="278">
        <v>49</v>
      </c>
      <c r="B75" s="272">
        <v>74</v>
      </c>
      <c r="C75" s="176">
        <v>110</v>
      </c>
      <c r="D75" s="393">
        <v>3226.3999999999996</v>
      </c>
      <c r="E75" s="320" t="s">
        <v>240</v>
      </c>
      <c r="F75" s="417" t="s">
        <v>172</v>
      </c>
      <c r="G75" s="239"/>
      <c r="H75" s="145">
        <v>40.17</v>
      </c>
      <c r="I75" s="145">
        <v>0.19</v>
      </c>
      <c r="J75" s="145">
        <v>7.69</v>
      </c>
      <c r="K75" s="145">
        <v>3.85</v>
      </c>
      <c r="L75" s="145">
        <v>0.51</v>
      </c>
      <c r="M75" s="145">
        <v>9.6999999999999993</v>
      </c>
      <c r="N75" s="145">
        <v>12.11</v>
      </c>
      <c r="O75" s="145">
        <v>0.64</v>
      </c>
      <c r="P75" s="145">
        <v>2.02</v>
      </c>
      <c r="Q75" s="145">
        <v>0.2</v>
      </c>
      <c r="R75" s="145">
        <v>0.04</v>
      </c>
      <c r="S75" s="145">
        <v>0.1</v>
      </c>
      <c r="T75" s="145">
        <v>0.42</v>
      </c>
      <c r="U75" s="145">
        <v>21.96</v>
      </c>
      <c r="V75" s="146">
        <v>99.6</v>
      </c>
      <c r="W75" s="146"/>
      <c r="X75" s="145">
        <v>0.64</v>
      </c>
      <c r="Y75" s="145">
        <f t="shared" si="149"/>
        <v>0.47488000000000002</v>
      </c>
      <c r="Z75" s="145">
        <f t="shared" si="150"/>
        <v>2.8206357713028516E-3</v>
      </c>
      <c r="AA75" s="145">
        <f t="shared" si="151"/>
        <v>1.1148800000000001</v>
      </c>
      <c r="AB75" s="145">
        <v>0.42</v>
      </c>
      <c r="AC75" s="146">
        <f t="shared" si="152"/>
        <v>0.14000000000000001</v>
      </c>
      <c r="AD75" s="146"/>
      <c r="AE75" s="146">
        <f t="shared" si="153"/>
        <v>6.9999999999999993E-2</v>
      </c>
      <c r="AF75" s="443">
        <f>N75-R75*2.5*0.7</f>
        <v>12.04</v>
      </c>
      <c r="AG75" s="146">
        <v>0</v>
      </c>
      <c r="AH75" s="146">
        <f t="shared" si="154"/>
        <v>0.04</v>
      </c>
      <c r="AI75" s="887">
        <f t="shared" si="170"/>
        <v>6.9999999999999993E-2</v>
      </c>
      <c r="AJ75" s="887">
        <f t="shared" si="171"/>
        <v>12.04</v>
      </c>
      <c r="AK75" s="146"/>
      <c r="AL75" s="887">
        <f t="shared" si="167"/>
        <v>3.9999999999999994E-2</v>
      </c>
      <c r="AM75" s="249">
        <f t="shared" si="156"/>
        <v>35.11</v>
      </c>
      <c r="AN75" s="249">
        <f t="shared" si="157"/>
        <v>0.65707775562517801</v>
      </c>
      <c r="AO75" s="249">
        <f t="shared" si="220"/>
        <v>0.34292224437482199</v>
      </c>
      <c r="AP75" s="249">
        <f t="shared" si="158"/>
        <v>13.549999999999999</v>
      </c>
      <c r="AQ75" s="249">
        <f t="shared" si="221"/>
        <v>8.9034035887211616</v>
      </c>
      <c r="AR75" s="249">
        <f t="shared" si="222"/>
        <v>4.6465964112788374</v>
      </c>
      <c r="AS75" s="249">
        <f t="shared" si="159"/>
        <v>10.744797454931071</v>
      </c>
      <c r="AT75" s="249">
        <f t="shared" si="160"/>
        <v>11.21520254506893</v>
      </c>
      <c r="AU75" s="433">
        <f t="shared" si="223"/>
        <v>27.901798956347765</v>
      </c>
      <c r="AV75" s="430">
        <f t="shared" si="161"/>
        <v>54.676402087304467</v>
      </c>
      <c r="AW75" s="430">
        <f t="shared" si="162"/>
        <v>12.831798956347768</v>
      </c>
      <c r="AX75" s="430">
        <f t="shared" si="163"/>
        <v>95.41</v>
      </c>
      <c r="AY75" s="430">
        <f t="shared" si="224"/>
        <v>4.5900000000000034</v>
      </c>
      <c r="AZ75" s="436">
        <f t="shared" si="31"/>
        <v>12.831798956347768</v>
      </c>
      <c r="BA75" s="436"/>
      <c r="BB75" s="436">
        <f>AU75</f>
        <v>27.901798956347765</v>
      </c>
      <c r="BC75" s="436"/>
      <c r="BD75" s="436">
        <f t="shared" si="32"/>
        <v>54.676402087304467</v>
      </c>
      <c r="BE75" s="430"/>
      <c r="BF75" s="146">
        <f t="shared" si="172"/>
        <v>67.508201043652235</v>
      </c>
      <c r="BG75" s="146"/>
      <c r="BH75" s="147">
        <v>24938.163708095915</v>
      </c>
      <c r="BI75" s="472">
        <v>1</v>
      </c>
      <c r="BJ75" s="148">
        <v>2.8971455691414403</v>
      </c>
      <c r="BK75" s="148">
        <v>35.598160459489371</v>
      </c>
      <c r="BL75" s="148">
        <v>8.9160619849054914</v>
      </c>
      <c r="BM75" s="148">
        <v>25.53283821483512</v>
      </c>
      <c r="BN75" s="148">
        <v>13.863068121282089</v>
      </c>
      <c r="BO75" s="148">
        <v>52.521718486553141</v>
      </c>
      <c r="BP75" s="148">
        <v>108.37626999893369</v>
      </c>
      <c r="BQ75" s="148">
        <v>44.521266751399857</v>
      </c>
      <c r="BR75" s="148">
        <v>112.67498705001977</v>
      </c>
      <c r="BS75" s="148">
        <v>2.9327766274009388</v>
      </c>
      <c r="BT75" s="148">
        <v>20.688844846741141</v>
      </c>
      <c r="BU75" s="148">
        <v>7.2453232791961542</v>
      </c>
      <c r="BV75" s="148">
        <v>5.142422781010155</v>
      </c>
      <c r="BW75" s="148">
        <v>547.72320136328744</v>
      </c>
      <c r="BX75" s="148">
        <v>25.988933624258085</v>
      </c>
      <c r="BY75" s="148">
        <v>62.710937165512036</v>
      </c>
      <c r="BZ75" s="148">
        <v>6.228470012264272</v>
      </c>
      <c r="CA75" s="148">
        <v>18.590155432196457</v>
      </c>
      <c r="CB75" s="148"/>
      <c r="CC75" s="148">
        <f t="shared" si="225"/>
        <v>71112.715542153455</v>
      </c>
      <c r="CD75" s="148"/>
      <c r="CE75" s="148">
        <f t="shared" si="35"/>
        <v>107.29002622196657</v>
      </c>
      <c r="CF75" s="148"/>
      <c r="CG75" s="158"/>
      <c r="CH75" s="158"/>
      <c r="CI75" s="375"/>
      <c r="CJ75" s="192"/>
      <c r="CK75" s="342"/>
      <c r="CL75" s="375"/>
      <c r="CM75" s="501">
        <f t="shared" si="173"/>
        <v>54.676402087304467</v>
      </c>
      <c r="CN75" s="501">
        <f t="shared" si="174"/>
        <v>12.831798956347768</v>
      </c>
      <c r="CO75" s="161">
        <f t="shared" si="175"/>
        <v>1.8289425818532306E-2</v>
      </c>
      <c r="CP75" s="161">
        <f t="shared" si="175"/>
        <v>7.7931395543359067E-2</v>
      </c>
      <c r="CQ75" s="142">
        <f t="shared" si="176"/>
        <v>0.23468623513044276</v>
      </c>
      <c r="CR75" s="142">
        <f t="shared" si="177"/>
        <v>80.992236857192424</v>
      </c>
      <c r="CS75" s="142">
        <f t="shared" si="178"/>
        <v>5.2236671001300392</v>
      </c>
      <c r="CT75" s="142">
        <f t="shared" si="164"/>
        <v>83.93230254910155</v>
      </c>
      <c r="CU75" s="142">
        <f t="shared" si="179"/>
        <v>16.067697450898454</v>
      </c>
      <c r="CV75" s="142">
        <f t="shared" si="180"/>
        <v>3.8460280017630613</v>
      </c>
      <c r="CW75" s="146">
        <f t="shared" si="181"/>
        <v>40.17</v>
      </c>
      <c r="CX75" s="146">
        <f t="shared" si="182"/>
        <v>7.69</v>
      </c>
      <c r="CY75" s="146">
        <f t="shared" si="183"/>
        <v>2.02</v>
      </c>
      <c r="CZ75" s="512">
        <f t="shared" si="184"/>
        <v>52.521718486553141</v>
      </c>
      <c r="DG75" s="516"/>
      <c r="DH75" s="145">
        <v>40.17</v>
      </c>
      <c r="DI75" s="145">
        <v>0.19</v>
      </c>
      <c r="DJ75" s="145">
        <v>7.69</v>
      </c>
      <c r="DK75" s="145">
        <v>3.85</v>
      </c>
      <c r="DL75" s="145">
        <v>0.51</v>
      </c>
      <c r="DM75" s="145">
        <v>9.6999999999999993</v>
      </c>
      <c r="DN75" s="145">
        <v>12.11</v>
      </c>
      <c r="DO75" s="145">
        <v>0.64</v>
      </c>
      <c r="DP75" s="145">
        <v>2.02</v>
      </c>
      <c r="DQ75" s="145">
        <v>0.2</v>
      </c>
      <c r="DR75" s="145">
        <v>0.04</v>
      </c>
      <c r="DS75" s="145">
        <v>0.1</v>
      </c>
      <c r="DT75" s="145">
        <v>0.42</v>
      </c>
      <c r="DU75" s="538">
        <v>21.96</v>
      </c>
      <c r="DV75" s="540">
        <f t="shared" si="185"/>
        <v>99.6</v>
      </c>
      <c r="DW75" s="554">
        <f t="shared" si="186"/>
        <v>1.8545994065281903</v>
      </c>
      <c r="DX75" s="256">
        <f t="shared" si="148"/>
        <v>74.499258160237403</v>
      </c>
      <c r="DY75" s="256">
        <f t="shared" si="148"/>
        <v>0.35237388724035618</v>
      </c>
      <c r="DZ75" s="256">
        <f t="shared" si="148"/>
        <v>14.261869436201785</v>
      </c>
      <c r="EA75" s="256">
        <f t="shared" si="147"/>
        <v>7.140207715133533</v>
      </c>
      <c r="EB75" s="256">
        <f t="shared" si="147"/>
        <v>0.94584569732937707</v>
      </c>
      <c r="EC75" s="256">
        <f t="shared" si="147"/>
        <v>17.989614243323444</v>
      </c>
      <c r="ED75" s="256">
        <f t="shared" si="147"/>
        <v>22.459198813056386</v>
      </c>
      <c r="EE75" s="256">
        <f t="shared" si="147"/>
        <v>1.1869436201780419</v>
      </c>
      <c r="EF75" s="256">
        <f t="shared" si="147"/>
        <v>3.7462908011869445</v>
      </c>
      <c r="EG75" s="256">
        <f t="shared" si="147"/>
        <v>0.37091988130563808</v>
      </c>
      <c r="EH75" s="256">
        <f t="shared" si="147"/>
        <v>7.4183976261127618E-2</v>
      </c>
      <c r="EI75" s="256">
        <f t="shared" si="147"/>
        <v>0.18545994065281904</v>
      </c>
      <c r="EJ75" s="256">
        <f t="shared" si="121"/>
        <v>143.21216617210686</v>
      </c>
      <c r="EK75" s="256"/>
      <c r="EL75" s="256"/>
      <c r="EM75" s="147">
        <v>24938.163708095915</v>
      </c>
      <c r="EN75" s="472">
        <v>1</v>
      </c>
      <c r="EO75" s="148">
        <v>2.8971455691414403</v>
      </c>
      <c r="EP75" s="148">
        <v>35.598160459489371</v>
      </c>
      <c r="EQ75" s="148">
        <v>8.9160619849054914</v>
      </c>
      <c r="ER75" s="148">
        <v>25.53283821483512</v>
      </c>
      <c r="ES75" s="148">
        <v>13.863068121282089</v>
      </c>
      <c r="ET75" s="148">
        <v>52.521718486553141</v>
      </c>
      <c r="EU75" s="148">
        <v>108.37626999893369</v>
      </c>
      <c r="EV75" s="148">
        <v>44.521266751399857</v>
      </c>
      <c r="EW75" s="148">
        <v>112.67498705001977</v>
      </c>
      <c r="EX75" s="148">
        <v>2.9327766274009388</v>
      </c>
      <c r="EY75" s="148">
        <v>20.688844846741141</v>
      </c>
      <c r="EZ75" s="148">
        <v>7.2453232791961542</v>
      </c>
      <c r="FA75" s="148">
        <v>5.142422781010155</v>
      </c>
      <c r="FB75" s="148">
        <v>547.72320136328744</v>
      </c>
      <c r="FC75" s="148">
        <v>25.988933624258085</v>
      </c>
      <c r="FD75" s="148">
        <v>62.710937165512036</v>
      </c>
      <c r="FE75" s="148">
        <v>6.228470012264272</v>
      </c>
      <c r="FF75" s="148">
        <v>18.590155432196457</v>
      </c>
      <c r="FG75" s="516"/>
      <c r="FH75" s="256"/>
      <c r="FI75" s="256"/>
      <c r="FJ75" s="256"/>
      <c r="FK75" s="256"/>
      <c r="FL75" s="256"/>
      <c r="FM75" s="142">
        <f t="shared" si="165"/>
        <v>32.041666666666664</v>
      </c>
      <c r="FN75" s="256"/>
      <c r="FO75" s="142">
        <f t="shared" si="166"/>
        <v>23.508333333333336</v>
      </c>
      <c r="FP75" s="256"/>
      <c r="FQ75" s="142">
        <f t="shared" si="187"/>
        <v>16.067697450898454</v>
      </c>
      <c r="FS75" s="142">
        <f t="shared" si="188"/>
        <v>57.680768076807681</v>
      </c>
      <c r="FT75" s="256"/>
      <c r="FU75" s="142">
        <f t="shared" si="189"/>
        <v>16.067697450898454</v>
      </c>
      <c r="FV75" s="256"/>
      <c r="FW75" s="142">
        <f t="shared" si="190"/>
        <v>0.19143639531989046</v>
      </c>
      <c r="FY75" s="142">
        <f t="shared" si="191"/>
        <v>7.6899999999999995</v>
      </c>
      <c r="FZ75" s="256"/>
      <c r="GA75" s="256"/>
      <c r="GB75" s="256"/>
      <c r="GC75" s="256"/>
      <c r="GD75" s="256"/>
      <c r="GE75" s="256"/>
      <c r="GF75" s="256"/>
      <c r="GG75" s="256"/>
      <c r="GH75" s="256"/>
      <c r="GI75" s="256"/>
      <c r="GJ75" s="256"/>
      <c r="GK75" s="256"/>
      <c r="GL75" s="256"/>
      <c r="GM75" s="256"/>
      <c r="GN75" s="256"/>
      <c r="GO75" s="342"/>
      <c r="GP75" s="375"/>
      <c r="GQ75" s="256"/>
      <c r="GR75" s="256"/>
      <c r="GS75" s="617"/>
      <c r="GT75" s="620"/>
      <c r="GU75" s="620"/>
      <c r="GV75" s="620"/>
      <c r="GW75" s="620"/>
      <c r="GX75" s="620"/>
      <c r="GY75" s="620"/>
      <c r="GZ75" s="620"/>
      <c r="HA75" s="620"/>
      <c r="HB75" s="620"/>
      <c r="HC75" s="629"/>
      <c r="HD75" s="620"/>
      <c r="HE75" s="620"/>
      <c r="HF75" s="620"/>
      <c r="HG75" s="620"/>
      <c r="HH75" s="620"/>
      <c r="HI75" s="620"/>
      <c r="HJ75" s="620"/>
      <c r="HK75" s="620"/>
      <c r="HL75" s="629"/>
      <c r="HM75" s="620"/>
      <c r="HN75" s="620"/>
      <c r="HO75" s="620"/>
      <c r="HP75" s="620"/>
      <c r="HQ75" s="620"/>
      <c r="HR75" s="620"/>
      <c r="HS75" s="620"/>
      <c r="HT75" s="620"/>
      <c r="HU75" s="620"/>
      <c r="HV75" s="620"/>
      <c r="HW75" s="620"/>
      <c r="HX75" s="620"/>
      <c r="HY75" s="620"/>
      <c r="HZ75" s="620"/>
      <c r="IA75" s="620"/>
      <c r="IB75" s="620"/>
      <c r="IC75" s="620"/>
      <c r="ID75" s="620"/>
      <c r="IE75" s="620"/>
      <c r="IF75" s="620"/>
      <c r="IG75" s="620"/>
      <c r="IH75" s="620"/>
      <c r="II75" s="620"/>
      <c r="IJ75" s="620"/>
      <c r="IK75" s="620"/>
      <c r="IL75" s="620"/>
      <c r="IM75" s="620"/>
      <c r="IN75" s="620"/>
      <c r="IO75" s="620"/>
      <c r="IP75" s="620"/>
      <c r="IQ75" s="620"/>
      <c r="IR75" s="620"/>
      <c r="IS75" s="620"/>
      <c r="IT75" s="620"/>
      <c r="IU75" s="620"/>
      <c r="IV75" s="620"/>
      <c r="IW75" s="620"/>
      <c r="IX75" s="278">
        <v>49</v>
      </c>
      <c r="IY75" s="145">
        <v>40.17</v>
      </c>
      <c r="IZ75" s="145">
        <v>0.19</v>
      </c>
      <c r="JA75" s="145">
        <v>7.69</v>
      </c>
      <c r="JB75" s="145">
        <v>3.85</v>
      </c>
      <c r="JC75" s="145">
        <v>0.51</v>
      </c>
      <c r="JD75" s="145">
        <v>9.6999999999999993</v>
      </c>
      <c r="JE75" s="145">
        <v>12.11</v>
      </c>
      <c r="JF75" s="145">
        <v>0.64</v>
      </c>
      <c r="JG75" s="145">
        <v>2.02</v>
      </c>
      <c r="JH75" s="145">
        <v>0.2</v>
      </c>
      <c r="JI75" s="145">
        <v>0.04</v>
      </c>
      <c r="JJ75" s="145">
        <v>0.1</v>
      </c>
      <c r="JK75" s="538">
        <v>21.96</v>
      </c>
      <c r="JL75" s="248">
        <v>0.42</v>
      </c>
      <c r="JM75" s="540">
        <f t="shared" si="192"/>
        <v>99.18</v>
      </c>
      <c r="JN75" s="748">
        <f t="shared" si="193"/>
        <v>1.008267795926598</v>
      </c>
      <c r="JO75" s="753">
        <f t="shared" si="194"/>
        <v>40.502117362371443</v>
      </c>
      <c r="JP75" s="753">
        <f t="shared" si="195"/>
        <v>0.19157088122605362</v>
      </c>
      <c r="JQ75" s="753">
        <f t="shared" si="196"/>
        <v>7.7535793506755386</v>
      </c>
      <c r="JR75" s="753">
        <f t="shared" si="197"/>
        <v>3.8818310143174024</v>
      </c>
      <c r="JS75" s="753">
        <f t="shared" si="198"/>
        <v>0.51421657592256498</v>
      </c>
      <c r="JT75" s="753">
        <f t="shared" si="199"/>
        <v>9.7801976204879999</v>
      </c>
      <c r="JU75" s="753">
        <f t="shared" si="200"/>
        <v>12.210123008671101</v>
      </c>
      <c r="JV75" s="753">
        <f t="shared" si="201"/>
        <v>0.64529138939302277</v>
      </c>
      <c r="JW75" s="753">
        <f t="shared" si="202"/>
        <v>2.0367009477717279</v>
      </c>
      <c r="JX75" s="753">
        <f t="shared" si="203"/>
        <v>0.2016535591853196</v>
      </c>
      <c r="JY75" s="753">
        <f t="shared" si="204"/>
        <v>4.0330711837063923E-2</v>
      </c>
      <c r="JZ75" s="753">
        <f t="shared" si="205"/>
        <v>0.1008267795926598</v>
      </c>
      <c r="KA75" s="753">
        <f t="shared" si="206"/>
        <v>22.141560798548092</v>
      </c>
      <c r="KB75" s="753">
        <f t="shared" si="207"/>
        <v>100</v>
      </c>
      <c r="KC75" s="256"/>
      <c r="KD75" s="256">
        <f t="shared" si="208"/>
        <v>32.306580627814746</v>
      </c>
      <c r="KE75" s="256">
        <f t="shared" si="209"/>
        <v>23.056563823351478</v>
      </c>
      <c r="KF75" s="256">
        <f t="shared" si="210"/>
        <v>34.351683807219189</v>
      </c>
      <c r="KG75" s="249">
        <f t="shared" si="211"/>
        <v>0.98810244000806613</v>
      </c>
      <c r="KH75" s="256">
        <f t="shared" si="212"/>
        <v>90.702930698393473</v>
      </c>
      <c r="KI75" s="256">
        <f t="shared" si="213"/>
        <v>1.1025002084278981</v>
      </c>
      <c r="KJ75" s="753">
        <f t="shared" si="214"/>
        <v>35.618011875758455</v>
      </c>
      <c r="KK75" s="753">
        <f t="shared" si="215"/>
        <v>25.41986642087614</v>
      </c>
      <c r="KL75" s="753">
        <f t="shared" si="216"/>
        <v>37.872738557308409</v>
      </c>
      <c r="KM75" s="753">
        <f t="shared" si="217"/>
        <v>1.0893831460570076</v>
      </c>
      <c r="KN75" s="753">
        <f t="shared" si="218"/>
        <v>100</v>
      </c>
      <c r="KO75" s="256"/>
      <c r="KP75" s="147">
        <v>24938.163708095915</v>
      </c>
      <c r="KQ75" s="472">
        <v>1</v>
      </c>
      <c r="KR75" s="148">
        <v>2.8971455691414403</v>
      </c>
      <c r="KS75" s="148">
        <v>35.598160459489371</v>
      </c>
      <c r="KT75" s="148">
        <v>8.9160619849054914</v>
      </c>
      <c r="KU75" s="148">
        <v>25.53283821483512</v>
      </c>
      <c r="KV75" s="148">
        <v>13.863068121282089</v>
      </c>
      <c r="KW75" s="148">
        <v>52.521718486553141</v>
      </c>
      <c r="KX75" s="148">
        <v>108.37626999893369</v>
      </c>
      <c r="KY75" s="148">
        <v>44.521266751399857</v>
      </c>
      <c r="KZ75" s="148">
        <v>112.67498705001977</v>
      </c>
      <c r="LA75" s="148">
        <v>2.9327766274009388</v>
      </c>
      <c r="LB75" s="148">
        <v>20.688844846741141</v>
      </c>
      <c r="LC75" s="148">
        <v>7.2453232791961542</v>
      </c>
      <c r="LD75" s="148">
        <v>5.142422781010155</v>
      </c>
      <c r="LE75" s="148">
        <v>547.72320136328744</v>
      </c>
      <c r="LF75" s="148">
        <v>25.988933624258085</v>
      </c>
      <c r="LG75" s="148">
        <v>62.710937165512036</v>
      </c>
      <c r="LH75" s="148">
        <v>6.228470012264272</v>
      </c>
      <c r="LI75" s="148">
        <v>18.590155432196457</v>
      </c>
      <c r="LJ75" s="617"/>
      <c r="LL75" s="142">
        <f t="shared" si="219"/>
        <v>137.49390962687576</v>
      </c>
    </row>
    <row r="76" spans="1:324" s="142" customFormat="1" ht="15.75" x14ac:dyDescent="0.2">
      <c r="A76" s="278">
        <v>50</v>
      </c>
      <c r="B76" s="272">
        <v>78</v>
      </c>
      <c r="C76" s="144">
        <v>110</v>
      </c>
      <c r="D76" s="393">
        <v>3227.6</v>
      </c>
      <c r="E76" s="320" t="s">
        <v>240</v>
      </c>
      <c r="F76" s="416" t="s">
        <v>173</v>
      </c>
      <c r="G76" s="239"/>
      <c r="H76" s="145">
        <v>61.749554502307127</v>
      </c>
      <c r="I76" s="145">
        <v>0.6501510718836544</v>
      </c>
      <c r="J76" s="145">
        <v>17.104881773415258</v>
      </c>
      <c r="K76" s="145">
        <v>4.605176397120827</v>
      </c>
      <c r="L76" s="145">
        <v>5.9189306560154434E-2</v>
      </c>
      <c r="M76" s="145">
        <v>2.719603767506956</v>
      </c>
      <c r="N76" s="145">
        <v>1.0186355485632173</v>
      </c>
      <c r="O76" s="145">
        <v>1.598525188358856</v>
      </c>
      <c r="P76" s="145">
        <v>3.9575087926452905</v>
      </c>
      <c r="Q76" s="145">
        <v>0.1008908634548087</v>
      </c>
      <c r="R76" s="145">
        <v>8.5679625580083685E-2</v>
      </c>
      <c r="S76" s="145">
        <v>0.47020316260374434</v>
      </c>
      <c r="T76" s="145">
        <v>0.92</v>
      </c>
      <c r="U76" s="145">
        <v>4.5599999999999996</v>
      </c>
      <c r="V76" s="146">
        <v>99.6</v>
      </c>
      <c r="W76" s="146"/>
      <c r="X76" s="145">
        <v>1.598525188358856</v>
      </c>
      <c r="Y76" s="145">
        <f t="shared" si="149"/>
        <v>1.1861056897622713</v>
      </c>
      <c r="Z76" s="145">
        <f t="shared" si="150"/>
        <v>1.3262718602198525E-2</v>
      </c>
      <c r="AA76" s="145">
        <f t="shared" si="151"/>
        <v>2.7846308781211273</v>
      </c>
      <c r="AB76" s="145">
        <v>0.92</v>
      </c>
      <c r="AC76" s="146">
        <f t="shared" si="152"/>
        <v>0.55588278818382797</v>
      </c>
      <c r="AD76" s="146"/>
      <c r="AE76" s="146">
        <f t="shared" si="153"/>
        <v>0.14993934476514645</v>
      </c>
      <c r="AF76" s="443">
        <f>N76-R76*2.5*0.7</f>
        <v>0.86869620379807078</v>
      </c>
      <c r="AG76" s="146">
        <v>0</v>
      </c>
      <c r="AH76" s="146">
        <f t="shared" si="154"/>
        <v>8.5679625580083685E-2</v>
      </c>
      <c r="AI76" s="887">
        <f t="shared" si="170"/>
        <v>0.14993934476514645</v>
      </c>
      <c r="AJ76" s="887">
        <f t="shared" si="171"/>
        <v>0.86869620379807078</v>
      </c>
      <c r="AK76" s="146"/>
      <c r="AL76" s="887">
        <f t="shared" si="167"/>
        <v>8.5679625580083685E-2</v>
      </c>
      <c r="AM76" s="249">
        <f t="shared" si="156"/>
        <v>52.183341524043847</v>
      </c>
      <c r="AN76" s="249">
        <f t="shared" si="157"/>
        <v>0.98335299774933316</v>
      </c>
      <c r="AO76" s="249">
        <f t="shared" si="220"/>
        <v>1.6647002250666773E-2</v>
      </c>
      <c r="AP76" s="249">
        <f t="shared" si="158"/>
        <v>7.324780164627783</v>
      </c>
      <c r="AQ76" s="249">
        <f t="shared" si="221"/>
        <v>7.2028445327415849</v>
      </c>
      <c r="AR76" s="249">
        <f t="shared" si="222"/>
        <v>0.12193563188619803</v>
      </c>
      <c r="AS76" s="249">
        <f t="shared" si="159"/>
        <v>4.4106653143224959</v>
      </c>
      <c r="AT76" s="249">
        <f t="shared" si="160"/>
        <v>0.14933468567750491</v>
      </c>
      <c r="AU76" s="433">
        <f t="shared" si="223"/>
        <v>1.1399665213617738</v>
      </c>
      <c r="AV76" s="430">
        <f t="shared" si="161"/>
        <v>57.436783240958682</v>
      </c>
      <c r="AW76" s="430">
        <f t="shared" si="162"/>
        <v>33.031162881827782</v>
      </c>
      <c r="AX76" s="430">
        <f t="shared" si="163"/>
        <v>91.607912644148229</v>
      </c>
      <c r="AY76" s="430">
        <f t="shared" si="224"/>
        <v>8.3920873558517712</v>
      </c>
      <c r="AZ76" s="436">
        <f t="shared" si="31"/>
        <v>33.031162881827782</v>
      </c>
      <c r="BA76" s="436"/>
      <c r="BB76" s="436">
        <f>AU76</f>
        <v>1.1399665213617738</v>
      </c>
      <c r="BC76" s="436"/>
      <c r="BD76" s="436">
        <f t="shared" si="32"/>
        <v>57.436783240958682</v>
      </c>
      <c r="BE76" s="430"/>
      <c r="BF76" s="146">
        <f t="shared" si="172"/>
        <v>90.467946122786458</v>
      </c>
      <c r="BG76" s="146"/>
      <c r="BH76" s="147">
        <v>33789.610092852083</v>
      </c>
      <c r="BI76" s="148">
        <v>39.280331239937972</v>
      </c>
      <c r="BJ76" s="148">
        <v>357.2872371455216</v>
      </c>
      <c r="BK76" s="148">
        <v>64.359598860327665</v>
      </c>
      <c r="BL76" s="148">
        <v>12.660548269664972</v>
      </c>
      <c r="BM76" s="148">
        <v>3.5514319023534782</v>
      </c>
      <c r="BN76" s="148">
        <v>22.255874540232004</v>
      </c>
      <c r="BO76" s="148">
        <v>132.31623566701981</v>
      </c>
      <c r="BP76" s="148">
        <v>128.56831094610621</v>
      </c>
      <c r="BQ76" s="148">
        <v>20.180641581795548</v>
      </c>
      <c r="BR76" s="148">
        <v>157.97718729844294</v>
      </c>
      <c r="BS76" s="148">
        <v>11.857201079213018</v>
      </c>
      <c r="BT76" s="148">
        <v>11.437730365385434</v>
      </c>
      <c r="BU76" s="148">
        <v>9.1508797635922985</v>
      </c>
      <c r="BV76" s="148">
        <v>2.0085622635239582</v>
      </c>
      <c r="BW76" s="148">
        <v>519.22390673174357</v>
      </c>
      <c r="BX76" s="148">
        <v>33.165772058831799</v>
      </c>
      <c r="BY76" s="148">
        <v>56.810658352401681</v>
      </c>
      <c r="BZ76" s="148">
        <v>12.972684917987833</v>
      </c>
      <c r="CA76" s="148">
        <v>17.256963206586587</v>
      </c>
      <c r="CB76" s="148"/>
      <c r="CC76" s="148">
        <f t="shared" si="225"/>
        <v>8516818.847169973</v>
      </c>
      <c r="CD76" s="148"/>
      <c r="CE76" s="148">
        <f t="shared" si="35"/>
        <v>107.23339361782007</v>
      </c>
      <c r="CF76" s="148"/>
      <c r="CG76" s="198">
        <v>14.347560680785406</v>
      </c>
      <c r="CH76" s="198">
        <v>10.752688172042998</v>
      </c>
      <c r="CI76" s="373">
        <v>0.1130668550176769</v>
      </c>
      <c r="CJ76" s="200"/>
      <c r="CK76" s="344">
        <v>14.347560680785406</v>
      </c>
      <c r="CL76" s="373">
        <v>0.1130668550176769</v>
      </c>
      <c r="CM76" s="501">
        <f t="shared" si="173"/>
        <v>57.436783240958682</v>
      </c>
      <c r="CN76" s="501">
        <f t="shared" si="174"/>
        <v>33.031162881827782</v>
      </c>
      <c r="CO76" s="161">
        <f t="shared" si="175"/>
        <v>1.7410445773134647E-2</v>
      </c>
      <c r="CP76" s="161">
        <f t="shared" si="175"/>
        <v>3.0274441247424375E-2</v>
      </c>
      <c r="CQ76" s="142">
        <f t="shared" si="176"/>
        <v>0.5750872701776405</v>
      </c>
      <c r="CR76" s="142">
        <f t="shared" si="177"/>
        <v>63.488545614822897</v>
      </c>
      <c r="CS76" s="142">
        <f t="shared" si="178"/>
        <v>3.6100544464609801</v>
      </c>
      <c r="CT76" s="142">
        <f t="shared" si="164"/>
        <v>78.308282220665006</v>
      </c>
      <c r="CU76" s="142">
        <f t="shared" si="179"/>
        <v>21.691717779335001</v>
      </c>
      <c r="CV76" s="142">
        <f t="shared" si="180"/>
        <v>2.990947235382778</v>
      </c>
      <c r="CW76" s="146">
        <f t="shared" si="181"/>
        <v>61.749554502307127</v>
      </c>
      <c r="CX76" s="146">
        <f t="shared" si="182"/>
        <v>17.104881773415258</v>
      </c>
      <c r="CY76" s="146">
        <f t="shared" si="183"/>
        <v>3.9575087926452905</v>
      </c>
      <c r="CZ76" s="512">
        <f t="shared" si="184"/>
        <v>132.31623566701981</v>
      </c>
      <c r="DG76" s="516"/>
      <c r="DH76" s="145">
        <v>61.749554502307127</v>
      </c>
      <c r="DI76" s="145">
        <v>0.6501510718836544</v>
      </c>
      <c r="DJ76" s="145">
        <v>17.104881773415258</v>
      </c>
      <c r="DK76" s="145">
        <v>4.605176397120827</v>
      </c>
      <c r="DL76" s="145">
        <v>5.9189306560154434E-2</v>
      </c>
      <c r="DM76" s="145">
        <v>2.719603767506956</v>
      </c>
      <c r="DN76" s="145">
        <v>1.0186355485632173</v>
      </c>
      <c r="DO76" s="145">
        <v>1.598525188358856</v>
      </c>
      <c r="DP76" s="145">
        <v>3.9575087926452905</v>
      </c>
      <c r="DQ76" s="145">
        <v>0.1008908634548087</v>
      </c>
      <c r="DR76" s="145">
        <v>8.5679625580083685E-2</v>
      </c>
      <c r="DS76" s="145">
        <v>0.47020316260374434</v>
      </c>
      <c r="DT76" s="145">
        <v>0.92</v>
      </c>
      <c r="DU76" s="538">
        <v>4.5599999999999996</v>
      </c>
      <c r="DV76" s="540">
        <f t="shared" si="185"/>
        <v>99.599999999999966</v>
      </c>
      <c r="DW76" s="554">
        <f t="shared" si="186"/>
        <v>1.1354955946610483</v>
      </c>
      <c r="DX76" s="256">
        <f t="shared" si="148"/>
        <v>70.11634710965204</v>
      </c>
      <c r="DY76" s="256">
        <f t="shared" si="148"/>
        <v>0.73824367798804813</v>
      </c>
      <c r="DZ76" s="256">
        <f t="shared" si="148"/>
        <v>19.422517900911085</v>
      </c>
      <c r="EA76" s="256">
        <f t="shared" si="147"/>
        <v>5.2291575115677373</v>
      </c>
      <c r="EB76" s="256">
        <f t="shared" si="147"/>
        <v>6.7209196850097644E-2</v>
      </c>
      <c r="EC76" s="256">
        <f t="shared" si="147"/>
        <v>3.0880980972277383</v>
      </c>
      <c r="ED76" s="256">
        <f t="shared" si="147"/>
        <v>1.1566561779586735</v>
      </c>
      <c r="EE76" s="256">
        <f t="shared" si="147"/>
        <v>1.8151183093362036</v>
      </c>
      <c r="EF76" s="256">
        <f t="shared" si="147"/>
        <v>4.4937337998810918</v>
      </c>
      <c r="EG76" s="256">
        <f t="shared" si="147"/>
        <v>0.11456113099448463</v>
      </c>
      <c r="EH76" s="256">
        <f t="shared" si="147"/>
        <v>9.7288837398393085E-2</v>
      </c>
      <c r="EI76" s="256">
        <f t="shared" si="147"/>
        <v>0.53391361973224427</v>
      </c>
      <c r="EJ76" s="256">
        <f t="shared" si="121"/>
        <v>106.87284536949787</v>
      </c>
      <c r="EK76" s="256"/>
      <c r="EL76" s="256"/>
      <c r="EM76" s="147">
        <v>33789.610092852083</v>
      </c>
      <c r="EN76" s="148">
        <v>39.280331239937972</v>
      </c>
      <c r="EO76" s="148">
        <v>357.2872371455216</v>
      </c>
      <c r="EP76" s="148">
        <v>64.359598860327665</v>
      </c>
      <c r="EQ76" s="148">
        <v>12.660548269664972</v>
      </c>
      <c r="ER76" s="148">
        <v>3.5514319023534782</v>
      </c>
      <c r="ES76" s="148">
        <v>22.255874540232004</v>
      </c>
      <c r="ET76" s="148">
        <v>132.31623566701981</v>
      </c>
      <c r="EU76" s="148">
        <v>128.56831094610621</v>
      </c>
      <c r="EV76" s="148">
        <v>20.180641581795548</v>
      </c>
      <c r="EW76" s="148">
        <v>157.97718729844294</v>
      </c>
      <c r="EX76" s="148">
        <v>11.857201079213018</v>
      </c>
      <c r="EY76" s="148">
        <v>11.437730365385434</v>
      </c>
      <c r="EZ76" s="148">
        <v>9.1508797635922985</v>
      </c>
      <c r="FA76" s="148">
        <v>2.0085622635239582</v>
      </c>
      <c r="FB76" s="148">
        <v>519.22390673174357</v>
      </c>
      <c r="FC76" s="148">
        <v>33.165772058831799</v>
      </c>
      <c r="FD76" s="148">
        <v>56.810658352401681</v>
      </c>
      <c r="FE76" s="148">
        <v>12.972684917987833</v>
      </c>
      <c r="FF76" s="148">
        <v>17.256963206586587</v>
      </c>
      <c r="FG76" s="516"/>
      <c r="FH76" s="256"/>
      <c r="FI76" s="256"/>
      <c r="FJ76" s="256"/>
      <c r="FK76" s="256"/>
      <c r="FL76" s="256"/>
      <c r="FM76" s="142">
        <f t="shared" si="165"/>
        <v>71.270340722563574</v>
      </c>
      <c r="FN76" s="256"/>
      <c r="FO76" s="142">
        <f t="shared" si="166"/>
        <v>24.688977326574069</v>
      </c>
      <c r="FP76" s="256"/>
      <c r="FQ76" s="142">
        <f t="shared" si="187"/>
        <v>21.691717779335001</v>
      </c>
      <c r="FS76" s="142">
        <f t="shared" si="188"/>
        <v>74.271412272926284</v>
      </c>
      <c r="FT76" s="256"/>
      <c r="FU76" s="142">
        <f t="shared" si="189"/>
        <v>21.691717779335001</v>
      </c>
      <c r="FV76" s="256"/>
      <c r="FW76" s="142">
        <f t="shared" si="190"/>
        <v>0.27700413243914457</v>
      </c>
      <c r="FY76" s="142">
        <f t="shared" si="191"/>
        <v>17.104881773415258</v>
      </c>
      <c r="FZ76" s="256"/>
      <c r="GA76" s="256"/>
      <c r="GB76" s="256"/>
      <c r="GC76" s="256"/>
      <c r="GD76" s="256"/>
      <c r="GE76" s="256"/>
      <c r="GF76" s="256"/>
      <c r="GG76" s="256"/>
      <c r="GH76" s="256"/>
      <c r="GI76" s="256"/>
      <c r="GJ76" s="256"/>
      <c r="GK76" s="256"/>
      <c r="GL76" s="256"/>
      <c r="GM76" s="256"/>
      <c r="GN76" s="256"/>
      <c r="GO76" s="344">
        <v>14.347560680785406</v>
      </c>
      <c r="GP76" s="373">
        <v>0.1130668550176769</v>
      </c>
      <c r="GQ76" s="256"/>
      <c r="GR76" s="256"/>
      <c r="GS76" s="617"/>
      <c r="GT76" s="620"/>
      <c r="GU76" s="620"/>
      <c r="GV76" s="620"/>
      <c r="GW76" s="620"/>
      <c r="GX76" s="620"/>
      <c r="GY76" s="620"/>
      <c r="GZ76" s="620"/>
      <c r="HA76" s="620"/>
      <c r="HB76" s="620"/>
      <c r="HC76" s="629"/>
      <c r="HD76" s="620"/>
      <c r="HE76" s="620"/>
      <c r="HF76" s="620"/>
      <c r="HG76" s="620"/>
      <c r="HH76" s="620"/>
      <c r="HI76" s="620"/>
      <c r="HJ76" s="620"/>
      <c r="HK76" s="620"/>
      <c r="HL76" s="629"/>
      <c r="HM76" s="620"/>
      <c r="HN76" s="620"/>
      <c r="HO76" s="620"/>
      <c r="HP76" s="620"/>
      <c r="HQ76" s="620"/>
      <c r="HR76" s="620"/>
      <c r="HS76" s="620"/>
      <c r="HT76" s="620"/>
      <c r="HU76" s="620"/>
      <c r="HV76" s="620"/>
      <c r="HW76" s="620"/>
      <c r="HX76" s="620"/>
      <c r="HY76" s="620"/>
      <c r="HZ76" s="620"/>
      <c r="IA76" s="620"/>
      <c r="IB76" s="620"/>
      <c r="IC76" s="620"/>
      <c r="ID76" s="620"/>
      <c r="IE76" s="620"/>
      <c r="IF76" s="620"/>
      <c r="IG76" s="620"/>
      <c r="IH76" s="620"/>
      <c r="II76" s="620"/>
      <c r="IJ76" s="620"/>
      <c r="IK76" s="620"/>
      <c r="IL76" s="620"/>
      <c r="IM76" s="620"/>
      <c r="IN76" s="620"/>
      <c r="IO76" s="620"/>
      <c r="IP76" s="620"/>
      <c r="IQ76" s="620"/>
      <c r="IR76" s="620"/>
      <c r="IS76" s="620"/>
      <c r="IT76" s="620"/>
      <c r="IU76" s="620"/>
      <c r="IV76" s="620"/>
      <c r="IW76" s="620"/>
      <c r="IX76" s="278">
        <v>50</v>
      </c>
      <c r="IY76" s="145">
        <v>61.749554502307127</v>
      </c>
      <c r="IZ76" s="145">
        <v>0.6501510718836544</v>
      </c>
      <c r="JA76" s="145">
        <v>17.104881773415258</v>
      </c>
      <c r="JB76" s="145">
        <v>4.605176397120827</v>
      </c>
      <c r="JC76" s="145">
        <v>5.9189306560154434E-2</v>
      </c>
      <c r="JD76" s="145">
        <v>2.719603767506956</v>
      </c>
      <c r="JE76" s="145">
        <v>1.0186355485632173</v>
      </c>
      <c r="JF76" s="145">
        <v>1.598525188358856</v>
      </c>
      <c r="JG76" s="145">
        <v>3.9575087926452905</v>
      </c>
      <c r="JH76" s="145">
        <v>0.1008908634548087</v>
      </c>
      <c r="JI76" s="145">
        <v>8.5679625580083685E-2</v>
      </c>
      <c r="JJ76" s="145">
        <v>0.47020316260374434</v>
      </c>
      <c r="JK76" s="538">
        <v>4.5599999999999996</v>
      </c>
      <c r="JL76" s="248">
        <v>0.92</v>
      </c>
      <c r="JM76" s="540">
        <f t="shared" si="192"/>
        <v>98.679999999999964</v>
      </c>
      <c r="JN76" s="748">
        <f t="shared" si="193"/>
        <v>1.013376570733685</v>
      </c>
      <c r="JO76" s="753">
        <f t="shared" si="194"/>
        <v>62.575551785880776</v>
      </c>
      <c r="JP76" s="753">
        <f t="shared" si="195"/>
        <v>0.65884786368428727</v>
      </c>
      <c r="JQ76" s="753">
        <f t="shared" si="196"/>
        <v>17.333686434348667</v>
      </c>
      <c r="JR76" s="753">
        <f t="shared" si="197"/>
        <v>4.6667778649380107</v>
      </c>
      <c r="JS76" s="753">
        <f t="shared" si="198"/>
        <v>5.9981056506034108E-2</v>
      </c>
      <c r="JT76" s="753">
        <f t="shared" si="199"/>
        <v>2.7559827396706091</v>
      </c>
      <c r="JU76" s="753">
        <f t="shared" si="200"/>
        <v>1.0322613990304192</v>
      </c>
      <c r="JV76" s="753">
        <f t="shared" si="201"/>
        <v>1.6199079736105155</v>
      </c>
      <c r="JW76" s="753">
        <f t="shared" si="202"/>
        <v>4.0104466889392905</v>
      </c>
      <c r="JX76" s="753">
        <f t="shared" si="203"/>
        <v>0.10224043722619451</v>
      </c>
      <c r="JY76" s="753">
        <f t="shared" si="204"/>
        <v>8.6825725152091318E-2</v>
      </c>
      <c r="JZ76" s="753">
        <f t="shared" si="205"/>
        <v>0.47649286846751571</v>
      </c>
      <c r="KA76" s="753">
        <f t="shared" si="206"/>
        <v>4.6209971625456037</v>
      </c>
      <c r="KB76" s="753">
        <f t="shared" si="207"/>
        <v>100.00000000000003</v>
      </c>
      <c r="KC76" s="256"/>
      <c r="KD76" s="256">
        <f t="shared" si="208"/>
        <v>72.22369347645278</v>
      </c>
      <c r="KE76" s="256">
        <f t="shared" si="209"/>
        <v>23.574757308596276</v>
      </c>
      <c r="KF76" s="256">
        <f t="shared" si="210"/>
        <v>5.6532585615760231</v>
      </c>
      <c r="KG76" s="249">
        <f t="shared" si="211"/>
        <v>2.2854670044563172</v>
      </c>
      <c r="KH76" s="256">
        <f t="shared" si="212"/>
        <v>103.7371763510814</v>
      </c>
      <c r="KI76" s="256">
        <f t="shared" si="213"/>
        <v>0.96397457032728995</v>
      </c>
      <c r="KJ76" s="753">
        <f t="shared" si="214"/>
        <v>69.62180388641346</v>
      </c>
      <c r="KK76" s="753">
        <f t="shared" si="215"/>
        <v>22.725466547124235</v>
      </c>
      <c r="KL76" s="753">
        <f t="shared" si="216"/>
        <v>5.4495974928443198</v>
      </c>
      <c r="KM76" s="753">
        <f t="shared" si="217"/>
        <v>2.2031320736179767</v>
      </c>
      <c r="KN76" s="753">
        <f t="shared" si="218"/>
        <v>99.999999999999986</v>
      </c>
      <c r="KO76" s="256"/>
      <c r="KP76" s="147">
        <v>33789.610092852083</v>
      </c>
      <c r="KQ76" s="148">
        <v>39.280331239937972</v>
      </c>
      <c r="KR76" s="148">
        <v>357.2872371455216</v>
      </c>
      <c r="KS76" s="148">
        <v>64.359598860327665</v>
      </c>
      <c r="KT76" s="148">
        <v>12.660548269664972</v>
      </c>
      <c r="KU76" s="148">
        <v>3.5514319023534782</v>
      </c>
      <c r="KV76" s="148">
        <v>22.255874540232004</v>
      </c>
      <c r="KW76" s="148">
        <v>132.31623566701981</v>
      </c>
      <c r="KX76" s="148">
        <v>128.56831094610621</v>
      </c>
      <c r="KY76" s="148">
        <v>20.180641581795548</v>
      </c>
      <c r="KZ76" s="148">
        <v>157.97718729844294</v>
      </c>
      <c r="LA76" s="148">
        <v>11.857201079213018</v>
      </c>
      <c r="LB76" s="148">
        <v>11.437730365385434</v>
      </c>
      <c r="LC76" s="148">
        <v>9.1508797635922985</v>
      </c>
      <c r="LD76" s="148">
        <v>2.0085622635239582</v>
      </c>
      <c r="LE76" s="148">
        <v>519.22390673174357</v>
      </c>
      <c r="LF76" s="148">
        <v>33.165772058831799</v>
      </c>
      <c r="LG76" s="148">
        <v>56.810658352401681</v>
      </c>
      <c r="LH76" s="148">
        <v>12.972684917987833</v>
      </c>
      <c r="LI76" s="148">
        <v>17.256963206586587</v>
      </c>
      <c r="LJ76" s="617"/>
      <c r="LL76" s="142">
        <f t="shared" si="219"/>
        <v>46.707676049404022</v>
      </c>
    </row>
    <row r="77" spans="1:324" s="142" customFormat="1" ht="15.75" x14ac:dyDescent="0.2">
      <c r="A77" s="278">
        <v>51</v>
      </c>
      <c r="B77" s="775">
        <v>82</v>
      </c>
      <c r="C77" s="776">
        <v>110</v>
      </c>
      <c r="D77" s="777">
        <v>3228.25</v>
      </c>
      <c r="E77" s="778" t="s">
        <v>240</v>
      </c>
      <c r="F77" s="779" t="s">
        <v>174</v>
      </c>
      <c r="G77" s="780"/>
      <c r="H77" s="541">
        <v>62.130409555416811</v>
      </c>
      <c r="I77" s="541">
        <v>0.74789366805770052</v>
      </c>
      <c r="J77" s="541">
        <v>16.183886241908453</v>
      </c>
      <c r="K77" s="541">
        <v>4.2873799493970361</v>
      </c>
      <c r="L77" s="541">
        <v>6.4836723293792906E-2</v>
      </c>
      <c r="M77" s="541">
        <v>2.6962991489501529</v>
      </c>
      <c r="N77" s="541">
        <v>1.4264079124634441</v>
      </c>
      <c r="O77" s="541">
        <v>2.089642164755364</v>
      </c>
      <c r="P77" s="541">
        <v>3.7197488910064731</v>
      </c>
      <c r="Q77" s="541">
        <v>0.12306588243025662</v>
      </c>
      <c r="R77" s="541">
        <v>0.2538750041073834</v>
      </c>
      <c r="S77" s="541">
        <v>0.53655485821312388</v>
      </c>
      <c r="T77" s="541">
        <v>0.71</v>
      </c>
      <c r="U77" s="541">
        <v>4.63</v>
      </c>
      <c r="V77" s="146">
        <v>99.6</v>
      </c>
      <c r="W77" s="146"/>
      <c r="X77" s="541">
        <v>2.089642164755364</v>
      </c>
      <c r="Y77" s="541">
        <f t="shared" si="149"/>
        <v>1.5505144862484801</v>
      </c>
      <c r="Z77" s="541">
        <f t="shared" si="150"/>
        <v>1.5134258263422667E-2</v>
      </c>
      <c r="AA77" s="541">
        <f t="shared" si="151"/>
        <v>3.6401566510038439</v>
      </c>
      <c r="AB77" s="541">
        <v>0.71</v>
      </c>
      <c r="AC77" s="146">
        <f t="shared" si="152"/>
        <v>0.79042986232050727</v>
      </c>
      <c r="AD77" s="146"/>
      <c r="AE77" s="146">
        <f t="shared" si="153"/>
        <v>0.44428125718792089</v>
      </c>
      <c r="AF77" s="443">
        <f>N77-R77*2.5*0.7</f>
        <v>0.98212665527552323</v>
      </c>
      <c r="AG77" s="146">
        <v>0</v>
      </c>
      <c r="AH77" s="146">
        <f t="shared" si="154"/>
        <v>0.2538750041073834</v>
      </c>
      <c r="AI77" s="887">
        <f t="shared" si="170"/>
        <v>0.44428125718792089</v>
      </c>
      <c r="AJ77" s="887">
        <f t="shared" si="171"/>
        <v>0.98212665527552323</v>
      </c>
      <c r="AK77" s="146"/>
      <c r="AL77" s="887">
        <f t="shared" si="167"/>
        <v>0.25387500410738334</v>
      </c>
      <c r="AM77" s="249">
        <f t="shared" si="156"/>
        <v>49.533785381000882</v>
      </c>
      <c r="AN77" s="249">
        <f t="shared" si="157"/>
        <v>0.98017259032958493</v>
      </c>
      <c r="AO77" s="249">
        <f t="shared" si="220"/>
        <v>1.9827409670415106E-2</v>
      </c>
      <c r="AP77" s="249">
        <f t="shared" si="158"/>
        <v>6.9836790983471886</v>
      </c>
      <c r="AQ77" s="249">
        <f t="shared" si="221"/>
        <v>6.8452108318575435</v>
      </c>
      <c r="AR77" s="249">
        <f t="shared" si="222"/>
        <v>0.13846826648964489</v>
      </c>
      <c r="AS77" s="249">
        <f t="shared" si="159"/>
        <v>4.4499677594394322</v>
      </c>
      <c r="AT77" s="249">
        <f t="shared" si="160"/>
        <v>0.18003224056056677</v>
      </c>
      <c r="AU77" s="433">
        <f t="shared" si="223"/>
        <v>1.3006271623257348</v>
      </c>
      <c r="AV77" s="430">
        <f t="shared" si="161"/>
        <v>54.958129666410855</v>
      </c>
      <c r="AW77" s="430">
        <f t="shared" si="162"/>
        <v>34.651344722211384</v>
      </c>
      <c r="AX77" s="430">
        <f t="shared" si="163"/>
        <v>90.910101550947971</v>
      </c>
      <c r="AY77" s="430">
        <f t="shared" si="224"/>
        <v>9.0898984490520292</v>
      </c>
      <c r="AZ77" s="436">
        <f t="shared" si="31"/>
        <v>34.651344722211384</v>
      </c>
      <c r="BA77" s="436"/>
      <c r="BB77" s="436">
        <f>AU77</f>
        <v>1.3006271623257348</v>
      </c>
      <c r="BC77" s="436"/>
      <c r="BD77" s="436">
        <f t="shared" si="32"/>
        <v>54.958129666410855</v>
      </c>
      <c r="BE77" s="430"/>
      <c r="BF77" s="146">
        <f t="shared" si="172"/>
        <v>89.609474388622232</v>
      </c>
      <c r="BG77" s="146"/>
      <c r="BH77" s="147">
        <v>29685.028272676795</v>
      </c>
      <c r="BI77" s="148">
        <v>10.079271484770791</v>
      </c>
      <c r="BJ77" s="148">
        <v>22.635678421316324</v>
      </c>
      <c r="BK77" s="148">
        <v>54.466622775991887</v>
      </c>
      <c r="BL77" s="148">
        <v>14.388934072995236</v>
      </c>
      <c r="BM77" s="148">
        <v>1.0271693692555071</v>
      </c>
      <c r="BN77" s="148">
        <v>22.510748318805653</v>
      </c>
      <c r="BO77" s="148">
        <v>111.56645784928044</v>
      </c>
      <c r="BP77" s="148">
        <v>127.80262189190877</v>
      </c>
      <c r="BQ77" s="148">
        <v>25.387249595607887</v>
      </c>
      <c r="BR77" s="148">
        <v>251.16543713885505</v>
      </c>
      <c r="BS77" s="148">
        <v>11.2478022185035</v>
      </c>
      <c r="BT77" s="148">
        <v>11.925745084692394</v>
      </c>
      <c r="BU77" s="148">
        <v>10.082951319746527</v>
      </c>
      <c r="BV77" s="148">
        <v>3.7323359918529619</v>
      </c>
      <c r="BW77" s="148">
        <v>540.97846176027326</v>
      </c>
      <c r="BX77" s="148">
        <v>29.982319080178641</v>
      </c>
      <c r="BY77" s="148">
        <v>58.764714667998426</v>
      </c>
      <c r="BZ77" s="148">
        <v>11.982420018229009</v>
      </c>
      <c r="CA77" s="148">
        <v>14.351141157871572</v>
      </c>
      <c r="CB77" s="148"/>
      <c r="CC77" s="148">
        <f t="shared" si="225"/>
        <v>3602690.2023917846</v>
      </c>
      <c r="CD77" s="148"/>
      <c r="CE77" s="148">
        <f t="shared" si="35"/>
        <v>103.09817490604864</v>
      </c>
      <c r="CF77" s="148"/>
      <c r="CG77" s="198">
        <v>13.134754459060094</v>
      </c>
      <c r="CH77" s="198">
        <v>10.267205086347627</v>
      </c>
      <c r="CI77" s="373">
        <v>8.8357984970118875E-2</v>
      </c>
      <c r="CJ77" s="200"/>
      <c r="CK77" s="344">
        <v>13.134754459060094</v>
      </c>
      <c r="CL77" s="373">
        <v>8.8357984970118875E-2</v>
      </c>
      <c r="CM77" s="501">
        <f t="shared" si="173"/>
        <v>54.958129666410855</v>
      </c>
      <c r="CN77" s="501">
        <f t="shared" si="174"/>
        <v>34.651344722211384</v>
      </c>
      <c r="CO77" s="161">
        <f t="shared" si="175"/>
        <v>1.8195670159626576E-2</v>
      </c>
      <c r="CP77" s="161">
        <f t="shared" si="175"/>
        <v>2.8858908882661738E-2</v>
      </c>
      <c r="CQ77" s="142">
        <f t="shared" si="176"/>
        <v>0.63050443915287546</v>
      </c>
      <c r="CR77" s="142">
        <f t="shared" si="177"/>
        <v>61.330713120876119</v>
      </c>
      <c r="CS77" s="142">
        <f t="shared" si="178"/>
        <v>3.8390290580842716</v>
      </c>
      <c r="CT77" s="142">
        <f t="shared" si="164"/>
        <v>79.334697353607325</v>
      </c>
      <c r="CU77" s="142">
        <f t="shared" si="179"/>
        <v>20.665302646392686</v>
      </c>
      <c r="CV77" s="142">
        <f t="shared" si="180"/>
        <v>3.3341104151855658</v>
      </c>
      <c r="CW77" s="146">
        <f t="shared" si="181"/>
        <v>62.130409555416811</v>
      </c>
      <c r="CX77" s="146">
        <f t="shared" si="182"/>
        <v>16.183886241908453</v>
      </c>
      <c r="CY77" s="146">
        <f t="shared" si="183"/>
        <v>3.7197488910064731</v>
      </c>
      <c r="CZ77" s="512">
        <f t="shared" si="184"/>
        <v>111.56645784928044</v>
      </c>
      <c r="DG77" s="516"/>
      <c r="DH77" s="145">
        <v>62.130409555416811</v>
      </c>
      <c r="DI77" s="145">
        <v>0.74789366805770052</v>
      </c>
      <c r="DJ77" s="145">
        <v>16.183886241908453</v>
      </c>
      <c r="DK77" s="145">
        <v>4.2873799493970361</v>
      </c>
      <c r="DL77" s="145">
        <v>6.4836723293792906E-2</v>
      </c>
      <c r="DM77" s="145">
        <v>2.6962991489501529</v>
      </c>
      <c r="DN77" s="145">
        <v>1.4264079124634441</v>
      </c>
      <c r="DO77" s="145">
        <v>2.089642164755364</v>
      </c>
      <c r="DP77" s="145">
        <v>3.7197488910064731</v>
      </c>
      <c r="DQ77" s="145">
        <v>0.12306588243025662</v>
      </c>
      <c r="DR77" s="145">
        <v>0.2538750041073834</v>
      </c>
      <c r="DS77" s="145">
        <v>0.53655485821312388</v>
      </c>
      <c r="DT77" s="145">
        <v>0.71</v>
      </c>
      <c r="DU77" s="538">
        <v>4.63</v>
      </c>
      <c r="DV77" s="540">
        <f t="shared" si="185"/>
        <v>99.59999999999998</v>
      </c>
      <c r="DW77" s="554">
        <f t="shared" si="186"/>
        <v>1.1485101979184116</v>
      </c>
      <c r="DX77" s="256">
        <f t="shared" si="148"/>
        <v>71.357408975243729</v>
      </c>
      <c r="DY77" s="256">
        <f t="shared" si="148"/>
        <v>0.85896350472287641</v>
      </c>
      <c r="DZ77" s="256">
        <f t="shared" si="148"/>
        <v>18.587358390783336</v>
      </c>
      <c r="EA77" s="256">
        <f t="shared" si="147"/>
        <v>4.9240995942334198</v>
      </c>
      <c r="EB77" s="256">
        <f t="shared" si="147"/>
        <v>7.4465637902535381E-2</v>
      </c>
      <c r="EC77" s="256">
        <f t="shared" si="147"/>
        <v>3.0967270692079847</v>
      </c>
      <c r="ED77" s="256">
        <f t="shared" si="147"/>
        <v>1.6382440338557784</v>
      </c>
      <c r="EE77" s="256">
        <f t="shared" si="147"/>
        <v>2.399975336221841</v>
      </c>
      <c r="EF77" s="256">
        <f t="shared" si="147"/>
        <v>4.2721695350166362</v>
      </c>
      <c r="EG77" s="256">
        <f t="shared" si="147"/>
        <v>0.141342420986978</v>
      </c>
      <c r="EH77" s="256">
        <f t="shared" si="147"/>
        <v>0.29157803121390846</v>
      </c>
      <c r="EI77" s="256">
        <f t="shared" si="147"/>
        <v>0.6162387264004402</v>
      </c>
      <c r="EJ77" s="256">
        <f t="shared" si="121"/>
        <v>108.25857125578946</v>
      </c>
      <c r="EK77" s="256"/>
      <c r="EL77" s="256"/>
      <c r="EM77" s="147">
        <v>29685.028272676795</v>
      </c>
      <c r="EN77" s="148">
        <v>10.079271484770791</v>
      </c>
      <c r="EO77" s="148">
        <v>22.635678421316324</v>
      </c>
      <c r="EP77" s="148">
        <v>54.466622775991887</v>
      </c>
      <c r="EQ77" s="148">
        <v>14.388934072995236</v>
      </c>
      <c r="ER77" s="148">
        <v>1.0271693692555071</v>
      </c>
      <c r="ES77" s="148">
        <v>22.510748318805653</v>
      </c>
      <c r="ET77" s="148">
        <v>111.56645784928044</v>
      </c>
      <c r="EU77" s="148">
        <v>127.80262189190877</v>
      </c>
      <c r="EV77" s="148">
        <v>25.387249595607887</v>
      </c>
      <c r="EW77" s="148">
        <v>251.16543713885505</v>
      </c>
      <c r="EX77" s="148">
        <v>11.2478022185035</v>
      </c>
      <c r="EY77" s="148">
        <v>11.925745084692394</v>
      </c>
      <c r="EZ77" s="148">
        <v>10.082951319746527</v>
      </c>
      <c r="FA77" s="148">
        <v>3.7323359918529619</v>
      </c>
      <c r="FB77" s="148">
        <v>540.97846176027326</v>
      </c>
      <c r="FC77" s="148">
        <v>29.982319080178641</v>
      </c>
      <c r="FD77" s="148">
        <v>58.764714667998426</v>
      </c>
      <c r="FE77" s="148">
        <v>11.982420018229009</v>
      </c>
      <c r="FF77" s="148">
        <v>14.351141157871572</v>
      </c>
      <c r="FG77" s="516"/>
      <c r="FH77" s="256"/>
      <c r="FI77" s="256"/>
      <c r="FJ77" s="256"/>
      <c r="FK77" s="256"/>
      <c r="FL77" s="256"/>
      <c r="FM77" s="142">
        <f t="shared" si="165"/>
        <v>67.432859341285223</v>
      </c>
      <c r="FN77" s="256"/>
      <c r="FO77" s="142">
        <f t="shared" si="166"/>
        <v>27.065322697948496</v>
      </c>
      <c r="FP77" s="256"/>
      <c r="FQ77" s="142">
        <f t="shared" si="187"/>
        <v>20.665302646392686</v>
      </c>
      <c r="FS77" s="142">
        <f t="shared" si="188"/>
        <v>71.358895892080213</v>
      </c>
      <c r="FT77" s="256"/>
      <c r="FU77" s="142">
        <f t="shared" si="189"/>
        <v>20.665302646392686</v>
      </c>
      <c r="FV77" s="256"/>
      <c r="FW77" s="142">
        <f t="shared" si="190"/>
        <v>0.2604825295328746</v>
      </c>
      <c r="FY77" s="142">
        <f t="shared" si="191"/>
        <v>16.183886241908453</v>
      </c>
      <c r="FZ77" s="256"/>
      <c r="GA77" s="256"/>
      <c r="GB77" s="256"/>
      <c r="GC77" s="256"/>
      <c r="GD77" s="256"/>
      <c r="GE77" s="256"/>
      <c r="GF77" s="256"/>
      <c r="GG77" s="256"/>
      <c r="GH77" s="256"/>
      <c r="GI77" s="256"/>
      <c r="GJ77" s="256"/>
      <c r="GK77" s="256"/>
      <c r="GL77" s="256"/>
      <c r="GM77" s="256"/>
      <c r="GN77" s="256"/>
      <c r="GO77" s="344">
        <v>13.134754459060094</v>
      </c>
      <c r="GP77" s="373">
        <v>8.8357984970118875E-2</v>
      </c>
      <c r="GQ77" s="256"/>
      <c r="GR77" s="256"/>
      <c r="GS77" s="617"/>
      <c r="GT77" s="620"/>
      <c r="GU77" s="620"/>
      <c r="GV77" s="620"/>
      <c r="GW77" s="620"/>
      <c r="GX77" s="620"/>
      <c r="GY77" s="620"/>
      <c r="GZ77" s="620"/>
      <c r="HA77" s="620"/>
      <c r="HB77" s="620"/>
      <c r="HC77" s="629"/>
      <c r="HD77" s="620"/>
      <c r="HE77" s="620"/>
      <c r="HF77" s="620"/>
      <c r="HG77" s="620"/>
      <c r="HH77" s="620"/>
      <c r="HI77" s="620"/>
      <c r="HJ77" s="620"/>
      <c r="HK77" s="620"/>
      <c r="HL77" s="629"/>
      <c r="HM77" s="620"/>
      <c r="HN77" s="620"/>
      <c r="HO77" s="620"/>
      <c r="HP77" s="620"/>
      <c r="HQ77" s="620"/>
      <c r="HR77" s="620"/>
      <c r="HS77" s="620"/>
      <c r="HT77" s="620"/>
      <c r="HU77" s="620"/>
      <c r="HV77" s="620"/>
      <c r="HW77" s="620"/>
      <c r="HX77" s="620"/>
      <c r="HY77" s="620"/>
      <c r="HZ77" s="620"/>
      <c r="IA77" s="620"/>
      <c r="IB77" s="620"/>
      <c r="IC77" s="620"/>
      <c r="ID77" s="620"/>
      <c r="IE77" s="620"/>
      <c r="IF77" s="620"/>
      <c r="IG77" s="620"/>
      <c r="IH77" s="620"/>
      <c r="II77" s="620"/>
      <c r="IJ77" s="620"/>
      <c r="IK77" s="620"/>
      <c r="IL77" s="620"/>
      <c r="IM77" s="620"/>
      <c r="IN77" s="620"/>
      <c r="IO77" s="620"/>
      <c r="IP77" s="620"/>
      <c r="IQ77" s="620"/>
      <c r="IR77" s="620"/>
      <c r="IS77" s="620"/>
      <c r="IT77" s="620"/>
      <c r="IU77" s="620"/>
      <c r="IV77" s="620"/>
      <c r="IW77" s="620"/>
      <c r="IX77" s="278">
        <v>51</v>
      </c>
      <c r="IY77" s="145">
        <v>62.130409555416811</v>
      </c>
      <c r="IZ77" s="145">
        <v>0.74789366805770052</v>
      </c>
      <c r="JA77" s="145">
        <v>16.183886241908453</v>
      </c>
      <c r="JB77" s="145">
        <v>4.2873799493970361</v>
      </c>
      <c r="JC77" s="145">
        <v>6.4836723293792906E-2</v>
      </c>
      <c r="JD77" s="145">
        <v>2.6962991489501529</v>
      </c>
      <c r="JE77" s="145">
        <v>1.4264079124634441</v>
      </c>
      <c r="JF77" s="145">
        <v>2.089642164755364</v>
      </c>
      <c r="JG77" s="145">
        <v>3.7197488910064731</v>
      </c>
      <c r="JH77" s="145">
        <v>0.12306588243025662</v>
      </c>
      <c r="JI77" s="145">
        <v>0.2538750041073834</v>
      </c>
      <c r="JJ77" s="145">
        <v>0.53655485821312388</v>
      </c>
      <c r="JK77" s="538">
        <v>4.63</v>
      </c>
      <c r="JL77" s="248">
        <v>0.71</v>
      </c>
      <c r="JM77" s="540">
        <f t="shared" si="192"/>
        <v>98.889999999999986</v>
      </c>
      <c r="JN77" s="748">
        <f t="shared" si="193"/>
        <v>1.0112245929821015</v>
      </c>
      <c r="JO77" s="753">
        <f t="shared" si="194"/>
        <v>62.827798114487635</v>
      </c>
      <c r="JP77" s="753">
        <f t="shared" si="195"/>
        <v>0.75628847007553912</v>
      </c>
      <c r="JQ77" s="753">
        <f t="shared" si="196"/>
        <v>16.365543777842507</v>
      </c>
      <c r="JR77" s="753">
        <f t="shared" si="197"/>
        <v>4.3355040442886406</v>
      </c>
      <c r="JS77" s="753">
        <f t="shared" si="198"/>
        <v>6.5564489123058872E-2</v>
      </c>
      <c r="JT77" s="753">
        <f t="shared" si="199"/>
        <v>2.7265640094551054</v>
      </c>
      <c r="JU77" s="753">
        <f t="shared" si="200"/>
        <v>1.4424187607072954</v>
      </c>
      <c r="JV77" s="753">
        <f t="shared" si="201"/>
        <v>2.1130975475329805</v>
      </c>
      <c r="JW77" s="753">
        <f t="shared" si="202"/>
        <v>3.7615015583036442</v>
      </c>
      <c r="JX77" s="753">
        <f t="shared" si="203"/>
        <v>0.12444724687051942</v>
      </c>
      <c r="JY77" s="753">
        <f t="shared" si="204"/>
        <v>0.25672464769681813</v>
      </c>
      <c r="JZ77" s="753">
        <f t="shared" si="205"/>
        <v>0.54257746810913543</v>
      </c>
      <c r="KA77" s="753">
        <f t="shared" si="206"/>
        <v>4.6819698655071305</v>
      </c>
      <c r="KB77" s="753">
        <f t="shared" si="207"/>
        <v>100.00000000000001</v>
      </c>
      <c r="KC77" s="256"/>
      <c r="KD77" s="256">
        <f t="shared" si="208"/>
        <v>68.189765741010447</v>
      </c>
      <c r="KE77" s="256">
        <f t="shared" si="209"/>
        <v>26.005324614341994</v>
      </c>
      <c r="KF77" s="256">
        <f t="shared" si="210"/>
        <v>6.1243886262144258</v>
      </c>
      <c r="KG77" s="249">
        <f t="shared" si="211"/>
        <v>3.0368469102094537</v>
      </c>
      <c r="KH77" s="256">
        <f t="shared" si="212"/>
        <v>103.35632589177632</v>
      </c>
      <c r="KI77" s="256">
        <f t="shared" si="213"/>
        <v>0.96752665245385461</v>
      </c>
      <c r="KJ77" s="753">
        <f t="shared" si="214"/>
        <v>65.97541577901238</v>
      </c>
      <c r="KK77" s="753">
        <f t="shared" si="215"/>
        <v>25.160844670090135</v>
      </c>
      <c r="KL77" s="753">
        <f t="shared" si="216"/>
        <v>5.9255092258477049</v>
      </c>
      <c r="KM77" s="753">
        <f t="shared" si="217"/>
        <v>2.9382303250497843</v>
      </c>
      <c r="KN77" s="753">
        <f t="shared" si="218"/>
        <v>100</v>
      </c>
      <c r="KO77" s="256"/>
      <c r="KP77" s="879">
        <v>29685.028272676795</v>
      </c>
      <c r="KQ77" s="880">
        <v>10.079271484770791</v>
      </c>
      <c r="KR77" s="880">
        <v>22.635678421316324</v>
      </c>
      <c r="KS77" s="880">
        <v>54.466622775991887</v>
      </c>
      <c r="KT77" s="880">
        <v>14.388934072995236</v>
      </c>
      <c r="KU77" s="880">
        <v>1.0271693692555071</v>
      </c>
      <c r="KV77" s="880">
        <v>22.510748318805653</v>
      </c>
      <c r="KW77" s="880">
        <v>111.56645784928044</v>
      </c>
      <c r="KX77" s="880">
        <v>127.80262189190877</v>
      </c>
      <c r="KY77" s="880">
        <v>25.387249595607887</v>
      </c>
      <c r="KZ77" s="880">
        <v>251.16543713885505</v>
      </c>
      <c r="LA77" s="880">
        <v>11.2478022185035</v>
      </c>
      <c r="LB77" s="880">
        <v>11.925745084692394</v>
      </c>
      <c r="LC77" s="880">
        <v>10.082951319746527</v>
      </c>
      <c r="LD77" s="880">
        <v>3.7323359918529619</v>
      </c>
      <c r="LE77" s="880">
        <v>540.97846176027326</v>
      </c>
      <c r="LF77" s="880">
        <v>29.982319080178641</v>
      </c>
      <c r="LG77" s="880">
        <v>58.764714667998426</v>
      </c>
      <c r="LH77" s="880">
        <v>11.982420018229009</v>
      </c>
      <c r="LI77" s="880">
        <v>14.351141157871572</v>
      </c>
      <c r="LJ77" s="617"/>
      <c r="LL77" s="142">
        <f t="shared" si="219"/>
        <v>41.488542451375409</v>
      </c>
    </row>
    <row r="78" spans="1:324" s="142" customFormat="1" ht="15.75" x14ac:dyDescent="0.2">
      <c r="A78" s="278">
        <v>52</v>
      </c>
      <c r="B78" s="272">
        <v>86</v>
      </c>
      <c r="C78" s="144">
        <v>110</v>
      </c>
      <c r="D78" s="393">
        <v>3229.7</v>
      </c>
      <c r="E78" s="320" t="s">
        <v>240</v>
      </c>
      <c r="F78" s="310" t="s">
        <v>175</v>
      </c>
      <c r="G78" s="239"/>
      <c r="H78" s="145">
        <v>49.978820233571845</v>
      </c>
      <c r="I78" s="145">
        <v>1.5591788586850375</v>
      </c>
      <c r="J78" s="145">
        <v>17.663817226256636</v>
      </c>
      <c r="K78" s="145">
        <v>3.9498303807638355</v>
      </c>
      <c r="L78" s="145">
        <v>5.5287104277267803E-2</v>
      </c>
      <c r="M78" s="145">
        <v>2.5842595346318422</v>
      </c>
      <c r="N78" s="145">
        <v>2.3375305170362739</v>
      </c>
      <c r="O78" s="145">
        <v>6.245586126844338</v>
      </c>
      <c r="P78" s="145">
        <v>5.4880702801796835</v>
      </c>
      <c r="Q78" s="145">
        <v>0.19721817794428367</v>
      </c>
      <c r="R78" s="145">
        <v>2.4354175729301679</v>
      </c>
      <c r="S78" s="145">
        <v>0.45498398687878411</v>
      </c>
      <c r="T78" s="145">
        <v>1.01</v>
      </c>
      <c r="U78" s="145">
        <v>5.64</v>
      </c>
      <c r="V78" s="540">
        <v>99.6</v>
      </c>
      <c r="W78" s="540"/>
      <c r="X78" s="145">
        <v>6.245586126844338</v>
      </c>
      <c r="Y78" s="145">
        <f t="shared" si="149"/>
        <v>4.634224906118499</v>
      </c>
      <c r="Z78" s="145">
        <f t="shared" si="150"/>
        <v>1.2833441087602857E-2</v>
      </c>
      <c r="AA78" s="145">
        <f t="shared" si="151"/>
        <v>10.879811032962838</v>
      </c>
      <c r="AB78" s="145">
        <v>1.01</v>
      </c>
      <c r="AC78" s="146">
        <f t="shared" si="152"/>
        <v>2.8904015598089519</v>
      </c>
      <c r="AD78" s="146"/>
      <c r="AE78" s="146">
        <f t="shared" si="153"/>
        <v>4.2619807526277933</v>
      </c>
      <c r="AF78" s="444">
        <v>0.01</v>
      </c>
      <c r="AG78" s="146">
        <f>1.92/(0.7*2.5)</f>
        <v>1.0971428571428572</v>
      </c>
      <c r="AH78" s="146">
        <f t="shared" si="154"/>
        <v>1.3382747157873107</v>
      </c>
      <c r="AI78" s="887">
        <f t="shared" si="170"/>
        <v>4.2619807526277933</v>
      </c>
      <c r="AJ78" s="887">
        <f t="shared" si="171"/>
        <v>-1.9244502355915194</v>
      </c>
      <c r="AK78" s="146">
        <f t="shared" si="155"/>
        <v>1.0996858489094397</v>
      </c>
      <c r="AL78" s="888">
        <f>R78-AK78</f>
        <v>1.3357317240207283</v>
      </c>
      <c r="AM78" s="249">
        <f t="shared" si="156"/>
        <v>53.001451678769904</v>
      </c>
      <c r="AN78" s="249">
        <f t="shared" si="157"/>
        <v>0.99981132592253119</v>
      </c>
      <c r="AO78" s="249">
        <f t="shared" si="220"/>
        <v>1.8867407746881712E-4</v>
      </c>
      <c r="AP78" s="249">
        <f t="shared" si="158"/>
        <v>6.5340899153956773</v>
      </c>
      <c r="AQ78" s="249">
        <f t="shared" si="221"/>
        <v>6.5328571020087915</v>
      </c>
      <c r="AR78" s="249">
        <f t="shared" si="222"/>
        <v>1.2328133868855808E-3</v>
      </c>
      <c r="AS78" s="249">
        <f t="shared" si="159"/>
        <v>5.6378721578748019</v>
      </c>
      <c r="AT78" s="249">
        <f t="shared" si="160"/>
        <v>2.1278421251982862E-3</v>
      </c>
      <c r="AU78" s="433">
        <f t="shared" si="223"/>
        <v>1.3360655512083867E-2</v>
      </c>
      <c r="AV78" s="430">
        <f t="shared" si="161"/>
        <v>59.66909297228046</v>
      </c>
      <c r="AW78" s="430">
        <f t="shared" si="162"/>
        <v>20.144273747431615</v>
      </c>
      <c r="AX78" s="430">
        <f t="shared" si="163"/>
        <v>79.826727375224152</v>
      </c>
      <c r="AY78" s="430">
        <f t="shared" si="224"/>
        <v>20.173272624775848</v>
      </c>
      <c r="AZ78" s="436">
        <f t="shared" si="31"/>
        <v>20.144273747431615</v>
      </c>
      <c r="BA78" s="436"/>
      <c r="BB78" s="464">
        <v>0.1</v>
      </c>
      <c r="BC78" s="465">
        <f>AU78</f>
        <v>1.3360655512083867E-2</v>
      </c>
      <c r="BD78" s="436">
        <f t="shared" si="32"/>
        <v>59.66909297228046</v>
      </c>
      <c r="BE78" s="430"/>
      <c r="BF78" s="146">
        <f t="shared" si="172"/>
        <v>79.813366719712079</v>
      </c>
      <c r="BG78" s="146"/>
      <c r="BH78" s="147">
        <v>36427.774340187221</v>
      </c>
      <c r="BI78" s="148">
        <v>54.968111248095418</v>
      </c>
      <c r="BJ78" s="148">
        <v>7.2280842981210256</v>
      </c>
      <c r="BK78" s="148">
        <v>78.718062431463423</v>
      </c>
      <c r="BL78" s="148">
        <v>17.728867916141382</v>
      </c>
      <c r="BM78" s="148">
        <v>0.74670813700356231</v>
      </c>
      <c r="BN78" s="148">
        <v>21.416539877272267</v>
      </c>
      <c r="BO78" s="148">
        <v>146.14586039428426</v>
      </c>
      <c r="BP78" s="148">
        <v>116.80962087474579</v>
      </c>
      <c r="BQ78" s="148">
        <v>33.021850195890586</v>
      </c>
      <c r="BR78" s="148">
        <v>206.46305067879985</v>
      </c>
      <c r="BS78" s="148">
        <v>13.646322317340781</v>
      </c>
      <c r="BT78" s="148">
        <v>14.120024910145913</v>
      </c>
      <c r="BU78" s="148">
        <v>12.405055680111515</v>
      </c>
      <c r="BV78" s="148">
        <v>5.9745657528951304</v>
      </c>
      <c r="BW78" s="148">
        <v>787.25386446085849</v>
      </c>
      <c r="BX78" s="148">
        <v>28.808710657849019</v>
      </c>
      <c r="BY78" s="148">
        <v>55.580970896416119</v>
      </c>
      <c r="BZ78" s="148">
        <v>11.465230104270347</v>
      </c>
      <c r="CA78" s="148">
        <v>19.416504966282375</v>
      </c>
      <c r="CB78" s="148"/>
      <c r="CC78" s="148">
        <f t="shared" si="225"/>
        <v>58663655.802159056</v>
      </c>
      <c r="CD78" s="148"/>
      <c r="CE78" s="148">
        <f t="shared" si="35"/>
        <v>103.80618652054751</v>
      </c>
      <c r="CF78" s="148"/>
      <c r="CG78" s="193">
        <v>13.4</v>
      </c>
      <c r="CH78" s="193">
        <v>11.2</v>
      </c>
      <c r="CI78" s="373"/>
      <c r="CJ78" s="200"/>
      <c r="CK78" s="345">
        <v>13.4</v>
      </c>
      <c r="CL78" s="373"/>
      <c r="CM78" s="501">
        <f t="shared" si="173"/>
        <v>59.66909297228046</v>
      </c>
      <c r="CN78" s="501">
        <f t="shared" si="174"/>
        <v>20.144273747431615</v>
      </c>
      <c r="CO78" s="161">
        <f t="shared" si="175"/>
        <v>1.6759095038775842E-2</v>
      </c>
      <c r="CP78" s="161">
        <f t="shared" si="175"/>
        <v>4.9641898861084506E-2</v>
      </c>
      <c r="CQ78" s="142">
        <f t="shared" si="176"/>
        <v>0.33759979822032365</v>
      </c>
      <c r="CR78" s="142">
        <f t="shared" si="177"/>
        <v>74.760776828054233</v>
      </c>
      <c r="CS78" s="142">
        <f t="shared" si="178"/>
        <v>2.8294461833130895</v>
      </c>
      <c r="CT78" s="142">
        <f t="shared" si="164"/>
        <v>73.886563431612487</v>
      </c>
      <c r="CU78" s="142">
        <f t="shared" si="179"/>
        <v>26.113436568387506</v>
      </c>
      <c r="CV78" s="142">
        <f t="shared" si="180"/>
        <v>3.75520063679773</v>
      </c>
      <c r="CW78" s="146">
        <f t="shared" si="181"/>
        <v>49.978820233571845</v>
      </c>
      <c r="CX78" s="146">
        <f t="shared" si="182"/>
        <v>17.663817226256636</v>
      </c>
      <c r="CY78" s="146">
        <f t="shared" si="183"/>
        <v>5.4880702801796835</v>
      </c>
      <c r="CZ78" s="512">
        <f t="shared" si="184"/>
        <v>146.14586039428426</v>
      </c>
      <c r="DG78" s="516"/>
      <c r="DH78" s="145">
        <v>49.978820233571845</v>
      </c>
      <c r="DI78" s="145">
        <v>1.5591788586850375</v>
      </c>
      <c r="DJ78" s="145">
        <v>17.663817226256636</v>
      </c>
      <c r="DK78" s="145">
        <v>3.9498303807638355</v>
      </c>
      <c r="DL78" s="145">
        <v>5.5287104277267803E-2</v>
      </c>
      <c r="DM78" s="145">
        <v>2.5842595346318422</v>
      </c>
      <c r="DN78" s="145">
        <v>2.3375305170362739</v>
      </c>
      <c r="DO78" s="145">
        <v>6.245586126844338</v>
      </c>
      <c r="DP78" s="145">
        <v>5.4880702801796835</v>
      </c>
      <c r="DQ78" s="145">
        <v>0.19721817794428367</v>
      </c>
      <c r="DR78" s="145">
        <v>2.4354175729301679</v>
      </c>
      <c r="DS78" s="145">
        <v>0.45498398687878411</v>
      </c>
      <c r="DT78" s="145">
        <v>1.01</v>
      </c>
      <c r="DU78" s="145">
        <v>5.64</v>
      </c>
      <c r="DV78" s="540">
        <f t="shared" si="185"/>
        <v>99.600000000000009</v>
      </c>
      <c r="DW78" s="554">
        <f t="shared" si="186"/>
        <v>1.2716220739467166</v>
      </c>
      <c r="DX78" s="256">
        <f t="shared" si="148"/>
        <v>63.554171038824748</v>
      </c>
      <c r="DY78" s="256">
        <f t="shared" si="148"/>
        <v>1.9826862539349419</v>
      </c>
      <c r="DZ78" s="256">
        <f t="shared" si="148"/>
        <v>22.461699895068204</v>
      </c>
      <c r="EA78" s="256">
        <f t="shared" si="147"/>
        <v>5.0226915005246573</v>
      </c>
      <c r="EB78" s="256">
        <f t="shared" si="147"/>
        <v>7.0304302203567662E-2</v>
      </c>
      <c r="EC78" s="256">
        <f t="shared" si="147"/>
        <v>3.2862014690451198</v>
      </c>
      <c r="ED78" s="256">
        <f t="shared" si="147"/>
        <v>2.9724554039874072</v>
      </c>
      <c r="EE78" s="256">
        <f t="shared" si="147"/>
        <v>7.9420251836306379</v>
      </c>
      <c r="EF78" s="256">
        <f t="shared" si="147"/>
        <v>6.9787513116474269</v>
      </c>
      <c r="EG78" s="256">
        <f t="shared" si="147"/>
        <v>0.25078698845750258</v>
      </c>
      <c r="EH78" s="256">
        <f t="shared" si="147"/>
        <v>3.0969307450157388</v>
      </c>
      <c r="EI78" s="256">
        <f t="shared" si="147"/>
        <v>0.57856768100734512</v>
      </c>
      <c r="EJ78" s="256">
        <f t="shared" si="121"/>
        <v>118.19727177334731</v>
      </c>
      <c r="EK78" s="256"/>
      <c r="EL78" s="256"/>
      <c r="EM78" s="147">
        <v>36427.774340187221</v>
      </c>
      <c r="EN78" s="148">
        <v>54.968111248095418</v>
      </c>
      <c r="EO78" s="148">
        <v>7.2280842981210256</v>
      </c>
      <c r="EP78" s="148">
        <v>78.718062431463423</v>
      </c>
      <c r="EQ78" s="148">
        <v>17.728867916141382</v>
      </c>
      <c r="ER78" s="148">
        <v>0.74670813700356231</v>
      </c>
      <c r="ES78" s="148">
        <v>21.416539877272267</v>
      </c>
      <c r="ET78" s="148">
        <v>146.14586039428426</v>
      </c>
      <c r="EU78" s="148">
        <v>116.80962087474579</v>
      </c>
      <c r="EV78" s="148">
        <v>33.021850195890586</v>
      </c>
      <c r="EW78" s="148">
        <v>206.46305067879985</v>
      </c>
      <c r="EX78" s="148">
        <v>13.646322317340781</v>
      </c>
      <c r="EY78" s="148">
        <v>14.120024910145913</v>
      </c>
      <c r="EZ78" s="148">
        <v>12.405055680111515</v>
      </c>
      <c r="FA78" s="148">
        <v>5.9745657528951304</v>
      </c>
      <c r="FB78" s="148">
        <v>787.25386446085849</v>
      </c>
      <c r="FC78" s="148">
        <v>28.808710657849019</v>
      </c>
      <c r="FD78" s="148">
        <v>55.580970896416119</v>
      </c>
      <c r="FE78" s="148">
        <v>11.465230104270347</v>
      </c>
      <c r="FF78" s="148">
        <v>19.416504966282375</v>
      </c>
      <c r="FG78" s="516"/>
      <c r="FH78" s="256"/>
      <c r="FI78" s="256"/>
      <c r="FJ78" s="256"/>
      <c r="FK78" s="256"/>
      <c r="FL78" s="256"/>
      <c r="FM78" s="142">
        <f t="shared" si="165"/>
        <v>73.599238442735981</v>
      </c>
      <c r="FN78" s="256"/>
      <c r="FO78" s="142">
        <f t="shared" si="166"/>
        <v>11.707216243349137</v>
      </c>
      <c r="FP78" s="256"/>
      <c r="FQ78" s="142">
        <f t="shared" si="187"/>
        <v>26.113436568387502</v>
      </c>
      <c r="FS78" s="142">
        <f t="shared" si="188"/>
        <v>86.276283211592926</v>
      </c>
      <c r="FT78" s="256"/>
      <c r="FU78" s="142">
        <f t="shared" si="189"/>
        <v>26.113436568387506</v>
      </c>
      <c r="FV78" s="256"/>
      <c r="FW78" s="142">
        <f t="shared" si="190"/>
        <v>0.35342605415066342</v>
      </c>
      <c r="FY78" s="142">
        <f t="shared" si="191"/>
        <v>17.663817226256636</v>
      </c>
      <c r="FZ78" s="256"/>
      <c r="GA78" s="256"/>
      <c r="GB78" s="256"/>
      <c r="GC78" s="256"/>
      <c r="GD78" s="256"/>
      <c r="GE78" s="256"/>
      <c r="GF78" s="256"/>
      <c r="GG78" s="256"/>
      <c r="GH78" s="256"/>
      <c r="GI78" s="256"/>
      <c r="GJ78" s="256"/>
      <c r="GK78" s="256"/>
      <c r="GL78" s="256"/>
      <c r="GM78" s="256"/>
      <c r="GN78" s="256"/>
      <c r="GO78" s="345">
        <v>13.4</v>
      </c>
      <c r="GP78" s="373"/>
      <c r="GQ78" s="256"/>
      <c r="GR78" s="256"/>
      <c r="GS78" s="617"/>
      <c r="GT78" s="620"/>
      <c r="GU78" s="620"/>
      <c r="GV78" s="620"/>
      <c r="GW78" s="620"/>
      <c r="GX78" s="620"/>
      <c r="GY78" s="620"/>
      <c r="GZ78" s="620"/>
      <c r="HA78" s="620"/>
      <c r="HB78" s="620"/>
      <c r="HC78" s="629"/>
      <c r="HD78" s="620"/>
      <c r="HE78" s="620"/>
      <c r="HF78" s="620"/>
      <c r="HG78" s="620"/>
      <c r="HH78" s="620"/>
      <c r="HI78" s="620"/>
      <c r="HJ78" s="620"/>
      <c r="HK78" s="620"/>
      <c r="HL78" s="629"/>
      <c r="HM78" s="620"/>
      <c r="HN78" s="620"/>
      <c r="HO78" s="620"/>
      <c r="HP78" s="620"/>
      <c r="HQ78" s="620"/>
      <c r="HR78" s="620"/>
      <c r="HS78" s="620"/>
      <c r="HT78" s="620"/>
      <c r="HU78" s="620"/>
      <c r="HV78" s="620"/>
      <c r="HW78" s="620"/>
      <c r="HX78" s="620"/>
      <c r="HY78" s="620"/>
      <c r="HZ78" s="620"/>
      <c r="IA78" s="620"/>
      <c r="IB78" s="620"/>
      <c r="IC78" s="620"/>
      <c r="ID78" s="620"/>
      <c r="IE78" s="620"/>
      <c r="IF78" s="620"/>
      <c r="IG78" s="620"/>
      <c r="IH78" s="620"/>
      <c r="II78" s="620"/>
      <c r="IJ78" s="620"/>
      <c r="IK78" s="620"/>
      <c r="IL78" s="620"/>
      <c r="IM78" s="620"/>
      <c r="IN78" s="620"/>
      <c r="IO78" s="620"/>
      <c r="IP78" s="620"/>
      <c r="IQ78" s="620"/>
      <c r="IR78" s="620"/>
      <c r="IS78" s="620"/>
      <c r="IT78" s="620"/>
      <c r="IU78" s="620"/>
      <c r="IV78" s="620"/>
      <c r="IW78" s="620"/>
      <c r="IX78" s="278">
        <v>52</v>
      </c>
      <c r="IY78" s="145">
        <v>49.978820233571845</v>
      </c>
      <c r="IZ78" s="145">
        <v>1.5591788586850375</v>
      </c>
      <c r="JA78" s="145">
        <v>17.663817226256636</v>
      </c>
      <c r="JB78" s="145">
        <v>3.9498303807638355</v>
      </c>
      <c r="JC78" s="145">
        <v>5.5287104277267803E-2</v>
      </c>
      <c r="JD78" s="145">
        <v>2.5842595346318422</v>
      </c>
      <c r="JE78" s="145">
        <v>2.3375305170362739</v>
      </c>
      <c r="JF78" s="145">
        <v>6.245586126844338</v>
      </c>
      <c r="JG78" s="145">
        <v>5.4880702801796835</v>
      </c>
      <c r="JH78" s="145">
        <v>0.19721817794428367</v>
      </c>
      <c r="JI78" s="145">
        <v>2.4354175729301679</v>
      </c>
      <c r="JJ78" s="145">
        <v>0.45498398687878411</v>
      </c>
      <c r="JK78" s="145">
        <v>5.64</v>
      </c>
      <c r="JL78" s="248">
        <v>1.01</v>
      </c>
      <c r="JM78" s="540">
        <f t="shared" si="192"/>
        <v>98.59</v>
      </c>
      <c r="JN78" s="748">
        <f t="shared" si="193"/>
        <v>1.0143016533116949</v>
      </c>
      <c r="JO78" s="753">
        <f t="shared" si="194"/>
        <v>50.693599993479907</v>
      </c>
      <c r="JP78" s="753">
        <f t="shared" si="195"/>
        <v>1.581477694172875</v>
      </c>
      <c r="JQ78" s="753">
        <f t="shared" si="196"/>
        <v>17.916439016387702</v>
      </c>
      <c r="JR78" s="753">
        <f t="shared" si="197"/>
        <v>4.0063194855095192</v>
      </c>
      <c r="JS78" s="753">
        <f t="shared" si="198"/>
        <v>5.6077801275248806E-2</v>
      </c>
      <c r="JT78" s="753">
        <f t="shared" si="199"/>
        <v>2.6212187185635889</v>
      </c>
      <c r="JU78" s="753">
        <f t="shared" si="200"/>
        <v>2.3709610680964337</v>
      </c>
      <c r="JV78" s="753">
        <f t="shared" si="201"/>
        <v>6.3349083343587971</v>
      </c>
      <c r="JW78" s="753">
        <f t="shared" si="202"/>
        <v>5.5665587586770293</v>
      </c>
      <c r="JX78" s="753">
        <f t="shared" si="203"/>
        <v>0.20003872395200697</v>
      </c>
      <c r="JY78" s="753">
        <f t="shared" si="204"/>
        <v>2.4702480707274246</v>
      </c>
      <c r="JZ78" s="753">
        <f t="shared" si="205"/>
        <v>0.46149101012149718</v>
      </c>
      <c r="KA78" s="753">
        <f t="shared" si="206"/>
        <v>5.720661324677959</v>
      </c>
      <c r="KB78" s="753">
        <f t="shared" si="207"/>
        <v>99.999999999999986</v>
      </c>
      <c r="KC78" s="256"/>
      <c r="KD78" s="256">
        <f t="shared" si="208"/>
        <v>74.651829234948764</v>
      </c>
      <c r="KE78" s="256">
        <f t="shared" si="209"/>
        <v>10.381612206607571</v>
      </c>
      <c r="KF78" s="256">
        <f t="shared" si="210"/>
        <v>8.0916223927743935</v>
      </c>
      <c r="KG78" s="249">
        <f t="shared" si="211"/>
        <v>9.4666861391597248</v>
      </c>
      <c r="KH78" s="256">
        <f t="shared" si="212"/>
        <v>102.59174997349045</v>
      </c>
      <c r="KI78" s="256">
        <f t="shared" si="213"/>
        <v>0.97473724764262082</v>
      </c>
      <c r="KJ78" s="753">
        <f t="shared" si="214"/>
        <v>72.765918559960895</v>
      </c>
      <c r="KK78" s="753">
        <f t="shared" si="215"/>
        <v>10.119344108361698</v>
      </c>
      <c r="KL78" s="753">
        <f t="shared" si="216"/>
        <v>7.8872057400963103</v>
      </c>
      <c r="KM78" s="753">
        <f t="shared" si="217"/>
        <v>9.2275315915810978</v>
      </c>
      <c r="KN78" s="753">
        <f t="shared" si="218"/>
        <v>100</v>
      </c>
      <c r="KO78" s="256"/>
      <c r="KP78" s="147">
        <v>36427.774340187221</v>
      </c>
      <c r="KQ78" s="148">
        <v>54.968111248095418</v>
      </c>
      <c r="KR78" s="148">
        <v>7.2280842981210256</v>
      </c>
      <c r="KS78" s="148">
        <v>78.718062431463423</v>
      </c>
      <c r="KT78" s="148">
        <v>17.728867916141382</v>
      </c>
      <c r="KU78" s="148">
        <v>0.74670813700356231</v>
      </c>
      <c r="KV78" s="148">
        <v>21.416539877272267</v>
      </c>
      <c r="KW78" s="148">
        <v>146.14586039428426</v>
      </c>
      <c r="KX78" s="148">
        <v>116.80962087474579</v>
      </c>
      <c r="KY78" s="148">
        <v>33.021850195890586</v>
      </c>
      <c r="KZ78" s="148">
        <v>206.46305067879985</v>
      </c>
      <c r="LA78" s="148">
        <v>13.646322317340781</v>
      </c>
      <c r="LB78" s="148">
        <v>14.120024910145913</v>
      </c>
      <c r="LC78" s="148">
        <v>12.405055680111515</v>
      </c>
      <c r="LD78" s="148">
        <v>5.9745657528951304</v>
      </c>
      <c r="LE78" s="148">
        <v>787.25386446085849</v>
      </c>
      <c r="LF78" s="148">
        <v>28.808710657849019</v>
      </c>
      <c r="LG78" s="148">
        <v>55.580970896416119</v>
      </c>
      <c r="LH78" s="148">
        <v>11.465230104270347</v>
      </c>
      <c r="LI78" s="148">
        <v>19.416504966282375</v>
      </c>
      <c r="LJ78" s="617"/>
      <c r="LL78" s="142">
        <f t="shared" si="219"/>
        <v>46.407274264419399</v>
      </c>
    </row>
    <row r="79" spans="1:324" x14ac:dyDescent="0.2">
      <c r="A79" s="787"/>
      <c r="B79" s="547"/>
      <c r="C79" s="547"/>
      <c r="D79" s="547"/>
      <c r="E79" s="547"/>
      <c r="F79" s="547"/>
      <c r="G79" s="547"/>
      <c r="H79" s="547"/>
      <c r="I79" s="547"/>
      <c r="J79" s="547"/>
      <c r="K79" s="547"/>
      <c r="L79" s="547"/>
      <c r="M79" s="547"/>
      <c r="N79" s="547"/>
      <c r="O79" s="547"/>
      <c r="P79" s="547"/>
      <c r="Q79" s="547"/>
      <c r="R79" s="547"/>
      <c r="S79" s="547"/>
      <c r="T79" s="547"/>
      <c r="U79" s="547"/>
      <c r="V79" s="547"/>
      <c r="W79" s="547"/>
      <c r="X79" s="547"/>
      <c r="Y79" s="547"/>
      <c r="Z79" s="547"/>
      <c r="AA79" s="547"/>
      <c r="AB79" s="547"/>
      <c r="AF79"/>
      <c r="AI79" s="887"/>
      <c r="AJ79" s="887"/>
      <c r="AL79" s="887"/>
      <c r="AM79" s="249"/>
      <c r="AN79" s="249"/>
      <c r="AO79" s="249"/>
      <c r="AP79" s="249"/>
      <c r="AQ79" s="249"/>
      <c r="AR79" s="249"/>
      <c r="AS79" s="249"/>
      <c r="AT79" s="249"/>
      <c r="AU79" s="433"/>
      <c r="AY79" s="430"/>
      <c r="BF79" s="146"/>
      <c r="BH79"/>
      <c r="CC79" s="148"/>
      <c r="CI79"/>
      <c r="CJ79"/>
      <c r="CL79" s="424"/>
      <c r="CM79" s="501"/>
      <c r="CN79" s="501"/>
      <c r="CO79" s="161"/>
      <c r="CP79" s="161"/>
      <c r="CQ79" s="142"/>
      <c r="CR79" s="142"/>
      <c r="CS79" s="142"/>
      <c r="CT79" s="142"/>
      <c r="CU79" s="142"/>
      <c r="CV79" s="142"/>
      <c r="CW79" s="146"/>
      <c r="CX79" s="146"/>
      <c r="CY79" s="146"/>
      <c r="CZ79" s="512"/>
      <c r="DA79" s="142"/>
      <c r="DB79" s="142"/>
      <c r="DC79" s="142"/>
      <c r="DD79" s="142"/>
      <c r="DE79" s="142"/>
      <c r="DF79" s="142"/>
      <c r="DG79" s="516"/>
      <c r="DH79" s="547"/>
      <c r="DI79" s="547"/>
      <c r="DJ79" s="547"/>
      <c r="DK79" s="547"/>
      <c r="DL79" s="547"/>
      <c r="DM79" s="547"/>
      <c r="DN79" s="547"/>
      <c r="DO79" s="547"/>
      <c r="DP79" s="547"/>
      <c r="DQ79" s="547"/>
      <c r="DR79" s="547"/>
      <c r="DS79" s="547"/>
      <c r="DT79" s="547"/>
      <c r="DU79" s="547"/>
      <c r="DV79" s="548"/>
      <c r="DW79" s="554" t="e">
        <f t="shared" si="186"/>
        <v>#DIV/0!</v>
      </c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5"/>
      <c r="EL79" s="255"/>
      <c r="EM79"/>
      <c r="FG79" s="513"/>
      <c r="FH79" s="255"/>
      <c r="FI79" s="255"/>
      <c r="FJ79" s="255"/>
      <c r="FK79" s="255"/>
      <c r="FL79" s="255"/>
      <c r="FM79" s="142"/>
      <c r="FN79" s="255"/>
      <c r="FO79" s="142"/>
      <c r="FP79" s="255"/>
      <c r="FQ79" s="142"/>
      <c r="FR79" s="142"/>
      <c r="FS79" s="142"/>
      <c r="FT79" s="255"/>
      <c r="FU79" s="142"/>
      <c r="FV79" s="255"/>
      <c r="FW79" s="142"/>
      <c r="FX79" s="142"/>
      <c r="FY79" s="142"/>
      <c r="FZ79" s="255"/>
      <c r="GA79" s="255"/>
      <c r="GB79" s="255"/>
      <c r="GC79" s="255"/>
      <c r="GD79" s="255"/>
      <c r="GE79" s="255"/>
      <c r="GF79" s="255"/>
      <c r="GG79" s="255"/>
      <c r="GH79" s="255"/>
      <c r="GI79" s="255"/>
      <c r="GJ79" s="255"/>
      <c r="GK79" s="255"/>
      <c r="GL79" s="255"/>
      <c r="GM79" s="255"/>
      <c r="GN79" s="255"/>
      <c r="GP79" s="424"/>
      <c r="GQ79" s="255"/>
      <c r="GR79" s="255"/>
      <c r="GS79" s="615"/>
      <c r="GT79" s="664"/>
      <c r="GU79" s="664"/>
      <c r="GV79" s="664"/>
      <c r="GW79" s="664"/>
      <c r="GX79" s="664"/>
      <c r="GY79" s="664"/>
      <c r="GZ79" s="664"/>
      <c r="HA79" s="664"/>
      <c r="HB79" s="664"/>
      <c r="HC79" s="665"/>
      <c r="HD79" s="664"/>
      <c r="HE79" s="664"/>
      <c r="HF79" s="664"/>
      <c r="HG79" s="664"/>
      <c r="HH79" s="664"/>
      <c r="HI79" s="664"/>
      <c r="HJ79" s="664"/>
      <c r="HK79" s="664"/>
      <c r="HL79" s="665"/>
      <c r="HM79" s="664"/>
      <c r="HN79" s="664"/>
      <c r="HO79" s="664"/>
      <c r="HP79" s="664"/>
      <c r="HQ79" s="664"/>
      <c r="HR79" s="664"/>
      <c r="HS79" s="664"/>
      <c r="HT79" s="664"/>
      <c r="HU79" s="664"/>
      <c r="HV79" s="664"/>
      <c r="HW79" s="664"/>
      <c r="HX79" s="664"/>
      <c r="HY79" s="664"/>
      <c r="HZ79" s="664"/>
      <c r="IA79" s="664"/>
      <c r="IB79" s="664"/>
      <c r="IC79" s="664"/>
      <c r="ID79" s="664"/>
      <c r="IE79" s="664"/>
      <c r="IF79" s="664"/>
      <c r="IG79" s="664"/>
      <c r="IH79" s="664"/>
      <c r="II79" s="664"/>
      <c r="IJ79" s="664"/>
      <c r="IK79" s="664"/>
      <c r="IL79" s="664"/>
      <c r="IM79" s="664"/>
      <c r="IN79" s="664"/>
      <c r="IO79" s="664"/>
      <c r="IP79" s="664"/>
      <c r="IQ79" s="664"/>
      <c r="IR79" s="664"/>
      <c r="IS79" s="664"/>
      <c r="IT79" s="664"/>
      <c r="IU79" s="664"/>
      <c r="IV79" s="664"/>
      <c r="IW79" s="664"/>
      <c r="IX79" s="787"/>
      <c r="IY79" s="547"/>
      <c r="IZ79" s="547"/>
      <c r="JA79" s="547"/>
      <c r="JB79" s="547"/>
      <c r="JC79" s="547"/>
      <c r="JD79" s="547"/>
      <c r="JE79" s="547"/>
      <c r="JF79" s="547"/>
      <c r="JG79" s="547"/>
      <c r="JH79" s="547"/>
      <c r="JI79" s="547"/>
      <c r="JJ79" s="547"/>
      <c r="JK79" s="547"/>
      <c r="JL79" s="871"/>
      <c r="JM79" s="548"/>
      <c r="JN79" s="754"/>
      <c r="JO79" s="752"/>
      <c r="JP79" s="752"/>
      <c r="JQ79" s="752"/>
      <c r="JR79" s="752"/>
      <c r="JS79" s="752"/>
      <c r="JT79" s="752"/>
      <c r="JU79" s="752"/>
      <c r="JV79" s="752"/>
      <c r="JW79" s="752"/>
      <c r="JX79" s="752"/>
      <c r="JY79" s="752"/>
      <c r="JZ79" s="752"/>
      <c r="KA79" s="752"/>
      <c r="KB79" s="752"/>
      <c r="KC79" s="255"/>
      <c r="KD79" s="752"/>
      <c r="KE79" s="752"/>
      <c r="KF79" s="752"/>
      <c r="KG79" s="757"/>
      <c r="KH79" s="752"/>
      <c r="KI79" s="752"/>
      <c r="KJ79" s="752"/>
      <c r="KK79" s="752"/>
      <c r="KL79" s="752"/>
      <c r="KM79" s="752"/>
      <c r="KN79" s="752"/>
      <c r="KO79" s="871"/>
      <c r="KP79" s="547"/>
      <c r="KQ79" s="547"/>
      <c r="KR79" s="547"/>
      <c r="KS79" s="547"/>
      <c r="KT79" s="547"/>
      <c r="KU79" s="547"/>
      <c r="KV79" s="547"/>
      <c r="KW79" s="547"/>
      <c r="KX79" s="547"/>
      <c r="KY79" s="547"/>
      <c r="KZ79" s="547"/>
      <c r="LA79" s="547"/>
      <c r="LB79" s="547"/>
      <c r="LC79" s="547"/>
      <c r="LD79" s="547"/>
      <c r="LE79" s="547"/>
      <c r="LF79" s="547"/>
      <c r="LG79" s="547"/>
      <c r="LH79" s="547"/>
      <c r="LI79" s="547"/>
      <c r="LJ79" s="615"/>
      <c r="LL79" s="142" t="e">
        <f t="shared" si="219"/>
        <v>#DIV/0!</v>
      </c>
    </row>
    <row r="80" spans="1:324" x14ac:dyDescent="0.2">
      <c r="A80" s="787"/>
      <c r="B80" s="547"/>
      <c r="C80" s="547"/>
      <c r="D80" s="547"/>
      <c r="E80" s="547"/>
      <c r="F80" s="547"/>
      <c r="G80" s="547"/>
      <c r="H80" s="547"/>
      <c r="I80" s="547"/>
      <c r="J80" s="547"/>
      <c r="K80" s="547"/>
      <c r="L80" s="547"/>
      <c r="M80" s="547"/>
      <c r="N80" s="547"/>
      <c r="O80" s="547"/>
      <c r="P80" s="547"/>
      <c r="Q80" s="547"/>
      <c r="R80" s="549"/>
      <c r="S80" s="547"/>
      <c r="T80" s="547"/>
      <c r="U80" s="547"/>
      <c r="V80" s="547"/>
      <c r="W80" s="547"/>
      <c r="X80" s="547"/>
      <c r="Y80" s="547"/>
      <c r="Z80" s="547"/>
      <c r="AA80" s="547"/>
      <c r="AB80" s="547"/>
      <c r="AF80"/>
      <c r="AG80" s="4"/>
      <c r="AH80" s="4"/>
      <c r="AI80" s="887"/>
      <c r="AJ80" s="887"/>
      <c r="AK80" s="4"/>
      <c r="AL80" s="887"/>
      <c r="AM80" s="249"/>
      <c r="AN80" s="249"/>
      <c r="AO80" s="249"/>
      <c r="AP80" s="249"/>
      <c r="AQ80" s="249"/>
      <c r="AR80" s="249"/>
      <c r="AS80" s="249"/>
      <c r="AT80" s="249"/>
      <c r="AU80" s="433"/>
      <c r="AY80" s="430"/>
      <c r="BF80" s="146"/>
      <c r="BH80"/>
      <c r="CC80" s="148"/>
      <c r="CI80"/>
      <c r="CJ80"/>
      <c r="CL80" s="424"/>
      <c r="CM80" s="501"/>
      <c r="CN80" s="501"/>
      <c r="CO80" s="161"/>
      <c r="CP80" s="161"/>
      <c r="CQ80" s="142"/>
      <c r="CR80" s="142"/>
      <c r="CS80" s="142"/>
      <c r="CT80" s="142"/>
      <c r="CU80" s="142"/>
      <c r="CV80" s="142"/>
      <c r="CW80" s="146"/>
      <c r="CX80" s="146"/>
      <c r="CY80" s="146"/>
      <c r="CZ80" s="512"/>
      <c r="DA80" s="142"/>
      <c r="DB80" s="142"/>
      <c r="DC80" s="142"/>
      <c r="DD80" s="142"/>
      <c r="DE80" s="142"/>
      <c r="DF80" s="142"/>
      <c r="DG80" s="516"/>
      <c r="DH80" s="547"/>
      <c r="DI80" s="547"/>
      <c r="DJ80" s="547"/>
      <c r="DK80" s="547"/>
      <c r="DL80" s="547"/>
      <c r="DM80" s="547"/>
      <c r="DN80" s="547"/>
      <c r="DO80" s="547"/>
      <c r="DP80" s="547"/>
      <c r="DQ80" s="547"/>
      <c r="DR80" s="549"/>
      <c r="DS80" s="547"/>
      <c r="DT80" s="547"/>
      <c r="DU80" s="547"/>
      <c r="DV80" s="548"/>
      <c r="DW80" s="554" t="e">
        <f t="shared" si="186"/>
        <v>#DIV/0!</v>
      </c>
      <c r="DX80" s="256"/>
      <c r="DY80" s="256"/>
      <c r="DZ80" s="256"/>
      <c r="EA80" s="256"/>
      <c r="EB80" s="256"/>
      <c r="EC80" s="256"/>
      <c r="ED80" s="256"/>
      <c r="EE80" s="256"/>
      <c r="EF80" s="256"/>
      <c r="EG80" s="256"/>
      <c r="EH80" s="256"/>
      <c r="EI80" s="256"/>
      <c r="EJ80" s="256"/>
      <c r="EK80" s="255"/>
      <c r="EL80" s="255"/>
      <c r="EM80"/>
      <c r="FG80" s="513"/>
      <c r="FH80" s="255"/>
      <c r="FI80" s="255"/>
      <c r="FJ80" s="255"/>
      <c r="FK80" s="255"/>
      <c r="FL80" s="255"/>
      <c r="FM80" s="142"/>
      <c r="FN80" s="255"/>
      <c r="FO80" s="142"/>
      <c r="FP80" s="255"/>
      <c r="FQ80" s="142"/>
      <c r="FR80" s="142"/>
      <c r="FS80" s="142"/>
      <c r="FT80" s="255"/>
      <c r="FU80" s="142"/>
      <c r="FV80" s="255"/>
      <c r="FW80" s="142"/>
      <c r="FX80" s="142"/>
      <c r="FY80" s="142"/>
      <c r="FZ80" s="255"/>
      <c r="GA80" s="255"/>
      <c r="GB80" s="255"/>
      <c r="GC80" s="255"/>
      <c r="GD80" s="255"/>
      <c r="GE80" s="255"/>
      <c r="GF80" s="255"/>
      <c r="GG80" s="255"/>
      <c r="GH80" s="255"/>
      <c r="GI80" s="255"/>
      <c r="GJ80" s="255"/>
      <c r="GK80" s="255"/>
      <c r="GL80" s="255"/>
      <c r="GM80" s="255"/>
      <c r="GN80" s="255"/>
      <c r="GP80" s="424"/>
      <c r="GQ80" s="255"/>
      <c r="GR80" s="255"/>
      <c r="GS80" s="615"/>
      <c r="GT80" s="664"/>
      <c r="GU80" s="664"/>
      <c r="GV80" s="664"/>
      <c r="GW80" s="664"/>
      <c r="GX80" s="664"/>
      <c r="GY80" s="664"/>
      <c r="GZ80" s="664"/>
      <c r="HA80" s="664"/>
      <c r="HB80" s="664"/>
      <c r="HC80" s="665"/>
      <c r="HD80" s="664"/>
      <c r="HE80" s="664"/>
      <c r="HF80" s="664"/>
      <c r="HG80" s="664"/>
      <c r="HH80" s="664"/>
      <c r="HI80" s="664"/>
      <c r="HJ80" s="664"/>
      <c r="HK80" s="664"/>
      <c r="HL80" s="665"/>
      <c r="HM80" s="664"/>
      <c r="HN80" s="664"/>
      <c r="HO80" s="664"/>
      <c r="HP80" s="664"/>
      <c r="HQ80" s="664"/>
      <c r="HR80" s="664"/>
      <c r="HS80" s="664"/>
      <c r="HT80" s="664"/>
      <c r="HU80" s="664"/>
      <c r="HV80" s="664"/>
      <c r="HW80" s="664"/>
      <c r="HX80" s="664"/>
      <c r="HY80" s="664"/>
      <c r="HZ80" s="664"/>
      <c r="IA80" s="664"/>
      <c r="IB80" s="664"/>
      <c r="IC80" s="664"/>
      <c r="ID80" s="664"/>
      <c r="IE80" s="664"/>
      <c r="IF80" s="664"/>
      <c r="IG80" s="664"/>
      <c r="IH80" s="664"/>
      <c r="II80" s="664"/>
      <c r="IJ80" s="664"/>
      <c r="IK80" s="664"/>
      <c r="IL80" s="664"/>
      <c r="IM80" s="664"/>
      <c r="IN80" s="664"/>
      <c r="IO80" s="664"/>
      <c r="IP80" s="664"/>
      <c r="IQ80" s="664"/>
      <c r="IR80" s="664"/>
      <c r="IS80" s="664"/>
      <c r="IT80" s="664"/>
      <c r="IU80" s="664"/>
      <c r="IV80" s="664"/>
      <c r="IW80" s="664"/>
      <c r="IX80" s="787"/>
      <c r="IY80" s="547"/>
      <c r="IZ80" s="547"/>
      <c r="JA80" s="547"/>
      <c r="JB80" s="547"/>
      <c r="JC80" s="547"/>
      <c r="JD80" s="547"/>
      <c r="JE80" s="547"/>
      <c r="JF80" s="547"/>
      <c r="JG80" s="547"/>
      <c r="JH80" s="547"/>
      <c r="JI80" s="549"/>
      <c r="JJ80" s="547"/>
      <c r="JK80" s="547"/>
      <c r="JL80" s="871"/>
      <c r="JM80" s="548"/>
      <c r="JN80" s="754"/>
      <c r="JO80" s="752"/>
      <c r="JP80" s="752"/>
      <c r="JQ80" s="752"/>
      <c r="JR80" s="752"/>
      <c r="JS80" s="752"/>
      <c r="JT80" s="752"/>
      <c r="JU80" s="752"/>
      <c r="JV80" s="752"/>
      <c r="JW80" s="752"/>
      <c r="JX80" s="752"/>
      <c r="JY80" s="752"/>
      <c r="JZ80" s="752"/>
      <c r="KA80" s="752"/>
      <c r="KB80" s="752"/>
      <c r="KC80" s="255"/>
      <c r="KD80" s="752"/>
      <c r="KE80" s="752"/>
      <c r="KF80" s="752"/>
      <c r="KG80" s="757"/>
      <c r="KH80" s="752"/>
      <c r="KI80" s="752"/>
      <c r="KJ80" s="752"/>
      <c r="KK80" s="752"/>
      <c r="KL80" s="752"/>
      <c r="KM80" s="752"/>
      <c r="KN80" s="752"/>
      <c r="KO80" s="871"/>
      <c r="KP80" s="547"/>
      <c r="KQ80" s="547"/>
      <c r="KR80" s="547"/>
      <c r="KS80" s="547"/>
      <c r="KT80" s="547"/>
      <c r="KU80" s="547"/>
      <c r="KV80" s="547"/>
      <c r="KW80" s="547"/>
      <c r="KX80" s="547"/>
      <c r="KY80" s="547"/>
      <c r="KZ80" s="547"/>
      <c r="LA80" s="547"/>
      <c r="LB80" s="547"/>
      <c r="LC80" s="547"/>
      <c r="LD80" s="547"/>
      <c r="LE80" s="547"/>
      <c r="LF80" s="547"/>
      <c r="LG80" s="547"/>
      <c r="LH80" s="547"/>
      <c r="LI80" s="547"/>
      <c r="LJ80" s="615"/>
      <c r="LL80" s="142" t="e">
        <f t="shared" si="219"/>
        <v>#DIV/0!</v>
      </c>
    </row>
    <row r="81" spans="1:324" x14ac:dyDescent="0.2">
      <c r="A81" s="787"/>
      <c r="B81" s="547"/>
      <c r="C81" s="547"/>
      <c r="D81" s="547"/>
      <c r="E81" s="547"/>
      <c r="F81" s="547"/>
      <c r="G81" s="547"/>
      <c r="H81" s="547"/>
      <c r="I81" s="547"/>
      <c r="J81" s="547"/>
      <c r="K81" s="547"/>
      <c r="L81" s="547"/>
      <c r="M81" s="547"/>
      <c r="N81" s="547"/>
      <c r="O81" s="547"/>
      <c r="P81" s="547"/>
      <c r="Q81" s="547"/>
      <c r="R81" s="547"/>
      <c r="S81" s="547"/>
      <c r="T81" s="547"/>
      <c r="U81" s="547"/>
      <c r="V81" s="547"/>
      <c r="W81" s="547"/>
      <c r="X81" s="547"/>
      <c r="Y81" s="547"/>
      <c r="Z81" s="547"/>
      <c r="AA81" s="547"/>
      <c r="AB81" s="547"/>
      <c r="AF81"/>
      <c r="AI81" s="887"/>
      <c r="AJ81" s="887"/>
      <c r="AL81" s="887"/>
      <c r="AM81" s="249"/>
      <c r="AN81" s="249"/>
      <c r="AO81" s="249"/>
      <c r="AP81" s="249"/>
      <c r="AQ81" s="249"/>
      <c r="AR81" s="249"/>
      <c r="AS81" s="249"/>
      <c r="AT81" s="249"/>
      <c r="AU81" s="433"/>
      <c r="AY81" s="430"/>
      <c r="BF81" s="146"/>
      <c r="BH81"/>
      <c r="CC81" s="148"/>
      <c r="CI81"/>
      <c r="CJ81"/>
      <c r="CL81" s="424"/>
      <c r="CM81" s="501"/>
      <c r="CN81" s="501"/>
      <c r="CO81" s="161"/>
      <c r="CP81" s="161"/>
      <c r="CQ81" s="142"/>
      <c r="CR81" s="142"/>
      <c r="CS81" s="142"/>
      <c r="CT81" s="142"/>
      <c r="CU81" s="142"/>
      <c r="CV81" s="142"/>
      <c r="CW81" s="146"/>
      <c r="CX81" s="146"/>
      <c r="CY81" s="146"/>
      <c r="CZ81" s="512"/>
      <c r="DA81" s="142"/>
      <c r="DB81" s="142"/>
      <c r="DC81" s="142"/>
      <c r="DD81" s="142"/>
      <c r="DE81" s="142"/>
      <c r="DF81" s="142"/>
      <c r="DG81" s="516"/>
      <c r="DH81" s="547"/>
      <c r="DI81" s="547"/>
      <c r="DJ81" s="547"/>
      <c r="DK81" s="547"/>
      <c r="DL81" s="547"/>
      <c r="DM81" s="547"/>
      <c r="DN81" s="547"/>
      <c r="DO81" s="547"/>
      <c r="DP81" s="547"/>
      <c r="DQ81" s="547"/>
      <c r="DR81" s="547"/>
      <c r="DS81" s="547"/>
      <c r="DT81" s="547"/>
      <c r="DU81" s="547"/>
      <c r="DV81" s="548"/>
      <c r="DW81" s="554" t="e">
        <f t="shared" si="186"/>
        <v>#DIV/0!</v>
      </c>
      <c r="DX81" s="256"/>
      <c r="DY81" s="256"/>
      <c r="DZ81" s="256"/>
      <c r="EA81" s="256"/>
      <c r="EB81" s="256"/>
      <c r="EC81" s="256"/>
      <c r="ED81" s="256"/>
      <c r="EE81" s="256"/>
      <c r="EF81" s="256"/>
      <c r="EG81" s="256"/>
      <c r="EH81" s="256"/>
      <c r="EI81" s="256"/>
      <c r="EJ81" s="256"/>
      <c r="EK81" s="255"/>
      <c r="EL81" s="255"/>
      <c r="EM81"/>
      <c r="FG81" s="513"/>
      <c r="FH81" s="255"/>
      <c r="FI81" s="255"/>
      <c r="FJ81" s="255"/>
      <c r="FK81" s="255"/>
      <c r="FL81" s="255"/>
      <c r="FM81" s="142"/>
      <c r="FN81" s="255"/>
      <c r="FO81" s="142"/>
      <c r="FP81" s="255"/>
      <c r="FQ81" s="142"/>
      <c r="FR81" s="142"/>
      <c r="FS81" s="142"/>
      <c r="FT81" s="255"/>
      <c r="FU81" s="142"/>
      <c r="FV81" s="255"/>
      <c r="FW81" s="142"/>
      <c r="FX81" s="142"/>
      <c r="FY81" s="142"/>
      <c r="FZ81" s="255"/>
      <c r="GA81" s="255"/>
      <c r="GB81" s="255"/>
      <c r="GC81" s="255"/>
      <c r="GD81" s="255"/>
      <c r="GE81" s="255"/>
      <c r="GF81" s="255"/>
      <c r="GG81" s="255"/>
      <c r="GH81" s="255"/>
      <c r="GI81" s="255"/>
      <c r="GJ81" s="255"/>
      <c r="GK81" s="255"/>
      <c r="GL81" s="255"/>
      <c r="GM81" s="255"/>
      <c r="GN81" s="255"/>
      <c r="GP81" s="424"/>
      <c r="GQ81" s="255"/>
      <c r="GR81" s="255"/>
      <c r="GS81" s="615"/>
      <c r="GT81" s="664"/>
      <c r="GU81" s="664"/>
      <c r="GV81" s="664"/>
      <c r="GW81" s="664"/>
      <c r="GX81" s="664"/>
      <c r="GY81" s="664"/>
      <c r="GZ81" s="664"/>
      <c r="HA81" s="664"/>
      <c r="HB81" s="664"/>
      <c r="HC81" s="665"/>
      <c r="HD81" s="664"/>
      <c r="HE81" s="664"/>
      <c r="HF81" s="664"/>
      <c r="HG81" s="664"/>
      <c r="HH81" s="664"/>
      <c r="HI81" s="664"/>
      <c r="HJ81" s="664"/>
      <c r="HK81" s="664"/>
      <c r="HL81" s="665"/>
      <c r="HM81" s="664"/>
      <c r="HN81" s="664"/>
      <c r="HO81" s="664"/>
      <c r="HP81" s="664"/>
      <c r="HQ81" s="664"/>
      <c r="HR81" s="664"/>
      <c r="HS81" s="664"/>
      <c r="HT81" s="664"/>
      <c r="HU81" s="664"/>
      <c r="HV81" s="664"/>
      <c r="HW81" s="664"/>
      <c r="HX81" s="664"/>
      <c r="HY81" s="664"/>
      <c r="HZ81" s="664"/>
      <c r="IA81" s="664"/>
      <c r="IB81" s="664"/>
      <c r="IC81" s="664"/>
      <c r="ID81" s="664"/>
      <c r="IE81" s="664"/>
      <c r="IF81" s="664"/>
      <c r="IG81" s="664"/>
      <c r="IH81" s="664"/>
      <c r="II81" s="664"/>
      <c r="IJ81" s="664"/>
      <c r="IK81" s="664"/>
      <c r="IL81" s="664"/>
      <c r="IM81" s="664"/>
      <c r="IN81" s="664"/>
      <c r="IO81" s="664"/>
      <c r="IP81" s="664"/>
      <c r="IQ81" s="664"/>
      <c r="IR81" s="664"/>
      <c r="IS81" s="664"/>
      <c r="IT81" s="664"/>
      <c r="IU81" s="664"/>
      <c r="IV81" s="664"/>
      <c r="IW81" s="664"/>
      <c r="IX81" s="787"/>
      <c r="IY81" s="547"/>
      <c r="IZ81" s="547"/>
      <c r="JA81" s="547"/>
      <c r="JB81" s="547"/>
      <c r="JC81" s="547"/>
      <c r="JD81" s="547"/>
      <c r="JE81" s="547"/>
      <c r="JF81" s="547"/>
      <c r="JG81" s="547"/>
      <c r="JH81" s="547"/>
      <c r="JI81" s="547"/>
      <c r="JJ81" s="547"/>
      <c r="JK81" s="547"/>
      <c r="JL81" s="871"/>
      <c r="JM81" s="548"/>
      <c r="JN81" s="754"/>
      <c r="JO81" s="752"/>
      <c r="JP81" s="752"/>
      <c r="JQ81" s="752"/>
      <c r="JR81" s="752"/>
      <c r="JS81" s="752"/>
      <c r="JT81" s="752"/>
      <c r="JU81" s="752"/>
      <c r="JV81" s="752"/>
      <c r="JW81" s="752"/>
      <c r="JX81" s="752"/>
      <c r="JY81" s="752"/>
      <c r="JZ81" s="752"/>
      <c r="KA81" s="752"/>
      <c r="KB81" s="752"/>
      <c r="KC81" s="255"/>
      <c r="KD81" s="752"/>
      <c r="KE81" s="752"/>
      <c r="KF81" s="752"/>
      <c r="KG81" s="757"/>
      <c r="KH81" s="752"/>
      <c r="KI81" s="752"/>
      <c r="KJ81" s="752"/>
      <c r="KK81" s="752"/>
      <c r="KL81" s="752"/>
      <c r="KM81" s="752"/>
      <c r="KN81" s="752"/>
      <c r="KO81" s="871"/>
      <c r="KP81" s="547"/>
      <c r="KQ81" s="547"/>
      <c r="KR81" s="547"/>
      <c r="KS81" s="547"/>
      <c r="KT81" s="547"/>
      <c r="KU81" s="547"/>
      <c r="KV81" s="547"/>
      <c r="KW81" s="547"/>
      <c r="KX81" s="547"/>
      <c r="KY81" s="547"/>
      <c r="KZ81" s="547"/>
      <c r="LA81" s="547"/>
      <c r="LB81" s="547"/>
      <c r="LC81" s="547"/>
      <c r="LD81" s="547"/>
      <c r="LE81" s="547"/>
      <c r="LF81" s="547"/>
      <c r="LG81" s="547"/>
      <c r="LH81" s="547"/>
      <c r="LI81" s="547"/>
      <c r="LJ81" s="615"/>
      <c r="LL81" s="142" t="e">
        <f t="shared" si="219"/>
        <v>#DIV/0!</v>
      </c>
    </row>
    <row r="82" spans="1:324" s="142" customFormat="1" ht="15" x14ac:dyDescent="0.2">
      <c r="A82" s="787"/>
      <c r="B82" s="788"/>
      <c r="C82" s="789"/>
      <c r="D82" s="790"/>
      <c r="E82" s="790"/>
      <c r="F82" s="791"/>
      <c r="G82" s="792"/>
      <c r="H82" s="425"/>
      <c r="I82" s="425"/>
      <c r="J82" s="425"/>
      <c r="K82" s="425"/>
      <c r="L82" s="425"/>
      <c r="M82" s="425"/>
      <c r="N82" s="425"/>
      <c r="O82" s="425"/>
      <c r="P82" s="425"/>
      <c r="Q82" s="425"/>
      <c r="R82" s="425"/>
      <c r="S82" s="425"/>
      <c r="T82" s="425"/>
      <c r="U82" s="425"/>
      <c r="V82" s="548"/>
      <c r="W82" s="548"/>
      <c r="X82" s="425"/>
      <c r="Y82" s="425"/>
      <c r="Z82" s="425"/>
      <c r="AA82" s="425"/>
      <c r="AB82" s="425"/>
      <c r="AC82" s="146"/>
      <c r="AD82" s="146"/>
      <c r="AE82" s="146"/>
      <c r="AF82" s="443"/>
      <c r="AG82" s="146"/>
      <c r="AH82" s="146"/>
      <c r="AI82" s="887"/>
      <c r="AJ82" s="887"/>
      <c r="AK82" s="146"/>
      <c r="AL82" s="887"/>
      <c r="AM82" s="249"/>
      <c r="AN82" s="249"/>
      <c r="AO82" s="249"/>
      <c r="AP82" s="249"/>
      <c r="AQ82" s="249"/>
      <c r="AR82" s="249"/>
      <c r="AS82" s="249"/>
      <c r="AT82" s="249"/>
      <c r="AU82" s="433"/>
      <c r="AV82" s="430"/>
      <c r="AW82" s="430"/>
      <c r="AX82" s="430"/>
      <c r="AY82" s="430"/>
      <c r="AZ82" s="436"/>
      <c r="BA82" s="436"/>
      <c r="BB82" s="436"/>
      <c r="BC82" s="436"/>
      <c r="BD82" s="436"/>
      <c r="BE82" s="430"/>
      <c r="BF82" s="146"/>
      <c r="BG82" s="146"/>
      <c r="BH82" s="147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93"/>
      <c r="CH82" s="193"/>
      <c r="CI82" s="373"/>
      <c r="CJ82" s="200"/>
      <c r="CK82" s="345"/>
      <c r="CL82" s="373"/>
      <c r="CM82" s="501"/>
      <c r="CN82" s="501"/>
      <c r="CO82" s="161"/>
      <c r="CP82" s="161"/>
      <c r="CW82" s="146"/>
      <c r="CX82" s="146"/>
      <c r="CY82" s="146"/>
      <c r="CZ82" s="512"/>
      <c r="DG82" s="516"/>
      <c r="DH82" s="425"/>
      <c r="DI82" s="425"/>
      <c r="DJ82" s="425"/>
      <c r="DK82" s="425"/>
      <c r="DL82" s="425"/>
      <c r="DM82" s="425"/>
      <c r="DN82" s="425"/>
      <c r="DO82" s="425"/>
      <c r="DP82" s="425"/>
      <c r="DQ82" s="425"/>
      <c r="DR82" s="425"/>
      <c r="DS82" s="425"/>
      <c r="DT82" s="425"/>
      <c r="DU82" s="425"/>
      <c r="DV82" s="548"/>
      <c r="DW82" s="554" t="e">
        <f t="shared" si="186"/>
        <v>#DIV/0!</v>
      </c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147"/>
      <c r="EN82" s="148"/>
      <c r="EO82" s="148"/>
      <c r="EP82" s="148"/>
      <c r="EQ82" s="148"/>
      <c r="ER82" s="148"/>
      <c r="ES82" s="148"/>
      <c r="ET82" s="148"/>
      <c r="EU82" s="148"/>
      <c r="EV82" s="148"/>
      <c r="EW82" s="148"/>
      <c r="EX82" s="148"/>
      <c r="EY82" s="148"/>
      <c r="EZ82" s="148"/>
      <c r="FA82" s="148"/>
      <c r="FB82" s="148"/>
      <c r="FC82" s="148"/>
      <c r="FD82" s="148"/>
      <c r="FE82" s="148"/>
      <c r="FF82" s="148"/>
      <c r="FG82" s="516"/>
      <c r="FH82" s="256"/>
      <c r="FI82" s="256"/>
      <c r="FJ82" s="256"/>
      <c r="FK82" s="256"/>
      <c r="FL82" s="256"/>
      <c r="FN82" s="256"/>
      <c r="FP82" s="256"/>
      <c r="FT82" s="256"/>
      <c r="FV82" s="256"/>
      <c r="FZ82" s="256"/>
      <c r="GA82" s="256"/>
      <c r="GB82" s="256"/>
      <c r="GC82" s="256"/>
      <c r="GD82" s="256"/>
      <c r="GE82" s="256"/>
      <c r="GF82" s="256"/>
      <c r="GG82" s="256"/>
      <c r="GH82" s="256"/>
      <c r="GI82" s="256"/>
      <c r="GJ82" s="256"/>
      <c r="GK82" s="256"/>
      <c r="GL82" s="256"/>
      <c r="GM82" s="256"/>
      <c r="GN82" s="256"/>
      <c r="GO82" s="345"/>
      <c r="GP82" s="373"/>
      <c r="GQ82" s="256"/>
      <c r="GR82" s="256"/>
      <c r="GS82" s="617"/>
      <c r="GT82" s="620"/>
      <c r="GU82" s="620"/>
      <c r="GV82" s="620"/>
      <c r="GW82" s="620"/>
      <c r="GX82" s="620"/>
      <c r="GY82" s="620"/>
      <c r="GZ82" s="620"/>
      <c r="HA82" s="620"/>
      <c r="HB82" s="620"/>
      <c r="HC82" s="629"/>
      <c r="HD82" s="620"/>
      <c r="HE82" s="620"/>
      <c r="HF82" s="620"/>
      <c r="HG82" s="620"/>
      <c r="HH82" s="620"/>
      <c r="HI82" s="620"/>
      <c r="HJ82" s="620"/>
      <c r="HK82" s="620"/>
      <c r="HL82" s="629"/>
      <c r="HM82" s="620"/>
      <c r="HN82" s="620"/>
      <c r="HO82" s="620"/>
      <c r="HP82" s="620"/>
      <c r="HQ82" s="620"/>
      <c r="HR82" s="620"/>
      <c r="HS82" s="620"/>
      <c r="HT82" s="620"/>
      <c r="HU82" s="620"/>
      <c r="HV82" s="620"/>
      <c r="HW82" s="620"/>
      <c r="HX82" s="620"/>
      <c r="HY82" s="620"/>
      <c r="HZ82" s="620"/>
      <c r="IA82" s="620"/>
      <c r="IB82" s="620"/>
      <c r="IC82" s="620"/>
      <c r="ID82" s="620"/>
      <c r="IE82" s="620"/>
      <c r="IF82" s="620"/>
      <c r="IG82" s="620"/>
      <c r="IH82" s="620"/>
      <c r="II82" s="620"/>
      <c r="IJ82" s="620"/>
      <c r="IK82" s="620"/>
      <c r="IL82" s="620"/>
      <c r="IM82" s="620"/>
      <c r="IN82" s="620"/>
      <c r="IO82" s="620"/>
      <c r="IP82" s="620"/>
      <c r="IQ82" s="620"/>
      <c r="IR82" s="620"/>
      <c r="IS82" s="620"/>
      <c r="IT82" s="620"/>
      <c r="IU82" s="620"/>
      <c r="IV82" s="620"/>
      <c r="IW82" s="620"/>
      <c r="IX82" s="787"/>
      <c r="IY82" s="425"/>
      <c r="IZ82" s="425"/>
      <c r="JA82" s="425"/>
      <c r="JB82" s="425"/>
      <c r="JC82" s="425"/>
      <c r="JD82" s="425"/>
      <c r="JE82" s="425"/>
      <c r="JF82" s="425"/>
      <c r="JG82" s="425"/>
      <c r="JH82" s="425"/>
      <c r="JI82" s="425"/>
      <c r="JJ82" s="425"/>
      <c r="JK82" s="425"/>
      <c r="JL82" s="552"/>
      <c r="JM82" s="548"/>
      <c r="JN82" s="754"/>
      <c r="JO82" s="752"/>
      <c r="JP82" s="752"/>
      <c r="JQ82" s="752"/>
      <c r="JR82" s="752"/>
      <c r="JS82" s="752"/>
      <c r="JT82" s="752"/>
      <c r="JU82" s="752"/>
      <c r="JV82" s="752"/>
      <c r="JW82" s="752"/>
      <c r="JX82" s="752"/>
      <c r="JY82" s="752"/>
      <c r="JZ82" s="752"/>
      <c r="KA82" s="752"/>
      <c r="KB82" s="752"/>
      <c r="KC82" s="256"/>
      <c r="KD82" s="752"/>
      <c r="KE82" s="752"/>
      <c r="KF82" s="752"/>
      <c r="KG82" s="757"/>
      <c r="KH82" s="752"/>
      <c r="KI82" s="752"/>
      <c r="KJ82" s="752"/>
      <c r="KK82" s="752"/>
      <c r="KL82" s="752"/>
      <c r="KM82" s="752"/>
      <c r="KN82" s="752"/>
      <c r="KO82" s="752"/>
      <c r="KP82" s="882"/>
      <c r="KQ82" s="385"/>
      <c r="KR82" s="385"/>
      <c r="KS82" s="385"/>
      <c r="KT82" s="385"/>
      <c r="KU82" s="385"/>
      <c r="KV82" s="385"/>
      <c r="KW82" s="385"/>
      <c r="KX82" s="385"/>
      <c r="KY82" s="385"/>
      <c r="KZ82" s="385"/>
      <c r="LA82" s="385"/>
      <c r="LB82" s="385"/>
      <c r="LC82" s="385"/>
      <c r="LD82" s="385"/>
      <c r="LE82" s="385"/>
      <c r="LF82" s="385"/>
      <c r="LG82" s="385"/>
      <c r="LH82" s="385"/>
      <c r="LI82" s="385"/>
      <c r="LJ82" s="617"/>
      <c r="LL82" s="142" t="e">
        <f t="shared" si="219"/>
        <v>#DIV/0!</v>
      </c>
    </row>
    <row r="83" spans="1:324" s="142" customFormat="1" ht="15.75" x14ac:dyDescent="0.2">
      <c r="A83" s="278">
        <v>53</v>
      </c>
      <c r="B83" s="272">
        <v>68</v>
      </c>
      <c r="C83" s="144">
        <v>110</v>
      </c>
      <c r="D83" s="393">
        <v>3261</v>
      </c>
      <c r="E83" s="322" t="s">
        <v>241</v>
      </c>
      <c r="F83" s="311" t="s">
        <v>161</v>
      </c>
      <c r="G83" s="239"/>
      <c r="H83" s="145">
        <v>77.099780637782473</v>
      </c>
      <c r="I83" s="145">
        <v>0.25071752134830017</v>
      </c>
      <c r="J83" s="145">
        <v>9.5112059781665828</v>
      </c>
      <c r="K83" s="145">
        <v>1.1374862657662579</v>
      </c>
      <c r="L83" s="145">
        <v>5.2271176421453028E-2</v>
      </c>
      <c r="M83" s="145">
        <v>1.1199943456721904</v>
      </c>
      <c r="N83" s="145">
        <v>1.1071055624449828</v>
      </c>
      <c r="O83" s="145">
        <v>1.5862409643199062</v>
      </c>
      <c r="P83" s="145">
        <v>3.0370474128237581</v>
      </c>
      <c r="Q83" s="145">
        <v>7.2013518983763083E-2</v>
      </c>
      <c r="R83" s="145">
        <v>0.21716576818541053</v>
      </c>
      <c r="S83" s="145">
        <v>0.32897084808491772</v>
      </c>
      <c r="T83" s="145">
        <v>0.22</v>
      </c>
      <c r="U83" s="145">
        <v>3.86</v>
      </c>
      <c r="V83" s="540">
        <v>99.6</v>
      </c>
      <c r="W83" s="540"/>
      <c r="X83" s="145">
        <v>1.5862409643199062</v>
      </c>
      <c r="Y83" s="145">
        <f t="shared" ref="Y83:Y111" si="226">O83*0.742</f>
        <v>1.1769907955253704</v>
      </c>
      <c r="Z83" s="145">
        <f t="shared" ref="Z83:Z111" si="227">S83/35.453</f>
        <v>9.2790694182415499E-3</v>
      </c>
      <c r="AA83" s="145">
        <f t="shared" ref="AA83:AA111" si="228">X83+Y83</f>
        <v>2.7632317598452767</v>
      </c>
      <c r="AB83" s="145">
        <v>0.22</v>
      </c>
      <c r="AC83" s="146">
        <f t="shared" ref="AC83:AC111" si="229">R83+S83</f>
        <v>0.54613661627032828</v>
      </c>
      <c r="AD83" s="146"/>
      <c r="AE83" s="146">
        <f t="shared" ref="AE83:AE111" si="230">R83*2.5*0.7</f>
        <v>0.38004009432446839</v>
      </c>
      <c r="AF83" s="443">
        <f>N83-R83*2.5*0.7</f>
        <v>0.72706546812051442</v>
      </c>
      <c r="AG83" s="146">
        <v>0</v>
      </c>
      <c r="AH83" s="146">
        <f t="shared" ref="AH83:AH111" si="231">R83-AG83</f>
        <v>0.21716576818541053</v>
      </c>
      <c r="AI83" s="887">
        <f t="shared" si="170"/>
        <v>0.38004009432446839</v>
      </c>
      <c r="AJ83" s="887">
        <f t="shared" si="171"/>
        <v>0.72706546812051442</v>
      </c>
      <c r="AK83" s="146"/>
      <c r="AL83" s="887">
        <f t="shared" ref="AL83" si="232">AI83/(0.7*2.5)</f>
        <v>0.2171657681854105</v>
      </c>
      <c r="AM83" s="249">
        <f t="shared" ref="AM83:AM111" si="233">AF83+3*J83</f>
        <v>29.260683402620263</v>
      </c>
      <c r="AN83" s="249">
        <f t="shared" ref="AN83:AN111" si="234">3*J83/AM83</f>
        <v>0.97515213646529508</v>
      </c>
      <c r="AO83" s="249">
        <f t="shared" si="220"/>
        <v>2.4847863534704952E-2</v>
      </c>
      <c r="AP83" s="249">
        <f t="shared" ref="AP83:AP111" si="235">K83+M83</f>
        <v>2.2574806114384485</v>
      </c>
      <c r="AQ83" s="249">
        <f t="shared" si="221"/>
        <v>2.2013870412731835</v>
      </c>
      <c r="AR83" s="249">
        <f t="shared" si="222"/>
        <v>5.609357016526486E-2</v>
      </c>
      <c r="AS83" s="249">
        <f t="shared" ref="AS83:AS111" si="236">U83*AN83/(2*AO83+AN83)</f>
        <v>3.6728253828560322</v>
      </c>
      <c r="AT83" s="249">
        <f t="shared" ref="AT83:AT111" si="237">U83*2*AR83/(2*AR83+AQ83)</f>
        <v>0.18717461714396824</v>
      </c>
      <c r="AU83" s="433">
        <f t="shared" si="223"/>
        <v>0.97033365542974748</v>
      </c>
      <c r="AV83" s="430">
        <f t="shared" ref="AV83:AV111" si="238">(J83+AQ83+AS83)*2</f>
        <v>30.770836804591596</v>
      </c>
      <c r="AW83" s="430">
        <f t="shared" ref="AW83:AW111" si="239">H83-0.5*AV83</f>
        <v>61.714362235486675</v>
      </c>
      <c r="AX83" s="430">
        <f t="shared" ref="AX83:AX111" si="240">SUM(AU83:AW83)</f>
        <v>93.455532695508026</v>
      </c>
      <c r="AY83" s="430">
        <f t="shared" si="224"/>
        <v>6.5444673044919739</v>
      </c>
      <c r="AZ83" s="436">
        <f t="shared" si="31"/>
        <v>61.714362235486675</v>
      </c>
      <c r="BA83" s="436"/>
      <c r="BB83" s="436">
        <f>AU83</f>
        <v>0.97033365542974748</v>
      </c>
      <c r="BC83" s="436"/>
      <c r="BD83" s="436">
        <f t="shared" si="32"/>
        <v>30.770836804591596</v>
      </c>
      <c r="BE83" s="430"/>
      <c r="BF83" s="146">
        <f t="shared" si="172"/>
        <v>92.485199040078271</v>
      </c>
      <c r="BG83" s="146"/>
      <c r="BH83" s="147">
        <v>8203.2703671808122</v>
      </c>
      <c r="BI83" s="148">
        <v>11.43236253848888</v>
      </c>
      <c r="BJ83" s="148">
        <v>0.40153436355863414</v>
      </c>
      <c r="BK83" s="148">
        <v>32.186890311828563</v>
      </c>
      <c r="BL83" s="148">
        <v>9.3771640591367742</v>
      </c>
      <c r="BM83" s="148">
        <v>8.9475554319272366</v>
      </c>
      <c r="BN83" s="148">
        <v>3.097801834511829</v>
      </c>
      <c r="BO83" s="148">
        <v>75.288644877058587</v>
      </c>
      <c r="BP83" s="148">
        <v>124.7592039940143</v>
      </c>
      <c r="BQ83" s="148">
        <v>10.726388940326899</v>
      </c>
      <c r="BR83" s="196">
        <v>117.15941828080611</v>
      </c>
      <c r="BS83" s="148">
        <v>3.234493665117558</v>
      </c>
      <c r="BT83" s="148">
        <v>28.073829102520349</v>
      </c>
      <c r="BU83" s="148">
        <v>5.2894702977687515</v>
      </c>
      <c r="BV83" s="148">
        <v>0.73394586369263637</v>
      </c>
      <c r="BW83" s="148">
        <v>629.43893943665319</v>
      </c>
      <c r="BX83" s="148">
        <v>17.403459635717045</v>
      </c>
      <c r="BY83" s="148">
        <v>35.159780761510937</v>
      </c>
      <c r="BZ83" s="148">
        <v>8.0570888387329695</v>
      </c>
      <c r="CA83" s="148">
        <v>10.915316249734397</v>
      </c>
      <c r="CB83" s="148"/>
      <c r="CC83" s="148">
        <f t="shared" si="225"/>
        <v>56335.838761260122</v>
      </c>
      <c r="CD83" s="148"/>
      <c r="CE83" s="148">
        <f t="shared" si="35"/>
        <v>63.478556646962382</v>
      </c>
      <c r="CF83" s="148"/>
      <c r="CG83" s="198">
        <v>17.10417886211992</v>
      </c>
      <c r="CH83" s="198">
        <v>15.256817876494575</v>
      </c>
      <c r="CI83" s="373">
        <v>26.690304982183743</v>
      </c>
      <c r="CJ83" s="200" t="s">
        <v>164</v>
      </c>
      <c r="CK83" s="344">
        <v>17.10417886211992</v>
      </c>
      <c r="CL83" s="373">
        <v>26.690304982183743</v>
      </c>
      <c r="CM83" s="501">
        <f t="shared" si="173"/>
        <v>30.770836804591596</v>
      </c>
      <c r="CN83" s="501">
        <f t="shared" si="174"/>
        <v>61.714362235486675</v>
      </c>
      <c r="CO83" s="161">
        <f t="shared" si="175"/>
        <v>3.2498303713689738E-2</v>
      </c>
      <c r="CP83" s="161">
        <f t="shared" si="175"/>
        <v>1.6203683612321041E-2</v>
      </c>
      <c r="CQ83" s="142">
        <f t="shared" si="176"/>
        <v>2.0056120874255106</v>
      </c>
      <c r="CR83" s="142">
        <f t="shared" si="177"/>
        <v>33.271093238667426</v>
      </c>
      <c r="CS83" s="142">
        <f t="shared" si="178"/>
        <v>8.1062044933911235</v>
      </c>
      <c r="CT83" s="142">
        <f t="shared" ref="CT83:CT111" si="241">100*H83/(H83+J83)</f>
        <v>89.018476350649095</v>
      </c>
      <c r="CU83" s="142">
        <f t="shared" si="179"/>
        <v>10.981523649350892</v>
      </c>
      <c r="CV83" s="142">
        <f t="shared" si="180"/>
        <v>4.0338717980421315</v>
      </c>
      <c r="CW83" s="146">
        <f t="shared" si="181"/>
        <v>77.099780637782473</v>
      </c>
      <c r="CX83" s="146">
        <f t="shared" si="182"/>
        <v>9.5112059781665828</v>
      </c>
      <c r="CY83" s="146">
        <f t="shared" si="183"/>
        <v>3.0370474128237581</v>
      </c>
      <c r="CZ83" s="512">
        <f t="shared" si="184"/>
        <v>75.288644877058587</v>
      </c>
      <c r="DG83" s="516"/>
      <c r="DH83" s="145">
        <v>77.099780637782473</v>
      </c>
      <c r="DI83" s="145">
        <v>0.25071752134830017</v>
      </c>
      <c r="DJ83" s="145">
        <v>9.5112059781665828</v>
      </c>
      <c r="DK83" s="145">
        <v>1.1374862657662579</v>
      </c>
      <c r="DL83" s="145">
        <v>5.2271176421453028E-2</v>
      </c>
      <c r="DM83" s="145">
        <v>1.1199943456721904</v>
      </c>
      <c r="DN83" s="145">
        <v>1.1071055624449828</v>
      </c>
      <c r="DO83" s="145">
        <v>1.5862409643199062</v>
      </c>
      <c r="DP83" s="145">
        <v>3.0370474128237581</v>
      </c>
      <c r="DQ83" s="145">
        <v>7.2013518983763083E-2</v>
      </c>
      <c r="DR83" s="145">
        <v>0.21716576818541053</v>
      </c>
      <c r="DS83" s="145">
        <v>0.32897084808491772</v>
      </c>
      <c r="DT83" s="145">
        <v>0.22</v>
      </c>
      <c r="DU83" s="145">
        <v>3.86</v>
      </c>
      <c r="DV83" s="540">
        <f t="shared" si="185"/>
        <v>99.600000000000023</v>
      </c>
      <c r="DW83" s="554">
        <f t="shared" si="186"/>
        <v>1.0984636711618183</v>
      </c>
      <c r="DX83" s="256">
        <f t="shared" ref="DX83:EI104" si="242">DH83*$DW83</f>
        <v>84.691308085149416</v>
      </c>
      <c r="DY83" s="256">
        <f t="shared" si="242"/>
        <v>0.27540408892484536</v>
      </c>
      <c r="DZ83" s="256">
        <f t="shared" si="242"/>
        <v>10.447714235953098</v>
      </c>
      <c r="EA83" s="256">
        <f t="shared" si="242"/>
        <v>1.2494873393897514</v>
      </c>
      <c r="EB83" s="256">
        <f t="shared" si="242"/>
        <v>5.7417988347856372E-2</v>
      </c>
      <c r="EC83" s="256">
        <f t="shared" si="242"/>
        <v>1.2302731006275527</v>
      </c>
      <c r="ED83" s="256">
        <f t="shared" si="242"/>
        <v>1.2161152404869855</v>
      </c>
      <c r="EE83" s="256">
        <f t="shared" si="242"/>
        <v>1.7424280730141071</v>
      </c>
      <c r="EF83" s="256">
        <f t="shared" si="242"/>
        <v>3.3360862505828877</v>
      </c>
      <c r="EG83" s="256">
        <f t="shared" si="242"/>
        <v>7.9104234436185694E-2</v>
      </c>
      <c r="EH83" s="256">
        <f t="shared" si="242"/>
        <v>0.23854870697162245</v>
      </c>
      <c r="EI83" s="256">
        <f t="shared" si="242"/>
        <v>0.36136252549257553</v>
      </c>
      <c r="EJ83" s="256">
        <f t="shared" ref="EJ83:EJ111" si="243">SUM(DX83:EI83)</f>
        <v>104.92524986937688</v>
      </c>
      <c r="EK83" s="256"/>
      <c r="EL83" s="256"/>
      <c r="EM83" s="147">
        <v>8203.2703671808122</v>
      </c>
      <c r="EN83" s="148">
        <v>11.43236253848888</v>
      </c>
      <c r="EO83" s="148">
        <v>0.40153436355863414</v>
      </c>
      <c r="EP83" s="148">
        <v>32.186890311828563</v>
      </c>
      <c r="EQ83" s="148">
        <v>9.3771640591367742</v>
      </c>
      <c r="ER83" s="148">
        <v>8.9475554319272366</v>
      </c>
      <c r="ES83" s="148">
        <v>3.097801834511829</v>
      </c>
      <c r="ET83" s="148">
        <v>75.288644877058587</v>
      </c>
      <c r="EU83" s="148">
        <v>124.7592039940143</v>
      </c>
      <c r="EV83" s="148">
        <v>10.726388940326899</v>
      </c>
      <c r="EW83" s="196">
        <v>117.15941828080611</v>
      </c>
      <c r="EX83" s="148">
        <v>3.234493665117558</v>
      </c>
      <c r="EY83" s="148">
        <v>28.073829102520349</v>
      </c>
      <c r="EZ83" s="148">
        <v>5.2894702977687515</v>
      </c>
      <c r="FA83" s="148">
        <v>0.73394586369263637</v>
      </c>
      <c r="FB83" s="148">
        <v>629.43893943665319</v>
      </c>
      <c r="FC83" s="148">
        <v>17.403459635717045</v>
      </c>
      <c r="FD83" s="148">
        <v>35.159780761510937</v>
      </c>
      <c r="FE83" s="148">
        <v>8.0570888387329695</v>
      </c>
      <c r="FF83" s="148">
        <v>10.915316249734397</v>
      </c>
      <c r="FG83" s="516"/>
      <c r="FH83" s="256"/>
      <c r="FI83" s="256"/>
      <c r="FJ83" s="256"/>
      <c r="FK83" s="256"/>
      <c r="FL83" s="256"/>
      <c r="FM83" s="142">
        <f t="shared" ref="FM83:FM111" si="244">100*$DJ83/$FJ$8</f>
        <v>39.630024909027426</v>
      </c>
      <c r="FN83" s="256"/>
      <c r="FO83" s="142">
        <f t="shared" ref="FO83:FO111" si="245">$DH83-$FJ$11*FM83/100</f>
        <v>56.492167685088212</v>
      </c>
      <c r="FP83" s="256"/>
      <c r="FQ83" s="142">
        <f t="shared" si="187"/>
        <v>10.981523649350892</v>
      </c>
      <c r="FS83" s="142">
        <f t="shared" si="188"/>
        <v>41.22879830297741</v>
      </c>
      <c r="FT83" s="256"/>
      <c r="FU83" s="142">
        <f t="shared" si="189"/>
        <v>10.981523649350892</v>
      </c>
      <c r="FV83" s="256"/>
      <c r="FW83" s="142">
        <f t="shared" si="190"/>
        <v>0.12336229622818992</v>
      </c>
      <c r="FY83" s="142">
        <f t="shared" si="191"/>
        <v>9.5112059781665828</v>
      </c>
      <c r="FZ83" s="256"/>
      <c r="GA83" s="256"/>
      <c r="GB83" s="256"/>
      <c r="GC83" s="256"/>
      <c r="GD83" s="256"/>
      <c r="GE83" s="256"/>
      <c r="GF83" s="256"/>
      <c r="GG83" s="256"/>
      <c r="GH83" s="256"/>
      <c r="GI83" s="256"/>
      <c r="GJ83" s="256"/>
      <c r="GK83" s="256"/>
      <c r="GL83" s="256"/>
      <c r="GM83" s="256"/>
      <c r="GN83" s="256"/>
      <c r="GO83" s="344">
        <v>17.10417886211992</v>
      </c>
      <c r="GP83" s="373">
        <v>26.690304982183743</v>
      </c>
      <c r="GQ83" s="256"/>
      <c r="GR83" s="256"/>
      <c r="GS83" s="617"/>
      <c r="GT83" s="620"/>
      <c r="GU83" s="620"/>
      <c r="GV83" s="620"/>
      <c r="GW83" s="620"/>
      <c r="GX83" s="620"/>
      <c r="GY83" s="620"/>
      <c r="GZ83" s="620"/>
      <c r="HA83" s="620"/>
      <c r="HB83" s="620"/>
      <c r="HC83" s="629"/>
      <c r="HD83" s="620"/>
      <c r="HE83" s="620"/>
      <c r="HF83" s="620"/>
      <c r="HG83" s="620"/>
      <c r="HH83" s="620"/>
      <c r="HI83" s="620"/>
      <c r="HJ83" s="620"/>
      <c r="HK83" s="620"/>
      <c r="HL83" s="629"/>
      <c r="HM83" s="620"/>
      <c r="HN83" s="620"/>
      <c r="HO83" s="620"/>
      <c r="HP83" s="620"/>
      <c r="HQ83" s="620"/>
      <c r="HR83" s="620"/>
      <c r="HS83" s="620"/>
      <c r="HT83" s="620"/>
      <c r="HU83" s="620"/>
      <c r="HV83" s="620"/>
      <c r="HW83" s="620"/>
      <c r="HX83" s="620"/>
      <c r="HY83" s="620"/>
      <c r="HZ83" s="620"/>
      <c r="IA83" s="620"/>
      <c r="IB83" s="620"/>
      <c r="IC83" s="620"/>
      <c r="ID83" s="620"/>
      <c r="IE83" s="620"/>
      <c r="IF83" s="620"/>
      <c r="IG83" s="620"/>
      <c r="IH83" s="620"/>
      <c r="II83" s="620"/>
      <c r="IJ83" s="620"/>
      <c r="IK83" s="620"/>
      <c r="IL83" s="620"/>
      <c r="IM83" s="620"/>
      <c r="IN83" s="620"/>
      <c r="IO83" s="620"/>
      <c r="IP83" s="620"/>
      <c r="IQ83" s="620"/>
      <c r="IR83" s="620"/>
      <c r="IS83" s="620"/>
      <c r="IT83" s="620"/>
      <c r="IU83" s="620"/>
      <c r="IV83" s="620"/>
      <c r="IW83" s="620"/>
      <c r="IX83" s="278">
        <v>53</v>
      </c>
      <c r="IY83" s="145">
        <v>77.099780637782473</v>
      </c>
      <c r="IZ83" s="145">
        <v>0.25071752134830017</v>
      </c>
      <c r="JA83" s="145">
        <v>9.5112059781665828</v>
      </c>
      <c r="JB83" s="145">
        <v>1.1374862657662579</v>
      </c>
      <c r="JC83" s="145">
        <v>5.2271176421453028E-2</v>
      </c>
      <c r="JD83" s="145">
        <v>1.1199943456721904</v>
      </c>
      <c r="JE83" s="145">
        <v>1.1071055624449828</v>
      </c>
      <c r="JF83" s="145">
        <v>1.5862409643199062</v>
      </c>
      <c r="JG83" s="145">
        <v>3.0370474128237581</v>
      </c>
      <c r="JH83" s="145">
        <v>7.2013518983763083E-2</v>
      </c>
      <c r="JI83" s="145">
        <v>0.21716576818541053</v>
      </c>
      <c r="JJ83" s="145">
        <v>0.32897084808491772</v>
      </c>
      <c r="JK83" s="145">
        <v>3.86</v>
      </c>
      <c r="JL83" s="248">
        <v>0.22</v>
      </c>
      <c r="JM83" s="540">
        <f t="shared" si="192"/>
        <v>99.380000000000024</v>
      </c>
      <c r="JN83" s="748">
        <f t="shared" si="193"/>
        <v>1.0062386798148519</v>
      </c>
      <c r="JO83" s="753">
        <f t="shared" si="194"/>
        <v>77.580781482976917</v>
      </c>
      <c r="JP83" s="753">
        <f t="shared" si="195"/>
        <v>0.25228166768796551</v>
      </c>
      <c r="JQ83" s="753">
        <f t="shared" si="196"/>
        <v>9.5705433469174697</v>
      </c>
      <c r="JR83" s="753">
        <f t="shared" si="197"/>
        <v>1.1445826783721651</v>
      </c>
      <c r="JS83" s="753">
        <f t="shared" si="198"/>
        <v>5.2597279554692108E-2</v>
      </c>
      <c r="JT83" s="753">
        <f t="shared" si="199"/>
        <v>1.1269816317892838</v>
      </c>
      <c r="JU83" s="753">
        <f t="shared" si="200"/>
        <v>1.1140124395703186</v>
      </c>
      <c r="JV83" s="753">
        <f t="shared" si="201"/>
        <v>1.5961370138055002</v>
      </c>
      <c r="JW83" s="753">
        <f t="shared" si="202"/>
        <v>3.0559945792148899</v>
      </c>
      <c r="JX83" s="753">
        <f t="shared" si="203"/>
        <v>7.2462788271043549E-2</v>
      </c>
      <c r="JY83" s="753">
        <f t="shared" si="204"/>
        <v>0.21852059587986566</v>
      </c>
      <c r="JZ83" s="753">
        <f t="shared" si="205"/>
        <v>0.33102319187453982</v>
      </c>
      <c r="KA83" s="753">
        <f t="shared" si="206"/>
        <v>3.8840813040853281</v>
      </c>
      <c r="KB83" s="753">
        <f t="shared" si="207"/>
        <v>99.999999999999972</v>
      </c>
      <c r="KC83" s="256"/>
      <c r="KD83" s="256">
        <f t="shared" si="208"/>
        <v>39.877263945489453</v>
      </c>
      <c r="KE83" s="256">
        <f t="shared" si="209"/>
        <v>56.047058952412613</v>
      </c>
      <c r="KF83" s="256">
        <f t="shared" si="210"/>
        <v>4.9980937436556463</v>
      </c>
      <c r="KG83" s="249">
        <f t="shared" si="211"/>
        <v>2.2181435898309489</v>
      </c>
      <c r="KH83" s="256">
        <f t="shared" si="212"/>
        <v>103.14056023138866</v>
      </c>
      <c r="KI83" s="256">
        <f t="shared" si="213"/>
        <v>0.96955067701452236</v>
      </c>
      <c r="KJ83" s="753">
        <f t="shared" si="214"/>
        <v>38.663028255836103</v>
      </c>
      <c r="KK83" s="753">
        <f t="shared" si="215"/>
        <v>54.340463951984496</v>
      </c>
      <c r="KL83" s="753">
        <f t="shared" si="216"/>
        <v>4.8459051729433806</v>
      </c>
      <c r="KM83" s="753">
        <f t="shared" si="217"/>
        <v>2.1506026192360195</v>
      </c>
      <c r="KN83" s="753">
        <f t="shared" si="218"/>
        <v>100</v>
      </c>
      <c r="KO83" s="256"/>
      <c r="KP83" s="147">
        <v>8203.2703671808122</v>
      </c>
      <c r="KQ83" s="148">
        <v>11.43236253848888</v>
      </c>
      <c r="KR83" s="148">
        <v>0.40153436355863414</v>
      </c>
      <c r="KS83" s="148">
        <v>32.186890311828563</v>
      </c>
      <c r="KT83" s="148">
        <v>9.3771640591367742</v>
      </c>
      <c r="KU83" s="148">
        <v>8.9475554319272366</v>
      </c>
      <c r="KV83" s="148">
        <v>3.097801834511829</v>
      </c>
      <c r="KW83" s="148">
        <v>75.288644877058587</v>
      </c>
      <c r="KX83" s="148">
        <v>124.7592039940143</v>
      </c>
      <c r="KY83" s="148">
        <v>10.726388940326899</v>
      </c>
      <c r="KZ83" s="196">
        <v>117.15941828080611</v>
      </c>
      <c r="LA83" s="148">
        <v>3.234493665117558</v>
      </c>
      <c r="LB83" s="148">
        <v>28.073829102520349</v>
      </c>
      <c r="LC83" s="148">
        <v>5.2894702977687515</v>
      </c>
      <c r="LD83" s="148">
        <v>0.73394586369263637</v>
      </c>
      <c r="LE83" s="148">
        <v>629.43893943665319</v>
      </c>
      <c r="LF83" s="148">
        <v>17.403459635717045</v>
      </c>
      <c r="LG83" s="148">
        <v>35.159780761510937</v>
      </c>
      <c r="LH83" s="148">
        <v>8.0570888387329695</v>
      </c>
      <c r="LI83" s="148">
        <v>10.915316249734397</v>
      </c>
      <c r="LJ83" s="617"/>
      <c r="LL83" s="142">
        <f t="shared" si="219"/>
        <v>9.3582622322302971</v>
      </c>
    </row>
    <row r="84" spans="1:324" s="142" customFormat="1" ht="15.75" x14ac:dyDescent="0.2">
      <c r="A84" s="691">
        <v>54</v>
      </c>
      <c r="B84" s="781">
        <v>51</v>
      </c>
      <c r="C84" s="782">
        <v>110</v>
      </c>
      <c r="D84" s="783">
        <v>3261.5</v>
      </c>
      <c r="E84" s="784" t="s">
        <v>241</v>
      </c>
      <c r="F84" s="785" t="s">
        <v>162</v>
      </c>
      <c r="G84" s="786"/>
      <c r="H84" s="544">
        <v>74.601301994968708</v>
      </c>
      <c r="I84" s="544">
        <v>0.45485648229402986</v>
      </c>
      <c r="J84" s="544">
        <v>9.2662851914688922</v>
      </c>
      <c r="K84" s="544">
        <v>1.7947166589745425</v>
      </c>
      <c r="L84" s="544">
        <v>5.3639707395923393E-2</v>
      </c>
      <c r="M84" s="544">
        <v>1.5686268366301128</v>
      </c>
      <c r="N84" s="544">
        <v>1.3612748775218793</v>
      </c>
      <c r="O84" s="544">
        <v>2.1827551564318077</v>
      </c>
      <c r="P84" s="544">
        <v>2.9732458922972582</v>
      </c>
      <c r="Q84" s="544">
        <v>8.6379490413012905E-2</v>
      </c>
      <c r="R84" s="544">
        <v>0.12962071326577265</v>
      </c>
      <c r="S84" s="544">
        <v>0.55729699833806778</v>
      </c>
      <c r="T84" s="544">
        <v>0.64</v>
      </c>
      <c r="U84" s="544">
        <v>3.93</v>
      </c>
      <c r="V84" s="146">
        <v>99.6</v>
      </c>
      <c r="W84" s="146"/>
      <c r="X84" s="544">
        <v>2.1827551564318077</v>
      </c>
      <c r="Y84" s="544">
        <f t="shared" si="226"/>
        <v>1.6196043260724013</v>
      </c>
      <c r="Z84" s="544">
        <f t="shared" si="227"/>
        <v>1.5719318487520596E-2</v>
      </c>
      <c r="AA84" s="544">
        <f t="shared" si="228"/>
        <v>3.8023594825042091</v>
      </c>
      <c r="AB84" s="544">
        <v>0.64</v>
      </c>
      <c r="AC84" s="146">
        <f t="shared" si="229"/>
        <v>0.68691771160384041</v>
      </c>
      <c r="AD84" s="146"/>
      <c r="AE84" s="146">
        <f t="shared" si="230"/>
        <v>0.22683624821510212</v>
      </c>
      <c r="AF84" s="443">
        <f>N84-R84*2.5*0.7</f>
        <v>1.1344386293067772</v>
      </c>
      <c r="AG84" s="146">
        <v>0</v>
      </c>
      <c r="AH84" s="146">
        <f t="shared" si="231"/>
        <v>0.12962071326577265</v>
      </c>
      <c r="AI84" s="887">
        <f t="shared" si="170"/>
        <v>0.22683624821510212</v>
      </c>
      <c r="AJ84" s="887">
        <f t="shared" si="171"/>
        <v>1.1344386293067772</v>
      </c>
      <c r="AK84" s="146"/>
      <c r="AL84" s="887">
        <f t="shared" ref="AL84:AL86" si="246">AI84/(0.7*2.5)</f>
        <v>0.12962071326577265</v>
      </c>
      <c r="AM84" s="249">
        <f t="shared" si="233"/>
        <v>28.933294203713455</v>
      </c>
      <c r="AN84" s="249">
        <f t="shared" si="234"/>
        <v>0.96079123858764837</v>
      </c>
      <c r="AO84" s="249">
        <f t="shared" si="220"/>
        <v>3.9208761412351627E-2</v>
      </c>
      <c r="AP84" s="249">
        <f t="shared" si="235"/>
        <v>3.3633434956046555</v>
      </c>
      <c r="AQ84" s="249">
        <f t="shared" si="221"/>
        <v>3.2314709629377076</v>
      </c>
      <c r="AR84" s="249">
        <f t="shared" si="222"/>
        <v>0.13187253266694765</v>
      </c>
      <c r="AS84" s="249">
        <f t="shared" si="236"/>
        <v>3.6334466257941802</v>
      </c>
      <c r="AT84" s="249">
        <f t="shared" si="237"/>
        <v>0.29655337420582001</v>
      </c>
      <c r="AU84" s="433">
        <f t="shared" si="223"/>
        <v>1.5628645361795448</v>
      </c>
      <c r="AV84" s="430">
        <f t="shared" si="238"/>
        <v>32.262405560401561</v>
      </c>
      <c r="AW84" s="430">
        <f t="shared" si="239"/>
        <v>58.470099214767927</v>
      </c>
      <c r="AX84" s="430">
        <f t="shared" si="240"/>
        <v>92.295369311349035</v>
      </c>
      <c r="AY84" s="430">
        <f t="shared" si="224"/>
        <v>7.7046306886509655</v>
      </c>
      <c r="AZ84" s="436">
        <f t="shared" si="31"/>
        <v>58.470099214767927</v>
      </c>
      <c r="BA84" s="436"/>
      <c r="BB84" s="436">
        <f>AU84</f>
        <v>1.5628645361795448</v>
      </c>
      <c r="BC84" s="436"/>
      <c r="BD84" s="436">
        <f t="shared" si="32"/>
        <v>32.262405560401561</v>
      </c>
      <c r="BE84" s="430"/>
      <c r="BF84" s="146">
        <f t="shared" si="172"/>
        <v>90.732504775169488</v>
      </c>
      <c r="BG84" s="146"/>
      <c r="BH84" s="147">
        <v>10313.380092830526</v>
      </c>
      <c r="BI84" s="472">
        <v>1</v>
      </c>
      <c r="BJ84" s="148">
        <v>0</v>
      </c>
      <c r="BK84" s="148">
        <v>34.632224134333271</v>
      </c>
      <c r="BL84" s="148">
        <v>10.524502630019215</v>
      </c>
      <c r="BM84" s="148">
        <v>7.6623574377861567</v>
      </c>
      <c r="BN84" s="148">
        <v>22.49372816930288</v>
      </c>
      <c r="BO84" s="148">
        <v>77.499790455042827</v>
      </c>
      <c r="BP84" s="148">
        <v>122.28317940035744</v>
      </c>
      <c r="BQ84" s="148">
        <v>14.673032161269214</v>
      </c>
      <c r="BR84" s="196">
        <v>144.56759288601032</v>
      </c>
      <c r="BS84" s="148">
        <v>5.8448344275039839</v>
      </c>
      <c r="BT84" s="148">
        <v>30.398117152251569</v>
      </c>
      <c r="BU84" s="148">
        <v>6.9027422398182869</v>
      </c>
      <c r="BV84" s="148">
        <v>1.216526232193557</v>
      </c>
      <c r="BW84" s="148">
        <v>544.84394075987723</v>
      </c>
      <c r="BX84" s="148">
        <v>23.685865679092529</v>
      </c>
      <c r="BY84" s="148">
        <v>46.488920083055781</v>
      </c>
      <c r="BZ84" s="148">
        <v>10.902800461139831</v>
      </c>
      <c r="CA84" s="148">
        <v>11.816332069220813</v>
      </c>
      <c r="CB84" s="148"/>
      <c r="CC84" s="148">
        <f t="shared" si="225"/>
        <v>20239.648209966665</v>
      </c>
      <c r="CD84" s="148"/>
      <c r="CE84" s="148">
        <f t="shared" si="35"/>
        <v>81.99111783136911</v>
      </c>
      <c r="CF84" s="148"/>
      <c r="CG84" s="198">
        <v>16.260331648685909</v>
      </c>
      <c r="CH84" s="198">
        <v>14.289652637382833</v>
      </c>
      <c r="CI84" s="373">
        <v>7.9575542886081889</v>
      </c>
      <c r="CJ84" s="200"/>
      <c r="CK84" s="344">
        <v>16.260331648685909</v>
      </c>
      <c r="CL84" s="373">
        <v>7.9575542886081889</v>
      </c>
      <c r="CM84" s="501">
        <f t="shared" si="173"/>
        <v>32.262405560401561</v>
      </c>
      <c r="CN84" s="501">
        <f t="shared" si="174"/>
        <v>58.470099214767927</v>
      </c>
      <c r="CO84" s="161">
        <f t="shared" si="175"/>
        <v>3.0995828817779986E-2</v>
      </c>
      <c r="CP84" s="161">
        <f t="shared" si="175"/>
        <v>1.7102758733602896E-2</v>
      </c>
      <c r="CQ84" s="142">
        <f t="shared" si="176"/>
        <v>1.8123291862195587</v>
      </c>
      <c r="CR84" s="142">
        <f t="shared" si="177"/>
        <v>35.557715110308216</v>
      </c>
      <c r="CS84" s="142">
        <f t="shared" si="178"/>
        <v>8.05083163894537</v>
      </c>
      <c r="CT84" s="142">
        <f t="shared" si="241"/>
        <v>88.95129155096599</v>
      </c>
      <c r="CU84" s="142">
        <f t="shared" si="179"/>
        <v>11.048708449034004</v>
      </c>
      <c r="CV84" s="142">
        <f t="shared" si="180"/>
        <v>3.8364566856758411</v>
      </c>
      <c r="CW84" s="146">
        <f t="shared" si="181"/>
        <v>74.601301994968708</v>
      </c>
      <c r="CX84" s="146">
        <f t="shared" si="182"/>
        <v>9.2662851914688922</v>
      </c>
      <c r="CY84" s="146">
        <f t="shared" si="183"/>
        <v>2.9732458922972582</v>
      </c>
      <c r="CZ84" s="512">
        <f t="shared" si="184"/>
        <v>77.499790455042827</v>
      </c>
      <c r="DG84" s="516"/>
      <c r="DH84" s="145">
        <v>74.601301994968708</v>
      </c>
      <c r="DI84" s="145">
        <v>0.45485648229402986</v>
      </c>
      <c r="DJ84" s="145">
        <v>9.2662851914688922</v>
      </c>
      <c r="DK84" s="145">
        <v>1.7947166589745425</v>
      </c>
      <c r="DL84" s="145">
        <v>5.3639707395923393E-2</v>
      </c>
      <c r="DM84" s="145">
        <v>1.5686268366301128</v>
      </c>
      <c r="DN84" s="145">
        <v>1.3612748775218793</v>
      </c>
      <c r="DO84" s="145">
        <v>2.1827551564318077</v>
      </c>
      <c r="DP84" s="145">
        <v>2.9732458922972582</v>
      </c>
      <c r="DQ84" s="145">
        <v>8.6379490413012905E-2</v>
      </c>
      <c r="DR84" s="145">
        <v>0.12962071326577265</v>
      </c>
      <c r="DS84" s="145">
        <v>0.55729699833806778</v>
      </c>
      <c r="DT84" s="145">
        <v>0.64</v>
      </c>
      <c r="DU84" s="538">
        <v>3.93</v>
      </c>
      <c r="DV84" s="540">
        <f t="shared" si="185"/>
        <v>99.600000000000009</v>
      </c>
      <c r="DW84" s="554">
        <f t="shared" si="186"/>
        <v>1.1224553152564596</v>
      </c>
      <c r="DX84" s="256">
        <f t="shared" si="242"/>
        <v>83.736627949304946</v>
      </c>
      <c r="DY84" s="256">
        <f t="shared" si="242"/>
        <v>0.51055607622978949</v>
      </c>
      <c r="DZ84" s="256">
        <f t="shared" si="242"/>
        <v>10.400991065846478</v>
      </c>
      <c r="EA84" s="256">
        <f t="shared" si="242"/>
        <v>2.0144892532452898</v>
      </c>
      <c r="EB84" s="256">
        <f t="shared" si="242"/>
        <v>6.0208174675355441E-2</v>
      </c>
      <c r="EC84" s="256">
        <f t="shared" si="242"/>
        <v>1.7607135304293962</v>
      </c>
      <c r="ED84" s="256">
        <f t="shared" si="242"/>
        <v>1.5279702217995195</v>
      </c>
      <c r="EE84" s="256">
        <f t="shared" si="242"/>
        <v>2.4500451272403274</v>
      </c>
      <c r="EF84" s="256">
        <f t="shared" si="242"/>
        <v>3.3373356553734923</v>
      </c>
      <c r="EG84" s="256">
        <f t="shared" si="242"/>
        <v>9.6957118143230728E-2</v>
      </c>
      <c r="EH84" s="256">
        <f t="shared" si="242"/>
        <v>0.14549345857249998</v>
      </c>
      <c r="EI84" s="256">
        <f t="shared" si="242"/>
        <v>0.62554097796103447</v>
      </c>
      <c r="EJ84" s="256">
        <f t="shared" si="243"/>
        <v>106.66692860882138</v>
      </c>
      <c r="EK84" s="256"/>
      <c r="EL84" s="256"/>
      <c r="EM84" s="147">
        <v>10313.380092830526</v>
      </c>
      <c r="EN84" s="472">
        <v>1</v>
      </c>
      <c r="EO84" s="148">
        <v>0</v>
      </c>
      <c r="EP84" s="148">
        <v>34.632224134333271</v>
      </c>
      <c r="EQ84" s="148">
        <v>10.524502630019215</v>
      </c>
      <c r="ER84" s="148">
        <v>7.6623574377861567</v>
      </c>
      <c r="ES84" s="148">
        <v>22.49372816930288</v>
      </c>
      <c r="ET84" s="148">
        <v>77.499790455042827</v>
      </c>
      <c r="EU84" s="148">
        <v>122.28317940035744</v>
      </c>
      <c r="EV84" s="148">
        <v>14.673032161269214</v>
      </c>
      <c r="EW84" s="196">
        <v>144.56759288601032</v>
      </c>
      <c r="EX84" s="148">
        <v>5.8448344275039839</v>
      </c>
      <c r="EY84" s="148">
        <v>30.398117152251569</v>
      </c>
      <c r="EZ84" s="148">
        <v>6.9027422398182869</v>
      </c>
      <c r="FA84" s="148">
        <v>1.216526232193557</v>
      </c>
      <c r="FB84" s="148">
        <v>544.84394075987723</v>
      </c>
      <c r="FC84" s="148">
        <v>23.685865679092529</v>
      </c>
      <c r="FD84" s="148">
        <v>46.488920083055781</v>
      </c>
      <c r="FE84" s="148">
        <v>10.902800461139831</v>
      </c>
      <c r="FF84" s="148">
        <v>11.816332069220813</v>
      </c>
      <c r="FG84" s="516"/>
      <c r="FH84" s="256"/>
      <c r="FI84" s="256"/>
      <c r="FJ84" s="256"/>
      <c r="FK84" s="256"/>
      <c r="FL84" s="256"/>
      <c r="FM84" s="142">
        <f t="shared" si="244"/>
        <v>38.60952163112038</v>
      </c>
      <c r="FN84" s="256"/>
      <c r="FO84" s="142">
        <f t="shared" si="245"/>
        <v>54.524350746786112</v>
      </c>
      <c r="FP84" s="256"/>
      <c r="FQ84" s="142">
        <f t="shared" si="187"/>
        <v>11.048708449034006</v>
      </c>
      <c r="FS84" s="142">
        <f t="shared" si="188"/>
        <v>41.455939332636881</v>
      </c>
      <c r="FT84" s="256"/>
      <c r="FU84" s="142">
        <f t="shared" si="189"/>
        <v>11.048708449034004</v>
      </c>
      <c r="FV84" s="256"/>
      <c r="FW84" s="142">
        <f t="shared" si="190"/>
        <v>0.12421077037092239</v>
      </c>
      <c r="FY84" s="142">
        <f t="shared" si="191"/>
        <v>9.2662851914688922</v>
      </c>
      <c r="FZ84" s="256"/>
      <c r="GA84" s="256"/>
      <c r="GB84" s="256"/>
      <c r="GC84" s="256"/>
      <c r="GD84" s="256"/>
      <c r="GE84" s="256"/>
      <c r="GF84" s="256"/>
      <c r="GG84" s="256"/>
      <c r="GH84" s="256"/>
      <c r="GI84" s="256"/>
      <c r="GJ84" s="256"/>
      <c r="GK84" s="256"/>
      <c r="GL84" s="256"/>
      <c r="GM84" s="256"/>
      <c r="GN84" s="256"/>
      <c r="GO84" s="344">
        <v>16.260331648685909</v>
      </c>
      <c r="GP84" s="373">
        <v>7.9575542886081889</v>
      </c>
      <c r="GQ84" s="256"/>
      <c r="GR84" s="256"/>
      <c r="GS84" s="617"/>
      <c r="GT84" s="620"/>
      <c r="GU84" s="620"/>
      <c r="GV84" s="620"/>
      <c r="GW84" s="620"/>
      <c r="GX84" s="620"/>
      <c r="GY84" s="620"/>
      <c r="GZ84" s="620"/>
      <c r="HA84" s="620"/>
      <c r="HB84" s="620"/>
      <c r="HC84" s="629"/>
      <c r="HD84" s="620"/>
      <c r="HE84" s="620"/>
      <c r="HF84" s="620"/>
      <c r="HG84" s="620"/>
      <c r="HH84" s="620"/>
      <c r="HI84" s="620"/>
      <c r="HJ84" s="620"/>
      <c r="HK84" s="620"/>
      <c r="HL84" s="629"/>
      <c r="HM84" s="620"/>
      <c r="HN84" s="620"/>
      <c r="HO84" s="620"/>
      <c r="HP84" s="620"/>
      <c r="HQ84" s="620"/>
      <c r="HR84" s="620"/>
      <c r="HS84" s="620"/>
      <c r="HT84" s="620"/>
      <c r="HU84" s="620"/>
      <c r="HV84" s="620"/>
      <c r="HW84" s="620"/>
      <c r="HX84" s="620"/>
      <c r="HY84" s="620"/>
      <c r="HZ84" s="620"/>
      <c r="IA84" s="620"/>
      <c r="IB84" s="620"/>
      <c r="IC84" s="620"/>
      <c r="ID84" s="620"/>
      <c r="IE84" s="620"/>
      <c r="IF84" s="620"/>
      <c r="IG84" s="620"/>
      <c r="IH84" s="620"/>
      <c r="II84" s="620"/>
      <c r="IJ84" s="620"/>
      <c r="IK84" s="620"/>
      <c r="IL84" s="620"/>
      <c r="IM84" s="620"/>
      <c r="IN84" s="620"/>
      <c r="IO84" s="620"/>
      <c r="IP84" s="620"/>
      <c r="IQ84" s="620"/>
      <c r="IR84" s="620"/>
      <c r="IS84" s="620"/>
      <c r="IT84" s="620"/>
      <c r="IU84" s="620"/>
      <c r="IV84" s="620"/>
      <c r="IW84" s="620"/>
      <c r="IX84" s="691">
        <v>54</v>
      </c>
      <c r="IY84" s="145">
        <v>74.601301994968708</v>
      </c>
      <c r="IZ84" s="145">
        <v>0.45485648229402986</v>
      </c>
      <c r="JA84" s="145">
        <v>9.2662851914688922</v>
      </c>
      <c r="JB84" s="145">
        <v>1.7947166589745425</v>
      </c>
      <c r="JC84" s="145">
        <v>5.3639707395923393E-2</v>
      </c>
      <c r="JD84" s="145">
        <v>1.5686268366301128</v>
      </c>
      <c r="JE84" s="145">
        <v>1.3612748775218793</v>
      </c>
      <c r="JF84" s="145">
        <v>2.1827551564318077</v>
      </c>
      <c r="JG84" s="145">
        <v>2.9732458922972582</v>
      </c>
      <c r="JH84" s="145">
        <v>8.6379490413012905E-2</v>
      </c>
      <c r="JI84" s="145">
        <v>0.12962071326577265</v>
      </c>
      <c r="JJ84" s="145">
        <v>0.55729699833806778</v>
      </c>
      <c r="JK84" s="538">
        <v>3.93</v>
      </c>
      <c r="JL84" s="248">
        <v>0.64</v>
      </c>
      <c r="JM84" s="540">
        <f t="shared" si="192"/>
        <v>98.960000000000008</v>
      </c>
      <c r="JN84" s="748">
        <f t="shared" si="193"/>
        <v>1.0105092966855294</v>
      </c>
      <c r="JO84" s="753">
        <f t="shared" si="194"/>
        <v>75.38530921076061</v>
      </c>
      <c r="JP84" s="753">
        <f t="shared" si="195"/>
        <v>0.45963670401579404</v>
      </c>
      <c r="JQ84" s="753">
        <f t="shared" si="196"/>
        <v>9.3636673317187658</v>
      </c>
      <c r="JR84" s="753">
        <f t="shared" si="197"/>
        <v>1.813577868810168</v>
      </c>
      <c r="JS84" s="753">
        <f t="shared" si="198"/>
        <v>5.4203422995072137E-2</v>
      </c>
      <c r="JT84" s="753">
        <f t="shared" si="199"/>
        <v>1.5851120014451421</v>
      </c>
      <c r="JU84" s="753">
        <f t="shared" si="200"/>
        <v>1.3755809190803143</v>
      </c>
      <c r="JV84" s="753">
        <f t="shared" si="201"/>
        <v>2.2056943779626188</v>
      </c>
      <c r="JW84" s="753">
        <f t="shared" si="202"/>
        <v>3.0044926154984415</v>
      </c>
      <c r="JX84" s="753">
        <f t="shared" si="203"/>
        <v>8.7287278105308092E-2</v>
      </c>
      <c r="JY84" s="753">
        <f t="shared" si="204"/>
        <v>0.13098293579807258</v>
      </c>
      <c r="JZ84" s="753">
        <f t="shared" si="205"/>
        <v>0.56315379783555752</v>
      </c>
      <c r="KA84" s="753">
        <f t="shared" si="206"/>
        <v>3.9713015359741304</v>
      </c>
      <c r="KB84" s="753">
        <f t="shared" si="207"/>
        <v>99.999999999999986</v>
      </c>
      <c r="KC84" s="256"/>
      <c r="KD84" s="256">
        <f t="shared" si="208"/>
        <v>39.015280548828194</v>
      </c>
      <c r="KE84" s="256">
        <f t="shared" si="209"/>
        <v>54.317057714393385</v>
      </c>
      <c r="KF84" s="256">
        <f t="shared" si="210"/>
        <v>5.3468824550544447</v>
      </c>
      <c r="KG84" s="249">
        <f t="shared" si="211"/>
        <v>2.987118389701557</v>
      </c>
      <c r="KH84" s="256">
        <f t="shared" si="212"/>
        <v>101.66633910797756</v>
      </c>
      <c r="KI84" s="256">
        <f t="shared" si="213"/>
        <v>0.98360972645815659</v>
      </c>
      <c r="KJ84" s="753">
        <f t="shared" si="214"/>
        <v>38.375809428321141</v>
      </c>
      <c r="KK84" s="753">
        <f t="shared" si="215"/>
        <v>53.426786280466381</v>
      </c>
      <c r="KL84" s="753">
        <f t="shared" si="216"/>
        <v>5.2592455890200194</v>
      </c>
      <c r="KM84" s="753">
        <f t="shared" si="217"/>
        <v>2.9381587021924775</v>
      </c>
      <c r="KN84" s="753">
        <f t="shared" si="218"/>
        <v>100.00000000000003</v>
      </c>
      <c r="KO84" s="256"/>
      <c r="KP84" s="816">
        <v>10313.380092830526</v>
      </c>
      <c r="KQ84" s="885">
        <v>1</v>
      </c>
      <c r="KR84" s="817">
        <v>0</v>
      </c>
      <c r="KS84" s="817">
        <v>34.632224134333271</v>
      </c>
      <c r="KT84" s="817">
        <v>10.524502630019215</v>
      </c>
      <c r="KU84" s="817">
        <v>7.6623574377861567</v>
      </c>
      <c r="KV84" s="817">
        <v>22.49372816930288</v>
      </c>
      <c r="KW84" s="817">
        <v>77.499790455042827</v>
      </c>
      <c r="KX84" s="817">
        <v>122.28317940035744</v>
      </c>
      <c r="KY84" s="817">
        <v>14.673032161269214</v>
      </c>
      <c r="KZ84" s="881">
        <v>144.56759288601032</v>
      </c>
      <c r="LA84" s="817">
        <v>5.8448344275039839</v>
      </c>
      <c r="LB84" s="817">
        <v>30.398117152251569</v>
      </c>
      <c r="LC84" s="817">
        <v>6.9027422398182869</v>
      </c>
      <c r="LD84" s="817">
        <v>1.216526232193557</v>
      </c>
      <c r="LE84" s="817">
        <v>544.84394075987723</v>
      </c>
      <c r="LF84" s="817">
        <v>23.685865679092529</v>
      </c>
      <c r="LG84" s="817">
        <v>46.488920083055781</v>
      </c>
      <c r="LH84" s="817">
        <v>10.902800461139831</v>
      </c>
      <c r="LI84" s="817">
        <v>11.816332069220813</v>
      </c>
      <c r="LJ84" s="617"/>
      <c r="LL84" s="142">
        <f t="shared" si="219"/>
        <v>39.942424708411735</v>
      </c>
    </row>
    <row r="85" spans="1:324" s="142" customFormat="1" ht="15.75" x14ac:dyDescent="0.25">
      <c r="A85" s="278">
        <v>55</v>
      </c>
      <c r="B85" s="272">
        <v>53</v>
      </c>
      <c r="C85" s="144">
        <v>110</v>
      </c>
      <c r="D85" s="393">
        <v>3262.2</v>
      </c>
      <c r="E85" s="322" t="s">
        <v>242</v>
      </c>
      <c r="F85" s="311" t="s">
        <v>161</v>
      </c>
      <c r="G85" s="239"/>
      <c r="H85" s="145">
        <v>75.028520466775475</v>
      </c>
      <c r="I85" s="145">
        <v>0.35182307383649658</v>
      </c>
      <c r="J85" s="145">
        <v>6.8034989473915637</v>
      </c>
      <c r="K85" s="145">
        <v>1.853458986747577</v>
      </c>
      <c r="L85" s="145">
        <v>8.7102331129176744E-2</v>
      </c>
      <c r="M85" s="145">
        <v>1.3852580951909808</v>
      </c>
      <c r="N85" s="145">
        <v>2.4070036112989128</v>
      </c>
      <c r="O85" s="145">
        <v>1.9003204546828705</v>
      </c>
      <c r="P85" s="145">
        <v>2.6332420889467865</v>
      </c>
      <c r="Q85" s="145">
        <v>7.8723128253329583E-2</v>
      </c>
      <c r="R85" s="145">
        <v>0.99422862765144626</v>
      </c>
      <c r="S85" s="145">
        <v>0.57682018809535573</v>
      </c>
      <c r="T85" s="145">
        <v>0.35</v>
      </c>
      <c r="U85" s="145">
        <v>5.15</v>
      </c>
      <c r="V85" s="146">
        <v>99.6</v>
      </c>
      <c r="W85" s="146"/>
      <c r="X85" s="145">
        <v>1.9003204546828705</v>
      </c>
      <c r="Y85" s="145">
        <f t="shared" si="226"/>
        <v>1.4100377773746899</v>
      </c>
      <c r="Z85" s="145">
        <f t="shared" si="227"/>
        <v>1.6269996561513997E-2</v>
      </c>
      <c r="AA85" s="145">
        <f t="shared" si="228"/>
        <v>3.3103582320575606</v>
      </c>
      <c r="AB85" s="145">
        <v>0.35</v>
      </c>
      <c r="AC85" s="146">
        <f t="shared" si="229"/>
        <v>1.5710488157468019</v>
      </c>
      <c r="AD85" s="146"/>
      <c r="AE85" s="146">
        <f t="shared" si="230"/>
        <v>1.7399000983900308</v>
      </c>
      <c r="AF85" s="443">
        <f>N85-R85*2.5*0.7</f>
        <v>0.66710351290888203</v>
      </c>
      <c r="AG85" s="146">
        <v>0</v>
      </c>
      <c r="AH85" s="146">
        <f t="shared" si="231"/>
        <v>0.99422862765144626</v>
      </c>
      <c r="AI85" s="887">
        <f t="shared" si="170"/>
        <v>1.7399000983900308</v>
      </c>
      <c r="AJ85" s="887">
        <f t="shared" si="171"/>
        <v>0.66710351290888203</v>
      </c>
      <c r="AK85" s="146"/>
      <c r="AL85" s="887">
        <f t="shared" si="246"/>
        <v>0.99422862765144615</v>
      </c>
      <c r="AM85" s="249">
        <f t="shared" si="233"/>
        <v>21.077600355083572</v>
      </c>
      <c r="AN85" s="249">
        <f t="shared" si="234"/>
        <v>0.96835012042782254</v>
      </c>
      <c r="AO85" s="249">
        <f t="shared" si="220"/>
        <v>3.1649879572177561E-2</v>
      </c>
      <c r="AP85" s="249">
        <f t="shared" si="235"/>
        <v>3.2387170819385576</v>
      </c>
      <c r="AQ85" s="249">
        <f t="shared" si="221"/>
        <v>3.1362120763268484</v>
      </c>
      <c r="AR85" s="249">
        <f t="shared" si="222"/>
        <v>0.10250500561170968</v>
      </c>
      <c r="AS85" s="249">
        <f t="shared" si="236"/>
        <v>4.8340073691196306</v>
      </c>
      <c r="AT85" s="249">
        <f t="shared" si="237"/>
        <v>0.31599263088036961</v>
      </c>
      <c r="AU85" s="433">
        <f t="shared" si="223"/>
        <v>1.0856011494009614</v>
      </c>
      <c r="AV85" s="430">
        <f t="shared" si="238"/>
        <v>29.547436785676087</v>
      </c>
      <c r="AW85" s="430">
        <f t="shared" si="239"/>
        <v>60.254802073937434</v>
      </c>
      <c r="AX85" s="430">
        <f t="shared" si="240"/>
        <v>90.887840009014482</v>
      </c>
      <c r="AY85" s="430">
        <f t="shared" si="224"/>
        <v>9.1121599909855178</v>
      </c>
      <c r="AZ85" s="436">
        <f t="shared" si="31"/>
        <v>60.254802073937434</v>
      </c>
      <c r="BA85" s="436"/>
      <c r="BB85" s="436">
        <f>AU85</f>
        <v>1.0856011494009614</v>
      </c>
      <c r="BC85" s="436"/>
      <c r="BD85" s="436">
        <f t="shared" si="32"/>
        <v>29.547436785676087</v>
      </c>
      <c r="BE85" s="430"/>
      <c r="BF85" s="146">
        <f t="shared" si="172"/>
        <v>89.802238859613524</v>
      </c>
      <c r="BG85" s="146"/>
      <c r="BH85" s="147">
        <v>11411.40388440057</v>
      </c>
      <c r="BI85" s="148">
        <v>0.96237981384631632</v>
      </c>
      <c r="BJ85" s="148">
        <v>2.4900770602395603</v>
      </c>
      <c r="BK85" s="148">
        <v>31.177378015666168</v>
      </c>
      <c r="BL85" s="148">
        <v>11.88639406851604</v>
      </c>
      <c r="BM85" s="148">
        <v>36.195608383688473</v>
      </c>
      <c r="BN85" s="148">
        <v>25.505717560457963</v>
      </c>
      <c r="BO85" s="148">
        <v>64.651480552220747</v>
      </c>
      <c r="BP85" s="148">
        <v>132.25005253669244</v>
      </c>
      <c r="BQ85" s="148">
        <v>17.481331347893811</v>
      </c>
      <c r="BR85" s="196">
        <v>120.95873319034455</v>
      </c>
      <c r="BS85" s="148">
        <v>3.7178359277190176</v>
      </c>
      <c r="BT85" s="148">
        <v>115.03882503325143</v>
      </c>
      <c r="BU85" s="148">
        <v>5.6361284755807546</v>
      </c>
      <c r="BV85" s="472">
        <v>1</v>
      </c>
      <c r="BW85" s="148">
        <v>544.4794154665866</v>
      </c>
      <c r="BX85" s="148">
        <v>21.414130145039746</v>
      </c>
      <c r="BY85" s="148">
        <v>45.466172732069644</v>
      </c>
      <c r="BZ85" s="148">
        <v>7.3466665263414415</v>
      </c>
      <c r="CA85" s="148">
        <v>9.6001127492607612</v>
      </c>
      <c r="CB85" s="148"/>
      <c r="CC85" s="148">
        <f t="shared" si="225"/>
        <v>10851.818193945628</v>
      </c>
      <c r="CD85" s="148"/>
      <c r="CE85" s="148">
        <f t="shared" si="35"/>
        <v>76.480415626370146</v>
      </c>
      <c r="CF85" s="148"/>
      <c r="CG85" s="158"/>
      <c r="CH85" s="158"/>
      <c r="CI85" s="375"/>
      <c r="CJ85" s="192"/>
      <c r="CK85" s="342"/>
      <c r="CL85" s="375"/>
      <c r="CM85" s="501">
        <f t="shared" si="173"/>
        <v>29.547436785676087</v>
      </c>
      <c r="CN85" s="501">
        <f t="shared" si="174"/>
        <v>60.254802073937434</v>
      </c>
      <c r="CO85" s="161">
        <f t="shared" si="175"/>
        <v>3.3843883219162242E-2</v>
      </c>
      <c r="CP85" s="161">
        <f t="shared" si="175"/>
        <v>1.6596187616265346E-2</v>
      </c>
      <c r="CQ85" s="142">
        <f t="shared" si="176"/>
        <v>2.0392564847840733</v>
      </c>
      <c r="CR85" s="142">
        <f t="shared" si="177"/>
        <v>32.902784118631104</v>
      </c>
      <c r="CS85" s="142">
        <f t="shared" si="178"/>
        <v>11.027931516847097</v>
      </c>
      <c r="CT85" s="142">
        <f t="shared" si="241"/>
        <v>91.686018509505686</v>
      </c>
      <c r="CU85" s="142">
        <f t="shared" si="179"/>
        <v>8.3139814904943172</v>
      </c>
      <c r="CV85" s="142">
        <f t="shared" si="180"/>
        <v>4.0729803346419047</v>
      </c>
      <c r="CW85" s="146">
        <f t="shared" si="181"/>
        <v>75.028520466775475</v>
      </c>
      <c r="CX85" s="146">
        <f t="shared" si="182"/>
        <v>6.8034989473915637</v>
      </c>
      <c r="CY85" s="146">
        <f t="shared" si="183"/>
        <v>2.6332420889467865</v>
      </c>
      <c r="CZ85" s="512">
        <f t="shared" si="184"/>
        <v>64.651480552220747</v>
      </c>
      <c r="DG85" s="516"/>
      <c r="DH85" s="145">
        <v>75.028520466775475</v>
      </c>
      <c r="DI85" s="145">
        <v>0.35182307383649658</v>
      </c>
      <c r="DJ85" s="145">
        <v>6.8034989473915637</v>
      </c>
      <c r="DK85" s="145">
        <v>1.853458986747577</v>
      </c>
      <c r="DL85" s="145">
        <v>8.7102331129176744E-2</v>
      </c>
      <c r="DM85" s="145">
        <v>1.3852580951909808</v>
      </c>
      <c r="DN85" s="145">
        <v>2.4070036112989128</v>
      </c>
      <c r="DO85" s="145">
        <v>1.9003204546828705</v>
      </c>
      <c r="DP85" s="145">
        <v>2.6332420889467865</v>
      </c>
      <c r="DQ85" s="145">
        <v>7.8723128253329583E-2</v>
      </c>
      <c r="DR85" s="145">
        <v>0.99422862765144626</v>
      </c>
      <c r="DS85" s="145">
        <v>0.57682018809535573</v>
      </c>
      <c r="DT85" s="145">
        <v>0.35</v>
      </c>
      <c r="DU85" s="538">
        <v>5.15</v>
      </c>
      <c r="DV85" s="540">
        <f t="shared" si="185"/>
        <v>99.59999999999998</v>
      </c>
      <c r="DW85" s="554">
        <f t="shared" si="186"/>
        <v>1.153794540661969</v>
      </c>
      <c r="DX85" s="256">
        <f t="shared" si="242"/>
        <v>86.56749730851034</v>
      </c>
      <c r="DY85" s="256">
        <f t="shared" si="242"/>
        <v>0.40593154187146258</v>
      </c>
      <c r="DZ85" s="256">
        <f t="shared" si="242"/>
        <v>7.8498399428998384</v>
      </c>
      <c r="EA85" s="256">
        <f t="shared" si="242"/>
        <v>2.1385108602502192</v>
      </c>
      <c r="EB85" s="256">
        <f t="shared" si="242"/>
        <v>0.1004981941357752</v>
      </c>
      <c r="EC85" s="256">
        <f t="shared" si="242"/>
        <v>1.5983032276391518</v>
      </c>
      <c r="ED85" s="256">
        <f t="shared" si="242"/>
        <v>2.7771876260703294</v>
      </c>
      <c r="EE85" s="256">
        <f t="shared" si="242"/>
        <v>2.1925793661213664</v>
      </c>
      <c r="EF85" s="256">
        <f t="shared" si="242"/>
        <v>3.0382203464681212</v>
      </c>
      <c r="EG85" s="256">
        <f t="shared" si="242"/>
        <v>9.0830315602523679E-2</v>
      </c>
      <c r="EH85" s="256">
        <f t="shared" si="242"/>
        <v>1.1471355627540802</v>
      </c>
      <c r="EI85" s="256">
        <f t="shared" si="242"/>
        <v>0.66553198396803148</v>
      </c>
      <c r="EJ85" s="256">
        <f t="shared" si="243"/>
        <v>108.57206627629125</v>
      </c>
      <c r="EK85" s="256"/>
      <c r="EL85" s="256"/>
      <c r="EM85" s="147">
        <v>11411.40388440057</v>
      </c>
      <c r="EN85" s="148">
        <v>0.96237981384631632</v>
      </c>
      <c r="EO85" s="148">
        <v>2.4900770602395603</v>
      </c>
      <c r="EP85" s="148">
        <v>31.177378015666168</v>
      </c>
      <c r="EQ85" s="148">
        <v>11.88639406851604</v>
      </c>
      <c r="ER85" s="148">
        <v>36.195608383688473</v>
      </c>
      <c r="ES85" s="148">
        <v>25.505717560457963</v>
      </c>
      <c r="ET85" s="148">
        <v>64.651480552220747</v>
      </c>
      <c r="EU85" s="148">
        <v>132.25005253669244</v>
      </c>
      <c r="EV85" s="148">
        <v>17.481331347893811</v>
      </c>
      <c r="EW85" s="196">
        <v>120.95873319034455</v>
      </c>
      <c r="EX85" s="148">
        <v>3.7178359277190176</v>
      </c>
      <c r="EY85" s="148">
        <v>115.03882503325143</v>
      </c>
      <c r="EZ85" s="148">
        <v>5.6361284755807546</v>
      </c>
      <c r="FA85" s="472">
        <v>1</v>
      </c>
      <c r="FB85" s="148">
        <v>544.4794154665866</v>
      </c>
      <c r="FC85" s="148">
        <v>21.414130145039746</v>
      </c>
      <c r="FD85" s="148">
        <v>45.466172732069644</v>
      </c>
      <c r="FE85" s="148">
        <v>7.3466665263414415</v>
      </c>
      <c r="FF85" s="148">
        <v>9.6001127492607612</v>
      </c>
      <c r="FG85" s="516"/>
      <c r="FH85" s="256"/>
      <c r="FI85" s="256"/>
      <c r="FJ85" s="256"/>
      <c r="FK85" s="256"/>
      <c r="FL85" s="256"/>
      <c r="FM85" s="142">
        <f t="shared" si="244"/>
        <v>28.347912280798184</v>
      </c>
      <c r="FN85" s="256"/>
      <c r="FO85" s="142">
        <f t="shared" si="245"/>
        <v>60.287606080760419</v>
      </c>
      <c r="FP85" s="256"/>
      <c r="FQ85" s="142">
        <f t="shared" si="187"/>
        <v>8.3139814904943172</v>
      </c>
      <c r="FS85" s="142">
        <f t="shared" si="188"/>
        <v>31.982565008716332</v>
      </c>
      <c r="FT85" s="256"/>
      <c r="FU85" s="142">
        <f t="shared" si="189"/>
        <v>8.3139814904943172</v>
      </c>
      <c r="FV85" s="256"/>
      <c r="FW85" s="142">
        <f t="shared" si="190"/>
        <v>9.0678836595269457E-2</v>
      </c>
      <c r="FY85" s="142">
        <f t="shared" si="191"/>
        <v>6.8034989473915637</v>
      </c>
      <c r="FZ85" s="256"/>
      <c r="GA85" s="256"/>
      <c r="GB85" s="256"/>
      <c r="GC85" s="256"/>
      <c r="GD85" s="256"/>
      <c r="GE85" s="256"/>
      <c r="GF85" s="256"/>
      <c r="GG85" s="256"/>
      <c r="GH85" s="256"/>
      <c r="GI85" s="256"/>
      <c r="GJ85" s="256"/>
      <c r="GK85" s="256"/>
      <c r="GL85" s="256"/>
      <c r="GM85" s="256"/>
      <c r="GN85" s="256"/>
      <c r="GO85" s="342"/>
      <c r="GP85" s="375"/>
      <c r="GQ85" s="256"/>
      <c r="GR85" s="256"/>
      <c r="GS85" s="617"/>
      <c r="GT85" s="620"/>
      <c r="GU85" s="620"/>
      <c r="GV85" s="620"/>
      <c r="GW85" s="620"/>
      <c r="GX85" s="620"/>
      <c r="GY85" s="620"/>
      <c r="GZ85" s="620"/>
      <c r="HA85" s="620"/>
      <c r="HB85" s="620"/>
      <c r="HC85" s="629"/>
      <c r="HD85" s="620"/>
      <c r="HE85" s="620"/>
      <c r="HF85" s="620"/>
      <c r="HG85" s="620"/>
      <c r="HH85" s="620"/>
      <c r="HI85" s="620"/>
      <c r="HJ85" s="620"/>
      <c r="HK85" s="620"/>
      <c r="HL85" s="629"/>
      <c r="HM85" s="620"/>
      <c r="HN85" s="620"/>
      <c r="HO85" s="620"/>
      <c r="HP85" s="620"/>
      <c r="HQ85" s="620"/>
      <c r="HR85" s="620"/>
      <c r="HS85" s="620"/>
      <c r="HT85" s="620"/>
      <c r="HU85" s="620"/>
      <c r="HV85" s="620"/>
      <c r="HW85" s="620"/>
      <c r="HX85" s="620"/>
      <c r="HY85" s="620"/>
      <c r="HZ85" s="620"/>
      <c r="IA85" s="620"/>
      <c r="IB85" s="620"/>
      <c r="IC85" s="620"/>
      <c r="ID85" s="620"/>
      <c r="IE85" s="620"/>
      <c r="IF85" s="620"/>
      <c r="IG85" s="620"/>
      <c r="IH85" s="620"/>
      <c r="II85" s="620"/>
      <c r="IJ85" s="620"/>
      <c r="IK85" s="620"/>
      <c r="IL85" s="620"/>
      <c r="IM85" s="620"/>
      <c r="IN85" s="620"/>
      <c r="IO85" s="620"/>
      <c r="IP85" s="620"/>
      <c r="IQ85" s="620"/>
      <c r="IR85" s="620"/>
      <c r="IS85" s="620"/>
      <c r="IT85" s="620"/>
      <c r="IU85" s="620"/>
      <c r="IV85" s="620"/>
      <c r="IW85" s="620"/>
      <c r="IX85" s="278">
        <v>55</v>
      </c>
      <c r="IY85" s="145">
        <v>75.028520466775475</v>
      </c>
      <c r="IZ85" s="145">
        <v>0.35182307383649658</v>
      </c>
      <c r="JA85" s="145">
        <v>6.8034989473915637</v>
      </c>
      <c r="JB85" s="145">
        <v>1.853458986747577</v>
      </c>
      <c r="JC85" s="145">
        <v>8.7102331129176744E-2</v>
      </c>
      <c r="JD85" s="145">
        <v>1.3852580951909808</v>
      </c>
      <c r="JE85" s="145">
        <v>2.4070036112989128</v>
      </c>
      <c r="JF85" s="145">
        <v>1.9003204546828705</v>
      </c>
      <c r="JG85" s="145">
        <v>2.6332420889467865</v>
      </c>
      <c r="JH85" s="145">
        <v>7.8723128253329583E-2</v>
      </c>
      <c r="JI85" s="145">
        <v>0.99422862765144626</v>
      </c>
      <c r="JJ85" s="145">
        <v>0.57682018809535573</v>
      </c>
      <c r="JK85" s="538">
        <v>5.15</v>
      </c>
      <c r="JL85" s="248">
        <v>0.35</v>
      </c>
      <c r="JM85" s="540">
        <f t="shared" si="192"/>
        <v>99.249999999999986</v>
      </c>
      <c r="JN85" s="748">
        <f t="shared" si="193"/>
        <v>1.0075566750629725</v>
      </c>
      <c r="JO85" s="753">
        <f t="shared" si="194"/>
        <v>75.595486616398475</v>
      </c>
      <c r="JP85" s="753">
        <f t="shared" si="195"/>
        <v>0.35448168648513517</v>
      </c>
      <c r="JQ85" s="753">
        <f t="shared" si="196"/>
        <v>6.8549107782282777</v>
      </c>
      <c r="JR85" s="753">
        <f t="shared" si="197"/>
        <v>1.8674649740529747</v>
      </c>
      <c r="JS85" s="753">
        <f t="shared" si="198"/>
        <v>8.776053514274737E-2</v>
      </c>
      <c r="JT85" s="753">
        <f t="shared" si="199"/>
        <v>1.3957260404946912</v>
      </c>
      <c r="JU85" s="753">
        <f t="shared" si="200"/>
        <v>2.4251925554649003</v>
      </c>
      <c r="JV85" s="753">
        <f t="shared" si="201"/>
        <v>1.9146805588744291</v>
      </c>
      <c r="JW85" s="753">
        <f t="shared" si="202"/>
        <v>2.6531406437751004</v>
      </c>
      <c r="JX85" s="753">
        <f t="shared" si="203"/>
        <v>7.931801335348071E-2</v>
      </c>
      <c r="JY85" s="753">
        <f t="shared" si="204"/>
        <v>1.0017416903289134</v>
      </c>
      <c r="JZ85" s="753">
        <f t="shared" si="205"/>
        <v>0.58117903082655509</v>
      </c>
      <c r="KA85" s="753">
        <f t="shared" si="206"/>
        <v>5.188916876574309</v>
      </c>
      <c r="KB85" s="753">
        <f t="shared" si="207"/>
        <v>100</v>
      </c>
      <c r="KC85" s="256"/>
      <c r="KD85" s="256">
        <f t="shared" si="208"/>
        <v>28.56212824261782</v>
      </c>
      <c r="KE85" s="256">
        <f t="shared" si="209"/>
        <v>60.171937365384849</v>
      </c>
      <c r="KF85" s="256">
        <f t="shared" si="210"/>
        <v>7.6141094320392089</v>
      </c>
      <c r="KG85" s="249">
        <f t="shared" si="211"/>
        <v>3.5769192933833782</v>
      </c>
      <c r="KH85" s="256">
        <f t="shared" si="212"/>
        <v>99.925094333425264</v>
      </c>
      <c r="KI85" s="256">
        <f t="shared" si="213"/>
        <v>1.000749618172236</v>
      </c>
      <c r="KJ85" s="753">
        <f t="shared" si="214"/>
        <v>28.583538932986219</v>
      </c>
      <c r="KK85" s="753">
        <f t="shared" si="215"/>
        <v>60.217043343092584</v>
      </c>
      <c r="KL85" s="753">
        <f t="shared" si="216"/>
        <v>7.6198171068348586</v>
      </c>
      <c r="KM85" s="753">
        <f t="shared" si="217"/>
        <v>3.5796006170863199</v>
      </c>
      <c r="KN85" s="753">
        <f t="shared" si="218"/>
        <v>99.999999999999972</v>
      </c>
      <c r="KO85" s="256"/>
      <c r="KP85" s="147">
        <v>11411.40388440057</v>
      </c>
      <c r="KQ85" s="148">
        <v>0.96237981384631632</v>
      </c>
      <c r="KR85" s="148">
        <v>2.4900770602395603</v>
      </c>
      <c r="KS85" s="148">
        <v>31.177378015666168</v>
      </c>
      <c r="KT85" s="148">
        <v>11.88639406851604</v>
      </c>
      <c r="KU85" s="148">
        <v>36.195608383688473</v>
      </c>
      <c r="KV85" s="148">
        <v>25.505717560457963</v>
      </c>
      <c r="KW85" s="148">
        <v>64.651480552220747</v>
      </c>
      <c r="KX85" s="148">
        <v>132.25005253669244</v>
      </c>
      <c r="KY85" s="148">
        <v>17.481331347893811</v>
      </c>
      <c r="KZ85" s="196">
        <v>120.95873319034455</v>
      </c>
      <c r="LA85" s="148">
        <v>3.7178359277190176</v>
      </c>
      <c r="LB85" s="148">
        <v>115.03882503325143</v>
      </c>
      <c r="LC85" s="148">
        <v>5.6361284755807546</v>
      </c>
      <c r="LD85" s="472">
        <v>1</v>
      </c>
      <c r="LE85" s="148">
        <v>544.4794154665866</v>
      </c>
      <c r="LF85" s="148">
        <v>21.414130145039746</v>
      </c>
      <c r="LG85" s="148">
        <v>45.466172732069644</v>
      </c>
      <c r="LH85" s="148">
        <v>7.3466665263414415</v>
      </c>
      <c r="LI85" s="148">
        <v>9.6001127492607612</v>
      </c>
      <c r="LJ85" s="617"/>
      <c r="LL85" s="142">
        <f t="shared" si="219"/>
        <v>43.886162795969483</v>
      </c>
    </row>
    <row r="86" spans="1:324" s="142" customFormat="1" ht="15.75" x14ac:dyDescent="0.25">
      <c r="A86" s="691">
        <v>56</v>
      </c>
      <c r="B86" s="272">
        <v>57</v>
      </c>
      <c r="C86" s="144">
        <v>110</v>
      </c>
      <c r="D86" s="393">
        <v>3262.6</v>
      </c>
      <c r="E86" s="322" t="s">
        <v>242</v>
      </c>
      <c r="F86" s="311" t="s">
        <v>167</v>
      </c>
      <c r="G86" s="239"/>
      <c r="H86" s="145">
        <v>63.537691761863151</v>
      </c>
      <c r="I86" s="145">
        <v>0.22180554299665434</v>
      </c>
      <c r="J86" s="145">
        <v>5.0641237026655022</v>
      </c>
      <c r="K86" s="145">
        <v>3.1553310651957687</v>
      </c>
      <c r="L86" s="145">
        <v>0.16739012217299135</v>
      </c>
      <c r="M86" s="145">
        <v>2.1756353924907823</v>
      </c>
      <c r="N86" s="145">
        <v>5.5518996091669939</v>
      </c>
      <c r="O86" s="145">
        <v>1.3657289186283672</v>
      </c>
      <c r="P86" s="145">
        <v>2.2909001215701643</v>
      </c>
      <c r="Q86" s="145">
        <v>6.2048846590509493E-2</v>
      </c>
      <c r="R86" s="145">
        <v>2.7588291210778557</v>
      </c>
      <c r="S86" s="145">
        <v>0.47861579558127626</v>
      </c>
      <c r="T86" s="145">
        <v>0.44</v>
      </c>
      <c r="U86" s="145">
        <v>12.33</v>
      </c>
      <c r="V86" s="146">
        <v>99.6</v>
      </c>
      <c r="W86" s="146"/>
      <c r="X86" s="145">
        <v>1.3657289186283672</v>
      </c>
      <c r="Y86" s="145">
        <f t="shared" si="226"/>
        <v>1.0133708576222484</v>
      </c>
      <c r="Z86" s="145">
        <f t="shared" si="227"/>
        <v>1.350000833727121E-2</v>
      </c>
      <c r="AA86" s="145">
        <f t="shared" si="228"/>
        <v>2.3790997762506159</v>
      </c>
      <c r="AB86" s="145">
        <v>0.44</v>
      </c>
      <c r="AC86" s="146">
        <f t="shared" si="229"/>
        <v>3.2374449166591321</v>
      </c>
      <c r="AD86" s="146"/>
      <c r="AE86" s="146">
        <f t="shared" si="230"/>
        <v>4.8279509618862475</v>
      </c>
      <c r="AF86" s="443">
        <f>N86-R86*2.5*0.7</f>
        <v>0.72394864728074637</v>
      </c>
      <c r="AG86" s="146">
        <v>0</v>
      </c>
      <c r="AH86" s="146">
        <f t="shared" si="231"/>
        <v>2.7588291210778557</v>
      </c>
      <c r="AI86" s="887">
        <f t="shared" si="170"/>
        <v>4.8279509618862475</v>
      </c>
      <c r="AJ86" s="887">
        <f t="shared" si="171"/>
        <v>0.72394864728074637</v>
      </c>
      <c r="AK86" s="146"/>
      <c r="AL86" s="887">
        <f t="shared" si="246"/>
        <v>2.7588291210778557</v>
      </c>
      <c r="AM86" s="249">
        <f t="shared" si="233"/>
        <v>15.916319755277254</v>
      </c>
      <c r="AN86" s="249">
        <f t="shared" si="234"/>
        <v>0.95451532399374472</v>
      </c>
      <c r="AO86" s="249">
        <f t="shared" si="220"/>
        <v>4.548467600625529E-2</v>
      </c>
      <c r="AP86" s="249">
        <f t="shared" si="235"/>
        <v>5.330966457686551</v>
      </c>
      <c r="AQ86" s="249">
        <f t="shared" si="221"/>
        <v>5.0884891755584638</v>
      </c>
      <c r="AR86" s="249">
        <f t="shared" si="222"/>
        <v>0.24247728212808722</v>
      </c>
      <c r="AS86" s="249">
        <f t="shared" si="236"/>
        <v>11.257146292952893</v>
      </c>
      <c r="AT86" s="249">
        <f t="shared" si="237"/>
        <v>1.0728537070471078</v>
      </c>
      <c r="AU86" s="433">
        <f t="shared" si="223"/>
        <v>2.0392796364559413</v>
      </c>
      <c r="AV86" s="430">
        <f t="shared" si="238"/>
        <v>42.819518342353717</v>
      </c>
      <c r="AW86" s="430">
        <f t="shared" si="239"/>
        <v>42.127932590686292</v>
      </c>
      <c r="AX86" s="430">
        <f t="shared" si="240"/>
        <v>86.986730569495961</v>
      </c>
      <c r="AY86" s="430">
        <f t="shared" si="224"/>
        <v>13.013269430504039</v>
      </c>
      <c r="AZ86" s="436">
        <f t="shared" si="31"/>
        <v>42.127932590686292</v>
      </c>
      <c r="BA86" s="436"/>
      <c r="BB86" s="436">
        <f>AU86</f>
        <v>2.0392796364559413</v>
      </c>
      <c r="BC86" s="436"/>
      <c r="BD86" s="436">
        <f t="shared" si="32"/>
        <v>42.819518342353717</v>
      </c>
      <c r="BE86" s="430"/>
      <c r="BF86" s="146">
        <f t="shared" si="172"/>
        <v>84.947450933040017</v>
      </c>
      <c r="BG86" s="146"/>
      <c r="BH86" s="147">
        <v>21993.437630722201</v>
      </c>
      <c r="BI86" s="148">
        <v>9.2503208816741562</v>
      </c>
      <c r="BJ86" s="148">
        <v>10.010282801100294</v>
      </c>
      <c r="BK86" s="148">
        <v>27.69414501987518</v>
      </c>
      <c r="BL86" s="148">
        <v>8.7640926353461506</v>
      </c>
      <c r="BM86" s="148">
        <v>80.17455711797848</v>
      </c>
      <c r="BN86" s="148">
        <v>11.767470124450037</v>
      </c>
      <c r="BO86" s="148">
        <v>54.153021916090232</v>
      </c>
      <c r="BP86" s="148">
        <v>158.51468922976065</v>
      </c>
      <c r="BQ86" s="148">
        <v>14.093865359276499</v>
      </c>
      <c r="BR86" s="196">
        <v>79.026136990058234</v>
      </c>
      <c r="BS86" s="148">
        <v>2.8175973726128789</v>
      </c>
      <c r="BT86" s="148">
        <v>101.56228902528831</v>
      </c>
      <c r="BU86" s="148">
        <v>3.7026921996145918</v>
      </c>
      <c r="BV86" s="472">
        <v>1</v>
      </c>
      <c r="BW86" s="148">
        <v>527.2598258619131</v>
      </c>
      <c r="BX86" s="148">
        <v>21.137869236834604</v>
      </c>
      <c r="BY86" s="148">
        <v>32.336283646353934</v>
      </c>
      <c r="BZ86" s="148">
        <v>3.9685496259771509</v>
      </c>
      <c r="CA86" s="148">
        <v>12.329953627176371</v>
      </c>
      <c r="CB86" s="148"/>
      <c r="CC86" s="148">
        <f t="shared" si="225"/>
        <v>27609.430670625072</v>
      </c>
      <c r="CD86" s="148"/>
      <c r="CE86" s="148">
        <f t="shared" si="35"/>
        <v>65.804106510364903</v>
      </c>
      <c r="CF86" s="148"/>
      <c r="CG86" s="158"/>
      <c r="CH86" s="158"/>
      <c r="CI86" s="375"/>
      <c r="CJ86" s="192"/>
      <c r="CK86" s="342"/>
      <c r="CL86" s="375"/>
      <c r="CM86" s="501">
        <f t="shared" si="173"/>
        <v>42.819518342353717</v>
      </c>
      <c r="CN86" s="501">
        <f t="shared" si="174"/>
        <v>42.127932590686292</v>
      </c>
      <c r="CO86" s="161">
        <f t="shared" si="175"/>
        <v>2.3353835790602021E-2</v>
      </c>
      <c r="CP86" s="161">
        <f t="shared" si="175"/>
        <v>2.3737219903857364E-2</v>
      </c>
      <c r="CQ86" s="142">
        <f t="shared" si="176"/>
        <v>0.98384881992043893</v>
      </c>
      <c r="CR86" s="142">
        <f t="shared" si="177"/>
        <v>50.407066806638234</v>
      </c>
      <c r="CS86" s="142">
        <f t="shared" si="178"/>
        <v>12.546631064407071</v>
      </c>
      <c r="CT86" s="142">
        <f t="shared" si="241"/>
        <v>92.618090835680633</v>
      </c>
      <c r="CU86" s="142">
        <f t="shared" si="179"/>
        <v>7.3819091643193682</v>
      </c>
      <c r="CV86" s="142">
        <f t="shared" si="180"/>
        <v>4.2304197263818439</v>
      </c>
      <c r="CW86" s="146">
        <f t="shared" si="181"/>
        <v>63.537691761863151</v>
      </c>
      <c r="CX86" s="146">
        <f t="shared" si="182"/>
        <v>5.0641237026655022</v>
      </c>
      <c r="CY86" s="146">
        <f t="shared" si="183"/>
        <v>2.2909001215701643</v>
      </c>
      <c r="CZ86" s="512">
        <f t="shared" si="184"/>
        <v>54.153021916090232</v>
      </c>
      <c r="DG86" s="516"/>
      <c r="DH86" s="145">
        <v>63.537691761863151</v>
      </c>
      <c r="DI86" s="145">
        <v>0.22180554299665434</v>
      </c>
      <c r="DJ86" s="145">
        <v>5.0641237026655022</v>
      </c>
      <c r="DK86" s="145">
        <v>3.1553310651957687</v>
      </c>
      <c r="DL86" s="145">
        <v>0.16739012217299135</v>
      </c>
      <c r="DM86" s="145">
        <v>2.1756353924907823</v>
      </c>
      <c r="DN86" s="145">
        <v>5.5518996091669939</v>
      </c>
      <c r="DO86" s="145">
        <v>1.3657289186283672</v>
      </c>
      <c r="DP86" s="145">
        <v>2.2909001215701643</v>
      </c>
      <c r="DQ86" s="145">
        <v>6.2048846590509493E-2</v>
      </c>
      <c r="DR86" s="145">
        <v>2.7588291210778557</v>
      </c>
      <c r="DS86" s="145">
        <v>0.47861579558127626</v>
      </c>
      <c r="DT86" s="145">
        <v>0.44</v>
      </c>
      <c r="DU86" s="538">
        <v>12.33</v>
      </c>
      <c r="DV86" s="540">
        <f t="shared" si="185"/>
        <v>99.6</v>
      </c>
      <c r="DW86" s="554">
        <f t="shared" si="186"/>
        <v>1.3464413492893219</v>
      </c>
      <c r="DX86" s="256">
        <f t="shared" si="242"/>
        <v>85.549775426572054</v>
      </c>
      <c r="DY86" s="256">
        <f t="shared" si="242"/>
        <v>0.29864815459226596</v>
      </c>
      <c r="DZ86" s="256">
        <f t="shared" si="242"/>
        <v>6.8185455511849753</v>
      </c>
      <c r="EA86" s="256">
        <f t="shared" si="242"/>
        <v>4.2484682168767041</v>
      </c>
      <c r="EB86" s="256">
        <f t="shared" si="242"/>
        <v>0.2253809819563069</v>
      </c>
      <c r="EC86" s="256">
        <f t="shared" si="242"/>
        <v>2.9293654534268923</v>
      </c>
      <c r="ED86" s="256">
        <f t="shared" si="242"/>
        <v>7.4753072008856662</v>
      </c>
      <c r="EE86" s="256">
        <f t="shared" si="242"/>
        <v>1.8388738879614253</v>
      </c>
      <c r="EF86" s="256">
        <f t="shared" si="242"/>
        <v>3.0845626507740036</v>
      </c>
      <c r="EG86" s="256">
        <f t="shared" si="242"/>
        <v>8.354513272517175E-2</v>
      </c>
      <c r="EH86" s="256">
        <f t="shared" si="242"/>
        <v>3.7146016042427421</v>
      </c>
      <c r="EI86" s="256">
        <f t="shared" si="242"/>
        <v>0.64442809759363584</v>
      </c>
      <c r="EJ86" s="256">
        <f t="shared" si="243"/>
        <v>116.91150235879185</v>
      </c>
      <c r="EK86" s="256"/>
      <c r="EL86" s="256"/>
      <c r="EM86" s="147">
        <v>21993.437630722201</v>
      </c>
      <c r="EN86" s="148">
        <v>9.2503208816741562</v>
      </c>
      <c r="EO86" s="148">
        <v>10.010282801100294</v>
      </c>
      <c r="EP86" s="148">
        <v>27.69414501987518</v>
      </c>
      <c r="EQ86" s="148">
        <v>8.7640926353461506</v>
      </c>
      <c r="ER86" s="148">
        <v>80.17455711797848</v>
      </c>
      <c r="ES86" s="148">
        <v>11.767470124450037</v>
      </c>
      <c r="ET86" s="148">
        <v>54.153021916090232</v>
      </c>
      <c r="EU86" s="148">
        <v>158.51468922976065</v>
      </c>
      <c r="EV86" s="148">
        <v>14.093865359276499</v>
      </c>
      <c r="EW86" s="196">
        <v>79.026136990058234</v>
      </c>
      <c r="EX86" s="148">
        <v>2.8175973726128789</v>
      </c>
      <c r="EY86" s="148">
        <v>101.56228902528831</v>
      </c>
      <c r="EZ86" s="148">
        <v>3.7026921996145918</v>
      </c>
      <c r="FA86" s="472">
        <v>1</v>
      </c>
      <c r="FB86" s="148">
        <v>527.2598258619131</v>
      </c>
      <c r="FC86" s="148">
        <v>21.137869236834604</v>
      </c>
      <c r="FD86" s="148">
        <v>32.336283646353934</v>
      </c>
      <c r="FE86" s="148">
        <v>3.9685496259771509</v>
      </c>
      <c r="FF86" s="148">
        <v>12.329953627176371</v>
      </c>
      <c r="FG86" s="516"/>
      <c r="FH86" s="256"/>
      <c r="FI86" s="256"/>
      <c r="FJ86" s="256"/>
      <c r="FK86" s="256"/>
      <c r="FL86" s="256"/>
      <c r="FM86" s="142">
        <f t="shared" si="244"/>
        <v>21.100515427772926</v>
      </c>
      <c r="FN86" s="256"/>
      <c r="FO86" s="142">
        <f t="shared" si="245"/>
        <v>52.565423739421227</v>
      </c>
      <c r="FP86" s="256"/>
      <c r="FQ86" s="142">
        <f t="shared" si="187"/>
        <v>7.3819091643193682</v>
      </c>
      <c r="FS86" s="142">
        <f t="shared" si="188"/>
        <v>28.643516483082692</v>
      </c>
      <c r="FT86" s="256"/>
      <c r="FU86" s="142">
        <f t="shared" si="189"/>
        <v>7.3819091643193682</v>
      </c>
      <c r="FV86" s="256"/>
      <c r="FW86" s="142">
        <f t="shared" si="190"/>
        <v>7.9702670371559051E-2</v>
      </c>
      <c r="FY86" s="142">
        <f t="shared" si="191"/>
        <v>5.0641237026655022</v>
      </c>
      <c r="FZ86" s="256"/>
      <c r="GA86" s="256"/>
      <c r="GB86" s="256"/>
      <c r="GC86" s="256"/>
      <c r="GD86" s="256"/>
      <c r="GE86" s="256"/>
      <c r="GF86" s="256"/>
      <c r="GG86" s="256"/>
      <c r="GH86" s="256"/>
      <c r="GI86" s="256"/>
      <c r="GJ86" s="256"/>
      <c r="GK86" s="256"/>
      <c r="GL86" s="256"/>
      <c r="GM86" s="256"/>
      <c r="GN86" s="256"/>
      <c r="GO86" s="342"/>
      <c r="GP86" s="375"/>
      <c r="GQ86" s="256"/>
      <c r="GR86" s="256"/>
      <c r="GS86" s="617"/>
      <c r="GT86" s="620"/>
      <c r="GU86" s="620"/>
      <c r="GV86" s="620"/>
      <c r="GW86" s="620"/>
      <c r="GX86" s="620"/>
      <c r="GY86" s="620"/>
      <c r="GZ86" s="620"/>
      <c r="HA86" s="620"/>
      <c r="HB86" s="620"/>
      <c r="HC86" s="629"/>
      <c r="HD86" s="620"/>
      <c r="HE86" s="620"/>
      <c r="HF86" s="620"/>
      <c r="HG86" s="620"/>
      <c r="HH86" s="620"/>
      <c r="HI86" s="620"/>
      <c r="HJ86" s="620"/>
      <c r="HK86" s="620"/>
      <c r="HL86" s="629"/>
      <c r="HM86" s="620"/>
      <c r="HN86" s="620"/>
      <c r="HO86" s="620"/>
      <c r="HP86" s="620"/>
      <c r="HQ86" s="620"/>
      <c r="HR86" s="620"/>
      <c r="HS86" s="620"/>
      <c r="HT86" s="620"/>
      <c r="HU86" s="620"/>
      <c r="HV86" s="620"/>
      <c r="HW86" s="620"/>
      <c r="HX86" s="620"/>
      <c r="HY86" s="620"/>
      <c r="HZ86" s="620"/>
      <c r="IA86" s="620"/>
      <c r="IB86" s="620"/>
      <c r="IC86" s="620"/>
      <c r="ID86" s="620"/>
      <c r="IE86" s="620"/>
      <c r="IF86" s="620"/>
      <c r="IG86" s="620"/>
      <c r="IH86" s="620"/>
      <c r="II86" s="620"/>
      <c r="IJ86" s="620"/>
      <c r="IK86" s="620"/>
      <c r="IL86" s="620"/>
      <c r="IM86" s="620"/>
      <c r="IN86" s="620"/>
      <c r="IO86" s="620"/>
      <c r="IP86" s="620"/>
      <c r="IQ86" s="620"/>
      <c r="IR86" s="620"/>
      <c r="IS86" s="620"/>
      <c r="IT86" s="620"/>
      <c r="IU86" s="620"/>
      <c r="IV86" s="620"/>
      <c r="IW86" s="620"/>
      <c r="IX86" s="691">
        <v>56</v>
      </c>
      <c r="IY86" s="145">
        <v>63.537691761863151</v>
      </c>
      <c r="IZ86" s="145">
        <v>0.22180554299665434</v>
      </c>
      <c r="JA86" s="145">
        <v>5.0641237026655022</v>
      </c>
      <c r="JB86" s="145">
        <v>3.1553310651957687</v>
      </c>
      <c r="JC86" s="145">
        <v>0.16739012217299135</v>
      </c>
      <c r="JD86" s="145">
        <v>2.1756353924907823</v>
      </c>
      <c r="JE86" s="145">
        <v>5.5518996091669939</v>
      </c>
      <c r="JF86" s="145">
        <v>1.3657289186283672</v>
      </c>
      <c r="JG86" s="145">
        <v>2.2909001215701643</v>
      </c>
      <c r="JH86" s="145">
        <v>6.2048846590509493E-2</v>
      </c>
      <c r="JI86" s="145">
        <v>2.7588291210778557</v>
      </c>
      <c r="JJ86" s="145">
        <v>0.47861579558127626</v>
      </c>
      <c r="JK86" s="538">
        <v>12.33</v>
      </c>
      <c r="JL86" s="248">
        <v>0.44</v>
      </c>
      <c r="JM86" s="540">
        <f t="shared" si="192"/>
        <v>99.16</v>
      </c>
      <c r="JN86" s="748">
        <f t="shared" si="193"/>
        <v>1.008471157724889</v>
      </c>
      <c r="JO86" s="753">
        <f t="shared" si="194"/>
        <v>64.07592957025328</v>
      </c>
      <c r="JP86" s="753">
        <f t="shared" si="195"/>
        <v>0.22368449273563365</v>
      </c>
      <c r="JQ86" s="753">
        <f t="shared" si="196"/>
        <v>5.1070226932891307</v>
      </c>
      <c r="JR86" s="753">
        <f t="shared" si="197"/>
        <v>3.1820603723232841</v>
      </c>
      <c r="JS86" s="753">
        <f t="shared" si="198"/>
        <v>0.16880811029950721</v>
      </c>
      <c r="JT86" s="753">
        <f t="shared" si="199"/>
        <v>2.1940655430524227</v>
      </c>
      <c r="JU86" s="753">
        <f t="shared" si="200"/>
        <v>5.5989306264289977</v>
      </c>
      <c r="JV86" s="753">
        <f t="shared" si="201"/>
        <v>1.3772982237075102</v>
      </c>
      <c r="JW86" s="753">
        <f t="shared" si="202"/>
        <v>2.3103066978319529</v>
      </c>
      <c r="JX86" s="753">
        <f t="shared" si="203"/>
        <v>6.2574472156625149E-2</v>
      </c>
      <c r="JY86" s="753">
        <f t="shared" si="204"/>
        <v>2.7821995976985234</v>
      </c>
      <c r="JZ86" s="753">
        <f t="shared" si="205"/>
        <v>0.4826702254752685</v>
      </c>
      <c r="KA86" s="753">
        <f t="shared" si="206"/>
        <v>12.434449374747881</v>
      </c>
      <c r="KB86" s="753">
        <f t="shared" si="207"/>
        <v>100</v>
      </c>
      <c r="KC86" s="256"/>
      <c r="KD86" s="256">
        <f t="shared" si="208"/>
        <v>21.279261222038045</v>
      </c>
      <c r="KE86" s="256">
        <f t="shared" si="209"/>
        <v>52.585128510352732</v>
      </c>
      <c r="KF86" s="256">
        <f t="shared" si="210"/>
        <v>18.03338000117688</v>
      </c>
      <c r="KG86" s="249">
        <f t="shared" si="211"/>
        <v>4.7047425190379277</v>
      </c>
      <c r="KH86" s="256">
        <f t="shared" si="212"/>
        <v>96.602512252605578</v>
      </c>
      <c r="KI86" s="256">
        <f t="shared" si="213"/>
        <v>1.0351697659633359</v>
      </c>
      <c r="KJ86" s="753">
        <f t="shared" si="214"/>
        <v>22.027647859089811</v>
      </c>
      <c r="KK86" s="753">
        <f t="shared" si="215"/>
        <v>54.434535173213781</v>
      </c>
      <c r="KL86" s="753">
        <f t="shared" si="216"/>
        <v>18.667609755346174</v>
      </c>
      <c r="KM86" s="753">
        <f t="shared" si="217"/>
        <v>4.8702072123502473</v>
      </c>
      <c r="KN86" s="753">
        <f t="shared" si="218"/>
        <v>100.00000000000001</v>
      </c>
      <c r="KO86" s="256"/>
      <c r="KP86" s="147">
        <v>21993.437630722201</v>
      </c>
      <c r="KQ86" s="148">
        <v>9.2503208816741562</v>
      </c>
      <c r="KR86" s="148">
        <v>10.010282801100294</v>
      </c>
      <c r="KS86" s="148">
        <v>27.69414501987518</v>
      </c>
      <c r="KT86" s="148">
        <v>8.7640926353461506</v>
      </c>
      <c r="KU86" s="148">
        <v>80.17455711797848</v>
      </c>
      <c r="KV86" s="148">
        <v>11.767470124450037</v>
      </c>
      <c r="KW86" s="148">
        <v>54.153021916090232</v>
      </c>
      <c r="KX86" s="148">
        <v>158.51468922976065</v>
      </c>
      <c r="KY86" s="148">
        <v>14.093865359276499</v>
      </c>
      <c r="KZ86" s="196">
        <v>79.026136990058234</v>
      </c>
      <c r="LA86" s="148">
        <v>2.8175973726128789</v>
      </c>
      <c r="LB86" s="148">
        <v>101.56228902528831</v>
      </c>
      <c r="LC86" s="148">
        <v>3.7026921996145918</v>
      </c>
      <c r="LD86" s="472">
        <v>1</v>
      </c>
      <c r="LE86" s="148">
        <v>527.2598258619131</v>
      </c>
      <c r="LF86" s="148">
        <v>21.137869236834604</v>
      </c>
      <c r="LG86" s="148">
        <v>32.336283646353934</v>
      </c>
      <c r="LH86" s="148">
        <v>3.9685496259771509</v>
      </c>
      <c r="LI86" s="148">
        <v>12.329953627176371</v>
      </c>
      <c r="LJ86" s="617"/>
      <c r="LL86" s="142">
        <f t="shared" si="219"/>
        <v>24.379937902453008</v>
      </c>
    </row>
    <row r="87" spans="1:324" s="142" customFormat="1" ht="15.75" x14ac:dyDescent="0.2">
      <c r="A87" s="278">
        <v>57</v>
      </c>
      <c r="B87" s="272">
        <v>55</v>
      </c>
      <c r="C87" s="144">
        <v>110</v>
      </c>
      <c r="D87" s="393">
        <v>3263.4</v>
      </c>
      <c r="E87" s="322" t="s">
        <v>242</v>
      </c>
      <c r="F87" s="417" t="s">
        <v>166</v>
      </c>
      <c r="G87" s="239"/>
      <c r="H87" s="145">
        <v>85.599207625963814</v>
      </c>
      <c r="I87" s="145">
        <v>0.1637357381687379</v>
      </c>
      <c r="J87" s="145">
        <v>2.8550207902743296</v>
      </c>
      <c r="K87" s="145">
        <v>0.83642948114983307</v>
      </c>
      <c r="L87" s="145">
        <v>2.5095944915582258E-2</v>
      </c>
      <c r="M87" s="145">
        <v>0.24891912843097849</v>
      </c>
      <c r="N87" s="145">
        <v>1.6877533035910279</v>
      </c>
      <c r="O87" s="145">
        <v>0.86989074103727604</v>
      </c>
      <c r="P87" s="145">
        <v>2.0336896824883426</v>
      </c>
      <c r="Q87" s="145">
        <v>6.5596311303737359E-2</v>
      </c>
      <c r="R87" s="145">
        <v>1.5642118837017187</v>
      </c>
      <c r="S87" s="145">
        <v>0.25044936897461156</v>
      </c>
      <c r="T87" s="145">
        <v>0.3</v>
      </c>
      <c r="U87" s="145">
        <v>3.1</v>
      </c>
      <c r="V87" s="146">
        <v>99.6</v>
      </c>
      <c r="W87" s="146"/>
      <c r="X87" s="145">
        <v>0.86989074103727604</v>
      </c>
      <c r="Y87" s="145">
        <f t="shared" si="226"/>
        <v>0.6454589298496588</v>
      </c>
      <c r="Z87" s="145">
        <f t="shared" si="227"/>
        <v>7.0642644903001588E-3</v>
      </c>
      <c r="AA87" s="145">
        <f t="shared" si="228"/>
        <v>1.515349670886935</v>
      </c>
      <c r="AB87" s="145">
        <v>0.3</v>
      </c>
      <c r="AC87" s="146">
        <f t="shared" si="229"/>
        <v>1.8146612526763302</v>
      </c>
      <c r="AD87" s="146"/>
      <c r="AE87" s="146">
        <f t="shared" si="230"/>
        <v>2.7373707964780074</v>
      </c>
      <c r="AF87" s="444">
        <v>0.01</v>
      </c>
      <c r="AG87" s="146">
        <f>1.05/(0.7*2.5)</f>
        <v>0.6</v>
      </c>
      <c r="AH87" s="146">
        <f t="shared" si="231"/>
        <v>0.96421188370171873</v>
      </c>
      <c r="AI87" s="887">
        <f t="shared" si="170"/>
        <v>2.7373707964780074</v>
      </c>
      <c r="AJ87" s="887">
        <f t="shared" si="171"/>
        <v>-1.0496174928869795</v>
      </c>
      <c r="AK87" s="146">
        <f t="shared" ref="AK87" si="247">-AJ87/(0.7*2.5)</f>
        <v>0.59978142450684546</v>
      </c>
      <c r="AL87" s="888">
        <f>R87-AK87</f>
        <v>0.96443045919487325</v>
      </c>
      <c r="AM87" s="249">
        <f t="shared" si="233"/>
        <v>8.5750623708229892</v>
      </c>
      <c r="AN87" s="249">
        <f t="shared" si="234"/>
        <v>0.99883382772421281</v>
      </c>
      <c r="AO87" s="249">
        <f t="shared" si="220"/>
        <v>1.1661722757872201E-3</v>
      </c>
      <c r="AP87" s="249">
        <f t="shared" si="235"/>
        <v>1.0853486095808116</v>
      </c>
      <c r="AQ87" s="249">
        <f t="shared" si="221"/>
        <v>1.0840829061227544</v>
      </c>
      <c r="AR87" s="249">
        <f t="shared" si="222"/>
        <v>1.26570345805735E-3</v>
      </c>
      <c r="AS87" s="249">
        <f t="shared" si="236"/>
        <v>3.0927781538069299</v>
      </c>
      <c r="AT87" s="249">
        <f t="shared" si="237"/>
        <v>7.2218461930704065E-3</v>
      </c>
      <c r="AU87" s="433">
        <f t="shared" si="223"/>
        <v>1.8487549651127758E-2</v>
      </c>
      <c r="AV87" s="430">
        <f t="shared" si="238"/>
        <v>14.063763700408028</v>
      </c>
      <c r="AW87" s="430">
        <f t="shared" si="239"/>
        <v>78.567325775759798</v>
      </c>
      <c r="AX87" s="430">
        <f t="shared" si="240"/>
        <v>92.649577025818957</v>
      </c>
      <c r="AY87" s="430">
        <f t="shared" si="224"/>
        <v>7.3504229741810434</v>
      </c>
      <c r="AZ87" s="436">
        <f t="shared" si="31"/>
        <v>78.567325775759798</v>
      </c>
      <c r="BA87" s="436"/>
      <c r="BB87" s="464">
        <v>0.1</v>
      </c>
      <c r="BC87" s="465">
        <f>AU87</f>
        <v>1.8487549651127758E-2</v>
      </c>
      <c r="BD87" s="436">
        <f t="shared" si="32"/>
        <v>14.063763700408028</v>
      </c>
      <c r="BE87" s="430"/>
      <c r="BF87" s="146">
        <f t="shared" si="172"/>
        <v>92.63108947616783</v>
      </c>
      <c r="BG87" s="146"/>
      <c r="BH87" s="147">
        <v>4528.1624938571831</v>
      </c>
      <c r="BI87" s="148">
        <v>7.4130552918659118</v>
      </c>
      <c r="BJ87" s="148">
        <v>7.9725158505997804</v>
      </c>
      <c r="BK87" s="148">
        <v>23.490842577907241</v>
      </c>
      <c r="BL87" s="148">
        <v>10.004792073503756</v>
      </c>
      <c r="BM87" s="148">
        <v>13.544069698681149</v>
      </c>
      <c r="BN87" s="148">
        <v>2.6955400370562104</v>
      </c>
      <c r="BO87" s="148">
        <v>44.897866917336557</v>
      </c>
      <c r="BP87" s="148">
        <v>145.5376579193256</v>
      </c>
      <c r="BQ87" s="148">
        <v>15.645407319692794</v>
      </c>
      <c r="BR87" s="196">
        <v>69.316171852483208</v>
      </c>
      <c r="BS87" s="148">
        <v>1.6837492327022019</v>
      </c>
      <c r="BT87" s="148">
        <v>203.32768665078916</v>
      </c>
      <c r="BU87" s="148">
        <v>2.0837782156232785</v>
      </c>
      <c r="BV87" s="472">
        <v>1</v>
      </c>
      <c r="BW87" s="148">
        <v>576.17037415923858</v>
      </c>
      <c r="BX87" s="148">
        <v>16.901786459123461</v>
      </c>
      <c r="BY87" s="148">
        <v>25.976256576949897</v>
      </c>
      <c r="BZ87" s="148">
        <v>1.1322086392545834</v>
      </c>
      <c r="CA87" s="148">
        <v>6.523338041576678</v>
      </c>
      <c r="CB87" s="148"/>
      <c r="CC87" s="148">
        <f t="shared" si="225"/>
        <v>7348.6361445587618</v>
      </c>
      <c r="CD87" s="148"/>
      <c r="CE87" s="148">
        <f t="shared" si="35"/>
        <v>49.401381077650036</v>
      </c>
      <c r="CF87" s="148"/>
      <c r="CG87" s="198">
        <v>15.178454875499339</v>
      </c>
      <c r="CH87" s="198">
        <v>13.510557352101962</v>
      </c>
      <c r="CI87" s="373">
        <v>192.07996039574181</v>
      </c>
      <c r="CJ87" s="200"/>
      <c r="CK87" s="344">
        <v>15.178454875499339</v>
      </c>
      <c r="CL87" s="373">
        <v>192.07996039574181</v>
      </c>
      <c r="CM87" s="501">
        <f t="shared" si="173"/>
        <v>14.063763700408028</v>
      </c>
      <c r="CN87" s="501">
        <f t="shared" si="174"/>
        <v>78.567325775759798</v>
      </c>
      <c r="CO87" s="161">
        <f t="shared" si="175"/>
        <v>7.1104721417566713E-2</v>
      </c>
      <c r="CP87" s="161">
        <f t="shared" si="175"/>
        <v>1.2727937347060981E-2</v>
      </c>
      <c r="CQ87" s="142">
        <f t="shared" si="176"/>
        <v>5.5865078118086089</v>
      </c>
      <c r="CR87" s="142">
        <f t="shared" si="177"/>
        <v>15.182552402156903</v>
      </c>
      <c r="CS87" s="142">
        <f t="shared" si="178"/>
        <v>29.981990995497746</v>
      </c>
      <c r="CT87" s="142">
        <f t="shared" si="241"/>
        <v>96.772318473188776</v>
      </c>
      <c r="CU87" s="142">
        <f t="shared" si="179"/>
        <v>3.2276815268112315</v>
      </c>
      <c r="CV87" s="142">
        <f t="shared" si="180"/>
        <v>4.5295908739554562</v>
      </c>
      <c r="CW87" s="146">
        <f t="shared" si="181"/>
        <v>85.599207625963814</v>
      </c>
      <c r="CX87" s="146">
        <f t="shared" si="182"/>
        <v>2.8550207902743296</v>
      </c>
      <c r="CY87" s="146">
        <f t="shared" si="183"/>
        <v>2.0336896824883426</v>
      </c>
      <c r="CZ87" s="512">
        <f t="shared" si="184"/>
        <v>44.897866917336557</v>
      </c>
      <c r="DG87" s="516"/>
      <c r="DH87" s="145">
        <v>85.599207625963814</v>
      </c>
      <c r="DI87" s="145">
        <v>0.1637357381687379</v>
      </c>
      <c r="DJ87" s="145">
        <v>2.8550207902743296</v>
      </c>
      <c r="DK87" s="145">
        <v>0.83642948114983307</v>
      </c>
      <c r="DL87" s="145">
        <v>2.5095944915582258E-2</v>
      </c>
      <c r="DM87" s="145">
        <v>0.24891912843097849</v>
      </c>
      <c r="DN87" s="145">
        <v>1.6877533035910279</v>
      </c>
      <c r="DO87" s="145">
        <v>0.86989074103727604</v>
      </c>
      <c r="DP87" s="145">
        <v>2.0336896824883426</v>
      </c>
      <c r="DQ87" s="145">
        <v>6.5596311303737359E-2</v>
      </c>
      <c r="DR87" s="145">
        <v>1.5642118837017187</v>
      </c>
      <c r="DS87" s="145">
        <v>0.25044936897461156</v>
      </c>
      <c r="DT87" s="145">
        <v>0.3</v>
      </c>
      <c r="DU87" s="538">
        <v>3.1</v>
      </c>
      <c r="DV87" s="540">
        <f t="shared" si="185"/>
        <v>99.59999999999998</v>
      </c>
      <c r="DW87" s="554">
        <f t="shared" si="186"/>
        <v>1.0930385288799254</v>
      </c>
      <c r="DX87" s="256">
        <f t="shared" si="242"/>
        <v>93.56323197677078</v>
      </c>
      <c r="DY87" s="256">
        <f t="shared" si="242"/>
        <v>0.17896947037302594</v>
      </c>
      <c r="DZ87" s="256">
        <f t="shared" si="242"/>
        <v>3.1206477245230553</v>
      </c>
      <c r="EA87" s="256">
        <f t="shared" si="242"/>
        <v>0.91424964958781285</v>
      </c>
      <c r="EB87" s="256">
        <f t="shared" si="242"/>
        <v>2.7430834711379675E-2</v>
      </c>
      <c r="EC87" s="256">
        <f t="shared" si="242"/>
        <v>0.27207819795026994</v>
      </c>
      <c r="ED87" s="256">
        <f t="shared" si="242"/>
        <v>1.8447793880693713</v>
      </c>
      <c r="EE87" s="256">
        <f t="shared" si="242"/>
        <v>0.95082409586965233</v>
      </c>
      <c r="EF87" s="256">
        <f t="shared" si="242"/>
        <v>2.2229011787453405</v>
      </c>
      <c r="EG87" s="256">
        <f t="shared" si="242"/>
        <v>7.1699295607386707E-2</v>
      </c>
      <c r="EH87" s="256">
        <f t="shared" si="242"/>
        <v>1.7097438562178235</v>
      </c>
      <c r="EI87" s="256">
        <f t="shared" si="242"/>
        <v>0.27375080982291505</v>
      </c>
      <c r="EJ87" s="256">
        <f t="shared" si="243"/>
        <v>105.15030647824881</v>
      </c>
      <c r="EK87" s="256"/>
      <c r="EL87" s="256"/>
      <c r="EM87" s="147">
        <v>4528.1624938571831</v>
      </c>
      <c r="EN87" s="148">
        <v>7.4130552918659118</v>
      </c>
      <c r="EO87" s="148">
        <v>7.9725158505997804</v>
      </c>
      <c r="EP87" s="148">
        <v>23.490842577907241</v>
      </c>
      <c r="EQ87" s="148">
        <v>10.004792073503756</v>
      </c>
      <c r="ER87" s="148">
        <v>13.544069698681149</v>
      </c>
      <c r="ES87" s="148">
        <v>2.6955400370562104</v>
      </c>
      <c r="ET87" s="148">
        <v>44.897866917336557</v>
      </c>
      <c r="EU87" s="148">
        <v>145.5376579193256</v>
      </c>
      <c r="EV87" s="148">
        <v>15.645407319692794</v>
      </c>
      <c r="EW87" s="196">
        <v>69.316171852483208</v>
      </c>
      <c r="EX87" s="148">
        <v>1.6837492327022019</v>
      </c>
      <c r="EY87" s="148">
        <v>203.32768665078916</v>
      </c>
      <c r="EZ87" s="148">
        <v>2.0837782156232785</v>
      </c>
      <c r="FA87" s="472">
        <v>1</v>
      </c>
      <c r="FB87" s="148">
        <v>576.17037415923858</v>
      </c>
      <c r="FC87" s="148">
        <v>16.901786459123461</v>
      </c>
      <c r="FD87" s="148">
        <v>25.976256576949897</v>
      </c>
      <c r="FE87" s="148">
        <v>1.1322086392545834</v>
      </c>
      <c r="FF87" s="148">
        <v>6.523338041576678</v>
      </c>
      <c r="FG87" s="516"/>
      <c r="FH87" s="256"/>
      <c r="FI87" s="256"/>
      <c r="FJ87" s="256"/>
      <c r="FK87" s="256"/>
      <c r="FL87" s="256"/>
      <c r="FM87" s="142">
        <f t="shared" si="244"/>
        <v>11.895919959476373</v>
      </c>
      <c r="FN87" s="256"/>
      <c r="FO87" s="142">
        <f t="shared" si="245"/>
        <v>79.413329247036103</v>
      </c>
      <c r="FP87" s="256"/>
      <c r="FQ87" s="142">
        <f t="shared" si="187"/>
        <v>3.2276815268112315</v>
      </c>
      <c r="FS87" s="142">
        <f t="shared" si="188"/>
        <v>13.028165342342906</v>
      </c>
      <c r="FT87" s="256"/>
      <c r="FU87" s="142">
        <f t="shared" si="189"/>
        <v>3.2276815268112315</v>
      </c>
      <c r="FV87" s="256"/>
      <c r="FW87" s="142">
        <f t="shared" si="190"/>
        <v>3.3353355357559983E-2</v>
      </c>
      <c r="FY87" s="142">
        <f t="shared" si="191"/>
        <v>2.8550207902743292</v>
      </c>
      <c r="FZ87" s="256"/>
      <c r="GA87" s="256"/>
      <c r="GB87" s="256"/>
      <c r="GC87" s="256"/>
      <c r="GD87" s="256"/>
      <c r="GE87" s="256"/>
      <c r="GF87" s="256"/>
      <c r="GG87" s="256"/>
      <c r="GH87" s="256"/>
      <c r="GI87" s="256"/>
      <c r="GJ87" s="256"/>
      <c r="GK87" s="256"/>
      <c r="GL87" s="256"/>
      <c r="GM87" s="256"/>
      <c r="GN87" s="256"/>
      <c r="GO87" s="344">
        <v>15.178454875499339</v>
      </c>
      <c r="GP87" s="373">
        <v>192.07996039574181</v>
      </c>
      <c r="GQ87" s="256"/>
      <c r="GR87" s="256"/>
      <c r="GS87" s="617"/>
      <c r="GT87" s="620"/>
      <c r="GU87" s="620"/>
      <c r="GV87" s="620"/>
      <c r="GW87" s="620"/>
      <c r="GX87" s="620"/>
      <c r="GY87" s="620"/>
      <c r="GZ87" s="620"/>
      <c r="HA87" s="620"/>
      <c r="HB87" s="620"/>
      <c r="HC87" s="629"/>
      <c r="HD87" s="620"/>
      <c r="HE87" s="620"/>
      <c r="HF87" s="620"/>
      <c r="HG87" s="620"/>
      <c r="HH87" s="620"/>
      <c r="HI87" s="620"/>
      <c r="HJ87" s="620"/>
      <c r="HK87" s="620"/>
      <c r="HL87" s="629"/>
      <c r="HM87" s="620"/>
      <c r="HN87" s="620"/>
      <c r="HO87" s="620"/>
      <c r="HP87" s="620"/>
      <c r="HQ87" s="620"/>
      <c r="HR87" s="620"/>
      <c r="HS87" s="620"/>
      <c r="HT87" s="620"/>
      <c r="HU87" s="620"/>
      <c r="HV87" s="620"/>
      <c r="HW87" s="620"/>
      <c r="HX87" s="620"/>
      <c r="HY87" s="620"/>
      <c r="HZ87" s="620"/>
      <c r="IA87" s="620"/>
      <c r="IB87" s="620"/>
      <c r="IC87" s="620"/>
      <c r="ID87" s="620"/>
      <c r="IE87" s="620"/>
      <c r="IF87" s="620"/>
      <c r="IG87" s="620"/>
      <c r="IH87" s="620"/>
      <c r="II87" s="620"/>
      <c r="IJ87" s="620"/>
      <c r="IK87" s="620"/>
      <c r="IL87" s="620"/>
      <c r="IM87" s="620"/>
      <c r="IN87" s="620"/>
      <c r="IO87" s="620"/>
      <c r="IP87" s="620"/>
      <c r="IQ87" s="620"/>
      <c r="IR87" s="620"/>
      <c r="IS87" s="620"/>
      <c r="IT87" s="620"/>
      <c r="IU87" s="620"/>
      <c r="IV87" s="620"/>
      <c r="IW87" s="620"/>
      <c r="IX87" s="278">
        <v>57</v>
      </c>
      <c r="IY87" s="145">
        <v>85.599207625963814</v>
      </c>
      <c r="IZ87" s="145">
        <v>0.1637357381687379</v>
      </c>
      <c r="JA87" s="145">
        <v>2.8550207902743296</v>
      </c>
      <c r="JB87" s="145">
        <v>0.83642948114983307</v>
      </c>
      <c r="JC87" s="145">
        <v>2.5095944915582258E-2</v>
      </c>
      <c r="JD87" s="145">
        <v>0.24891912843097849</v>
      </c>
      <c r="JE87" s="145">
        <v>1.6877533035910279</v>
      </c>
      <c r="JF87" s="145">
        <v>0.86989074103727604</v>
      </c>
      <c r="JG87" s="145">
        <v>2.0336896824883426</v>
      </c>
      <c r="JH87" s="145">
        <v>6.5596311303737359E-2</v>
      </c>
      <c r="JI87" s="145">
        <v>1.5642118837017187</v>
      </c>
      <c r="JJ87" s="145">
        <v>0.25044936897461156</v>
      </c>
      <c r="JK87" s="538">
        <v>3.1</v>
      </c>
      <c r="JL87" s="248">
        <v>0.3</v>
      </c>
      <c r="JM87" s="540">
        <f t="shared" si="192"/>
        <v>99.299999999999983</v>
      </c>
      <c r="JN87" s="748">
        <f t="shared" si="193"/>
        <v>1.0070493454179257</v>
      </c>
      <c r="JO87" s="753">
        <f t="shared" si="194"/>
        <v>86.202626008019976</v>
      </c>
      <c r="JP87" s="753">
        <f t="shared" si="195"/>
        <v>0.16488996794434838</v>
      </c>
      <c r="JQ87" s="753">
        <f t="shared" si="196"/>
        <v>2.8751468180003323</v>
      </c>
      <c r="JR87" s="753">
        <f t="shared" si="197"/>
        <v>0.84232576148019456</v>
      </c>
      <c r="JS87" s="753">
        <f t="shared" si="198"/>
        <v>2.5272854899881434E-2</v>
      </c>
      <c r="JT87" s="753">
        <f t="shared" si="199"/>
        <v>0.25067384534841747</v>
      </c>
      <c r="JU87" s="753">
        <f t="shared" si="200"/>
        <v>1.6996508596082862</v>
      </c>
      <c r="JV87" s="753">
        <f t="shared" si="201"/>
        <v>0.87602290134670313</v>
      </c>
      <c r="JW87" s="753">
        <f t="shared" si="202"/>
        <v>2.0480258635330744</v>
      </c>
      <c r="JX87" s="753">
        <f t="shared" si="203"/>
        <v>6.6058722360259184E-2</v>
      </c>
      <c r="JY87" s="753">
        <f t="shared" si="204"/>
        <v>1.5752385535767564</v>
      </c>
      <c r="JZ87" s="753">
        <f t="shared" si="205"/>
        <v>0.2522148730862151</v>
      </c>
      <c r="KA87" s="753">
        <f t="shared" si="206"/>
        <v>3.1218529707955698</v>
      </c>
      <c r="KB87" s="753">
        <f t="shared" si="207"/>
        <v>100</v>
      </c>
      <c r="KC87" s="256"/>
      <c r="KD87" s="256">
        <f t="shared" si="208"/>
        <v>11.979778408334719</v>
      </c>
      <c r="KE87" s="256">
        <f t="shared" si="209"/>
        <v>79.733545667519223</v>
      </c>
      <c r="KF87" s="256">
        <f t="shared" si="210"/>
        <v>4.8215038304038558</v>
      </c>
      <c r="KG87" s="249">
        <f t="shared" si="211"/>
        <v>2.7695350503699339</v>
      </c>
      <c r="KH87" s="256">
        <f t="shared" si="212"/>
        <v>99.304362956627742</v>
      </c>
      <c r="KI87" s="256">
        <f t="shared" si="213"/>
        <v>1.0070051005077802</v>
      </c>
      <c r="KJ87" s="753">
        <f t="shared" si="214"/>
        <v>12.063697960146039</v>
      </c>
      <c r="KK87" s="753">
        <f t="shared" si="215"/>
        <v>80.292087168761881</v>
      </c>
      <c r="KL87" s="753">
        <f t="shared" si="216"/>
        <v>4.8552789493344823</v>
      </c>
      <c r="KM87" s="753">
        <f t="shared" si="217"/>
        <v>2.7889359217575955</v>
      </c>
      <c r="KN87" s="753">
        <f t="shared" si="218"/>
        <v>100</v>
      </c>
      <c r="KO87" s="256"/>
      <c r="KP87" s="147">
        <v>4528.1624938571831</v>
      </c>
      <c r="KQ87" s="148">
        <v>7.4130552918659118</v>
      </c>
      <c r="KR87" s="148">
        <v>7.9725158505997804</v>
      </c>
      <c r="KS87" s="148">
        <v>23.490842577907241</v>
      </c>
      <c r="KT87" s="148">
        <v>10.004792073503756</v>
      </c>
      <c r="KU87" s="148">
        <v>13.544069698681149</v>
      </c>
      <c r="KV87" s="148">
        <v>2.6955400370562104</v>
      </c>
      <c r="KW87" s="148">
        <v>44.897866917336557</v>
      </c>
      <c r="KX87" s="148">
        <v>145.5376579193256</v>
      </c>
      <c r="KY87" s="148">
        <v>15.645407319692794</v>
      </c>
      <c r="KZ87" s="196">
        <v>69.316171852483208</v>
      </c>
      <c r="LA87" s="148">
        <v>1.6837492327022019</v>
      </c>
      <c r="LB87" s="148">
        <v>203.32768665078916</v>
      </c>
      <c r="LC87" s="148">
        <v>2.0837782156232785</v>
      </c>
      <c r="LD87" s="472">
        <v>1</v>
      </c>
      <c r="LE87" s="148">
        <v>576.17037415923858</v>
      </c>
      <c r="LF87" s="148">
        <v>16.901786459123461</v>
      </c>
      <c r="LG87" s="148">
        <v>25.976256576949897</v>
      </c>
      <c r="LH87" s="148">
        <v>1.1322086392545834</v>
      </c>
      <c r="LI87" s="148">
        <v>6.523338041576678</v>
      </c>
      <c r="LJ87" s="617"/>
      <c r="LL87" s="142">
        <f t="shared" si="219"/>
        <v>10.687474549269696</v>
      </c>
    </row>
    <row r="88" spans="1:324" s="142" customFormat="1" ht="15.75" x14ac:dyDescent="0.2">
      <c r="A88" s="691">
        <v>58</v>
      </c>
      <c r="B88" s="272">
        <v>59</v>
      </c>
      <c r="C88" s="144">
        <v>110</v>
      </c>
      <c r="D88" s="393">
        <v>3264.1</v>
      </c>
      <c r="E88" s="322" t="s">
        <v>242</v>
      </c>
      <c r="F88" s="311" t="s">
        <v>162</v>
      </c>
      <c r="G88" s="239"/>
      <c r="H88" s="145">
        <v>80.320937404043448</v>
      </c>
      <c r="I88" s="145">
        <v>0.49035172239998803</v>
      </c>
      <c r="J88" s="145">
        <v>6.6687834246398374</v>
      </c>
      <c r="K88" s="145">
        <v>1.3651351173925654</v>
      </c>
      <c r="L88" s="145">
        <v>4.0166024662285922E-2</v>
      </c>
      <c r="M88" s="145">
        <v>0.85643343448696452</v>
      </c>
      <c r="N88" s="145">
        <v>1.1067065069385176</v>
      </c>
      <c r="O88" s="145">
        <v>1.9141047691854833</v>
      </c>
      <c r="P88" s="145">
        <v>2.7138572145551105</v>
      </c>
      <c r="Q88" s="145">
        <v>8.5123427901037427E-2</v>
      </c>
      <c r="R88" s="145">
        <v>0.26260832368032622</v>
      </c>
      <c r="S88" s="145">
        <v>0.45579263011441717</v>
      </c>
      <c r="T88" s="145">
        <v>0.22</v>
      </c>
      <c r="U88" s="145">
        <v>3.1</v>
      </c>
      <c r="V88" s="146">
        <v>99.6</v>
      </c>
      <c r="W88" s="146"/>
      <c r="X88" s="145">
        <v>1.9141047691854833</v>
      </c>
      <c r="Y88" s="145">
        <f t="shared" si="226"/>
        <v>1.4202657387356286</v>
      </c>
      <c r="Z88" s="145">
        <f t="shared" si="227"/>
        <v>1.2856249967969344E-2</v>
      </c>
      <c r="AA88" s="145">
        <f t="shared" si="228"/>
        <v>3.3343705079211121</v>
      </c>
      <c r="AB88" s="145">
        <v>0.22</v>
      </c>
      <c r="AC88" s="146">
        <f t="shared" si="229"/>
        <v>0.71840095379474334</v>
      </c>
      <c r="AD88" s="146"/>
      <c r="AE88" s="146">
        <f t="shared" si="230"/>
        <v>0.45956456644057087</v>
      </c>
      <c r="AF88" s="443">
        <f t="shared" ref="AF88:AF110" si="248">N88-R88*2.5*0.7</f>
        <v>0.64714194049794671</v>
      </c>
      <c r="AG88" s="146">
        <v>0</v>
      </c>
      <c r="AH88" s="146">
        <f t="shared" si="231"/>
        <v>0.26260832368032622</v>
      </c>
      <c r="AI88" s="887">
        <f t="shared" si="170"/>
        <v>0.45956456644057087</v>
      </c>
      <c r="AJ88" s="887">
        <f t="shared" si="171"/>
        <v>0.64714194049794671</v>
      </c>
      <c r="AK88" s="146"/>
      <c r="AL88" s="887">
        <f t="shared" ref="AL88:AL110" si="249">AI88/(0.7*2.5)</f>
        <v>0.26260832368032622</v>
      </c>
      <c r="AM88" s="249">
        <f t="shared" si="233"/>
        <v>20.653492214417458</v>
      </c>
      <c r="AN88" s="249">
        <f t="shared" si="234"/>
        <v>0.96866670615411954</v>
      </c>
      <c r="AO88" s="249">
        <f t="shared" si="220"/>
        <v>3.1333293845880468E-2</v>
      </c>
      <c r="AP88" s="249">
        <f t="shared" si="235"/>
        <v>2.2215685518795301</v>
      </c>
      <c r="AQ88" s="249">
        <f t="shared" si="221"/>
        <v>2.1519594916447216</v>
      </c>
      <c r="AR88" s="249">
        <f t="shared" si="222"/>
        <v>6.9609060234808465E-2</v>
      </c>
      <c r="AS88" s="249">
        <f t="shared" si="236"/>
        <v>2.9116356535722487</v>
      </c>
      <c r="AT88" s="249">
        <f t="shared" si="237"/>
        <v>0.18836434642775096</v>
      </c>
      <c r="AU88" s="433">
        <f t="shared" si="223"/>
        <v>0.90511534716050623</v>
      </c>
      <c r="AV88" s="430">
        <f t="shared" si="238"/>
        <v>23.464757139713615</v>
      </c>
      <c r="AW88" s="430">
        <f t="shared" si="239"/>
        <v>68.588558834186642</v>
      </c>
      <c r="AX88" s="430">
        <f t="shared" si="240"/>
        <v>92.958431321060772</v>
      </c>
      <c r="AY88" s="430">
        <f t="shared" si="224"/>
        <v>7.0415686789392282</v>
      </c>
      <c r="AZ88" s="436">
        <f t="shared" si="31"/>
        <v>68.588558834186642</v>
      </c>
      <c r="BA88" s="436"/>
      <c r="BB88" s="436">
        <f>AU88</f>
        <v>0.90511534716050623</v>
      </c>
      <c r="BC88" s="436"/>
      <c r="BD88" s="436">
        <f t="shared" si="32"/>
        <v>23.464757139713615</v>
      </c>
      <c r="BE88" s="430"/>
      <c r="BF88" s="146">
        <f t="shared" si="172"/>
        <v>92.053315973900254</v>
      </c>
      <c r="BG88" s="146"/>
      <c r="BH88" s="147">
        <v>7820.3070371352705</v>
      </c>
      <c r="BI88" s="148">
        <v>2.2560659442260467</v>
      </c>
      <c r="BJ88" s="148">
        <v>0</v>
      </c>
      <c r="BK88" s="148">
        <v>30.220476434008873</v>
      </c>
      <c r="BL88" s="148">
        <v>8.4857166999310216</v>
      </c>
      <c r="BM88" s="148">
        <v>6.5182666363415924</v>
      </c>
      <c r="BN88" s="148">
        <v>17.693956432617568</v>
      </c>
      <c r="BO88" s="148">
        <v>67.530539148917413</v>
      </c>
      <c r="BP88" s="148">
        <v>115.04939636461648</v>
      </c>
      <c r="BQ88" s="148">
        <v>17.407866870911434</v>
      </c>
      <c r="BR88" s="196">
        <v>190.58107360518659</v>
      </c>
      <c r="BS88" s="148">
        <v>5.7183832829465713</v>
      </c>
      <c r="BT88" s="148">
        <v>68.000711089914191</v>
      </c>
      <c r="BU88" s="148">
        <v>9.3642344413568228</v>
      </c>
      <c r="BV88" s="472">
        <v>1</v>
      </c>
      <c r="BW88" s="148">
        <v>574.0767668907223</v>
      </c>
      <c r="BX88" s="148">
        <v>15.161493067539395</v>
      </c>
      <c r="BY88" s="148">
        <v>43.754409587964034</v>
      </c>
      <c r="BZ88" s="148">
        <v>9.7530070650925254</v>
      </c>
      <c r="CA88" s="148">
        <v>11.837371196043273</v>
      </c>
      <c r="CB88" s="148"/>
      <c r="CC88" s="148">
        <f t="shared" si="225"/>
        <v>27884.700040094333</v>
      </c>
      <c r="CD88" s="148"/>
      <c r="CE88" s="148">
        <f t="shared" si="35"/>
        <v>70.753273851546709</v>
      </c>
      <c r="CF88" s="148"/>
      <c r="CG88" s="198">
        <v>15.492049605537952</v>
      </c>
      <c r="CH88" s="198">
        <v>13.770277829573004</v>
      </c>
      <c r="CI88" s="373">
        <v>8.7955675876704706</v>
      </c>
      <c r="CJ88" s="200" t="s">
        <v>159</v>
      </c>
      <c r="CK88" s="344">
        <v>15.492049605537952</v>
      </c>
      <c r="CL88" s="373">
        <v>8.7955675876704706</v>
      </c>
      <c r="CM88" s="501">
        <f t="shared" si="173"/>
        <v>23.464757139713615</v>
      </c>
      <c r="CN88" s="501">
        <f t="shared" si="174"/>
        <v>68.588558834186642</v>
      </c>
      <c r="CO88" s="161">
        <f t="shared" si="175"/>
        <v>4.2617104197832108E-2</v>
      </c>
      <c r="CP88" s="161">
        <f t="shared" si="175"/>
        <v>1.4579691088385565E-2</v>
      </c>
      <c r="CQ88" s="142">
        <f t="shared" si="176"/>
        <v>2.92304575861567</v>
      </c>
      <c r="CR88" s="142">
        <f t="shared" si="177"/>
        <v>25.490398571156899</v>
      </c>
      <c r="CS88" s="142">
        <f t="shared" si="178"/>
        <v>12.044316375198727</v>
      </c>
      <c r="CT88" s="142">
        <f t="shared" si="241"/>
        <v>92.333825926659458</v>
      </c>
      <c r="CU88" s="142">
        <f t="shared" si="179"/>
        <v>7.6661740733405432</v>
      </c>
      <c r="CV88" s="142">
        <f t="shared" si="180"/>
        <v>4.0187110139466675</v>
      </c>
      <c r="CW88" s="146">
        <f t="shared" si="181"/>
        <v>80.320937404043448</v>
      </c>
      <c r="CX88" s="146">
        <f t="shared" si="182"/>
        <v>6.6687834246398374</v>
      </c>
      <c r="CY88" s="146">
        <f t="shared" si="183"/>
        <v>2.7138572145551105</v>
      </c>
      <c r="CZ88" s="512">
        <f t="shared" si="184"/>
        <v>67.530539148917413</v>
      </c>
      <c r="DG88" s="516"/>
      <c r="DH88" s="145">
        <v>80.320937404043448</v>
      </c>
      <c r="DI88" s="145">
        <v>0.49035172239998803</v>
      </c>
      <c r="DJ88" s="145">
        <v>6.6687834246398374</v>
      </c>
      <c r="DK88" s="145">
        <v>1.3651351173925654</v>
      </c>
      <c r="DL88" s="145">
        <v>4.0166024662285922E-2</v>
      </c>
      <c r="DM88" s="145">
        <v>0.85643343448696452</v>
      </c>
      <c r="DN88" s="145">
        <v>1.1067065069385176</v>
      </c>
      <c r="DO88" s="145">
        <v>1.9141047691854833</v>
      </c>
      <c r="DP88" s="145">
        <v>2.7138572145551105</v>
      </c>
      <c r="DQ88" s="145">
        <v>8.5123427901037427E-2</v>
      </c>
      <c r="DR88" s="145">
        <v>0.26260832368032622</v>
      </c>
      <c r="DS88" s="145">
        <v>0.45579263011441717</v>
      </c>
      <c r="DT88" s="145">
        <v>0.22</v>
      </c>
      <c r="DU88" s="538">
        <v>3.1</v>
      </c>
      <c r="DV88" s="540">
        <f t="shared" si="185"/>
        <v>99.59999999999998</v>
      </c>
      <c r="DW88" s="554">
        <f t="shared" si="186"/>
        <v>1.092191145985955</v>
      </c>
      <c r="DX88" s="256">
        <f t="shared" si="242"/>
        <v>87.725816669988376</v>
      </c>
      <c r="DY88" s="256">
        <f t="shared" si="242"/>
        <v>0.53555780962422983</v>
      </c>
      <c r="DZ88" s="256">
        <f t="shared" si="242"/>
        <v>7.283586210889526</v>
      </c>
      <c r="EA88" s="256">
        <f t="shared" si="242"/>
        <v>1.4909884882906572</v>
      </c>
      <c r="EB88" s="256">
        <f t="shared" si="242"/>
        <v>4.3868976505602196E-2</v>
      </c>
      <c r="EC88" s="256">
        <f t="shared" si="242"/>
        <v>0.93538901427300514</v>
      </c>
      <c r="ED88" s="256">
        <f t="shared" si="242"/>
        <v>1.2087350480832928</v>
      </c>
      <c r="EE88" s="256">
        <f t="shared" si="242"/>
        <v>2.0905682813938751</v>
      </c>
      <c r="EF88" s="256">
        <f t="shared" si="242"/>
        <v>2.9640508212071981</v>
      </c>
      <c r="EG88" s="256">
        <f t="shared" si="242"/>
        <v>9.2971054269486889E-2</v>
      </c>
      <c r="EH88" s="256">
        <f t="shared" si="242"/>
        <v>0.28681848598586612</v>
      </c>
      <c r="EI88" s="256">
        <f t="shared" si="242"/>
        <v>0.4978126750166178</v>
      </c>
      <c r="EJ88" s="256">
        <f t="shared" si="243"/>
        <v>105.15616353552772</v>
      </c>
      <c r="EK88" s="256"/>
      <c r="EL88" s="256"/>
      <c r="EM88" s="147">
        <v>7820.3070371352705</v>
      </c>
      <c r="EN88" s="148">
        <v>2.2560659442260467</v>
      </c>
      <c r="EO88" s="148">
        <v>0</v>
      </c>
      <c r="EP88" s="148">
        <v>30.220476434008873</v>
      </c>
      <c r="EQ88" s="148">
        <v>8.4857166999310216</v>
      </c>
      <c r="ER88" s="148">
        <v>6.5182666363415924</v>
      </c>
      <c r="ES88" s="148">
        <v>17.693956432617568</v>
      </c>
      <c r="ET88" s="148">
        <v>67.530539148917413</v>
      </c>
      <c r="EU88" s="148">
        <v>115.04939636461648</v>
      </c>
      <c r="EV88" s="148">
        <v>17.407866870911434</v>
      </c>
      <c r="EW88" s="196">
        <v>190.58107360518659</v>
      </c>
      <c r="EX88" s="148">
        <v>5.7183832829465713</v>
      </c>
      <c r="EY88" s="148">
        <v>68.000711089914191</v>
      </c>
      <c r="EZ88" s="148">
        <v>9.3642344413568228</v>
      </c>
      <c r="FA88" s="472">
        <v>1</v>
      </c>
      <c r="FB88" s="148">
        <v>574.0767668907223</v>
      </c>
      <c r="FC88" s="148">
        <v>15.161493067539395</v>
      </c>
      <c r="FD88" s="148">
        <v>43.754409587964034</v>
      </c>
      <c r="FE88" s="148">
        <v>9.7530070650925254</v>
      </c>
      <c r="FF88" s="148">
        <v>11.837371196043273</v>
      </c>
      <c r="FG88" s="516"/>
      <c r="FH88" s="256"/>
      <c r="FI88" s="256"/>
      <c r="FJ88" s="256"/>
      <c r="FK88" s="256"/>
      <c r="FL88" s="256"/>
      <c r="FM88" s="142">
        <f t="shared" si="244"/>
        <v>27.786597602665989</v>
      </c>
      <c r="FN88" s="256"/>
      <c r="FO88" s="142">
        <f t="shared" si="245"/>
        <v>65.871906650657138</v>
      </c>
      <c r="FP88" s="256"/>
      <c r="FQ88" s="142">
        <f t="shared" si="187"/>
        <v>7.6661740733405432</v>
      </c>
      <c r="FS88" s="142">
        <f t="shared" si="188"/>
        <v>29.667992057090835</v>
      </c>
      <c r="FT88" s="256"/>
      <c r="FU88" s="142">
        <f t="shared" si="189"/>
        <v>7.6661740733405432</v>
      </c>
      <c r="FV88" s="256"/>
      <c r="FW88" s="142">
        <f t="shared" si="190"/>
        <v>8.3026713085947168E-2</v>
      </c>
      <c r="FY88" s="142">
        <f t="shared" si="191"/>
        <v>6.6687834246398374</v>
      </c>
      <c r="FZ88" s="256"/>
      <c r="GA88" s="256"/>
      <c r="GB88" s="256"/>
      <c r="GC88" s="256"/>
      <c r="GD88" s="256"/>
      <c r="GE88" s="256"/>
      <c r="GF88" s="256"/>
      <c r="GG88" s="256"/>
      <c r="GH88" s="256"/>
      <c r="GI88" s="256"/>
      <c r="GJ88" s="256"/>
      <c r="GK88" s="256"/>
      <c r="GL88" s="256"/>
      <c r="GM88" s="256"/>
      <c r="GN88" s="256"/>
      <c r="GO88" s="344">
        <v>15.492049605537952</v>
      </c>
      <c r="GP88" s="373">
        <v>8.7955675876704706</v>
      </c>
      <c r="GQ88" s="256"/>
      <c r="GR88" s="256"/>
      <c r="GS88" s="617"/>
      <c r="GT88" s="620"/>
      <c r="GU88" s="620"/>
      <c r="GV88" s="620"/>
      <c r="GW88" s="620"/>
      <c r="GX88" s="620"/>
      <c r="GY88" s="620"/>
      <c r="GZ88" s="620"/>
      <c r="HA88" s="620"/>
      <c r="HB88" s="620"/>
      <c r="HC88" s="629"/>
      <c r="HD88" s="620"/>
      <c r="HE88" s="620"/>
      <c r="HF88" s="620"/>
      <c r="HG88" s="620"/>
      <c r="HH88" s="620"/>
      <c r="HI88" s="620"/>
      <c r="HJ88" s="620"/>
      <c r="HK88" s="620"/>
      <c r="HL88" s="629"/>
      <c r="HM88" s="620"/>
      <c r="HN88" s="620"/>
      <c r="HO88" s="620"/>
      <c r="HP88" s="620"/>
      <c r="HQ88" s="620"/>
      <c r="HR88" s="620"/>
      <c r="HS88" s="620"/>
      <c r="HT88" s="620"/>
      <c r="HU88" s="620"/>
      <c r="HV88" s="620"/>
      <c r="HW88" s="620"/>
      <c r="HX88" s="620"/>
      <c r="HY88" s="620"/>
      <c r="HZ88" s="620"/>
      <c r="IA88" s="620"/>
      <c r="IB88" s="620"/>
      <c r="IC88" s="620"/>
      <c r="ID88" s="620"/>
      <c r="IE88" s="620"/>
      <c r="IF88" s="620"/>
      <c r="IG88" s="620"/>
      <c r="IH88" s="620"/>
      <c r="II88" s="620"/>
      <c r="IJ88" s="620"/>
      <c r="IK88" s="620"/>
      <c r="IL88" s="620"/>
      <c r="IM88" s="620"/>
      <c r="IN88" s="620"/>
      <c r="IO88" s="620"/>
      <c r="IP88" s="620"/>
      <c r="IQ88" s="620"/>
      <c r="IR88" s="620"/>
      <c r="IS88" s="620"/>
      <c r="IT88" s="620"/>
      <c r="IU88" s="620"/>
      <c r="IV88" s="620"/>
      <c r="IW88" s="620"/>
      <c r="IX88" s="691">
        <v>58</v>
      </c>
      <c r="IY88" s="145">
        <v>80.320937404043448</v>
      </c>
      <c r="IZ88" s="145">
        <v>0.49035172239998803</v>
      </c>
      <c r="JA88" s="145">
        <v>6.6687834246398374</v>
      </c>
      <c r="JB88" s="145">
        <v>1.3651351173925654</v>
      </c>
      <c r="JC88" s="145">
        <v>4.0166024662285922E-2</v>
      </c>
      <c r="JD88" s="145">
        <v>0.85643343448696452</v>
      </c>
      <c r="JE88" s="145">
        <v>1.1067065069385176</v>
      </c>
      <c r="JF88" s="145">
        <v>1.9141047691854833</v>
      </c>
      <c r="JG88" s="145">
        <v>2.7138572145551105</v>
      </c>
      <c r="JH88" s="145">
        <v>8.5123427901037427E-2</v>
      </c>
      <c r="JI88" s="145">
        <v>0.26260832368032622</v>
      </c>
      <c r="JJ88" s="145">
        <v>0.45579263011441717</v>
      </c>
      <c r="JK88" s="538">
        <v>3.1</v>
      </c>
      <c r="JL88" s="248">
        <v>0.22</v>
      </c>
      <c r="JM88" s="540">
        <f t="shared" si="192"/>
        <v>99.379999999999981</v>
      </c>
      <c r="JN88" s="748">
        <f t="shared" si="193"/>
        <v>1.0062386798148524</v>
      </c>
      <c r="JO88" s="753">
        <f t="shared" si="194"/>
        <v>80.822034014936079</v>
      </c>
      <c r="JP88" s="753">
        <f t="shared" si="195"/>
        <v>0.49341086979270293</v>
      </c>
      <c r="JQ88" s="753">
        <f t="shared" si="196"/>
        <v>6.7103878291807604</v>
      </c>
      <c r="JR88" s="753">
        <f t="shared" si="197"/>
        <v>1.3736517582939887</v>
      </c>
      <c r="JS88" s="753">
        <f t="shared" si="198"/>
        <v>4.0416607629589388E-2</v>
      </c>
      <c r="JT88" s="753">
        <f t="shared" si="199"/>
        <v>0.86177644846746304</v>
      </c>
      <c r="JU88" s="753">
        <f t="shared" si="200"/>
        <v>1.1136108944843206</v>
      </c>
      <c r="JV88" s="753">
        <f t="shared" si="201"/>
        <v>1.9260462559725136</v>
      </c>
      <c r="JW88" s="753">
        <f t="shared" si="202"/>
        <v>2.730788100779947</v>
      </c>
      <c r="JX88" s="753">
        <f t="shared" si="203"/>
        <v>8.5654485712454667E-2</v>
      </c>
      <c r="JY88" s="753">
        <f t="shared" si="204"/>
        <v>0.26424665292848287</v>
      </c>
      <c r="JZ88" s="753">
        <f t="shared" si="205"/>
        <v>0.45863617439567045</v>
      </c>
      <c r="KA88" s="753">
        <f t="shared" si="206"/>
        <v>3.1193399074260424</v>
      </c>
      <c r="KB88" s="753">
        <f t="shared" si="207"/>
        <v>100</v>
      </c>
      <c r="KC88" s="256"/>
      <c r="KD88" s="256">
        <f t="shared" si="208"/>
        <v>27.959949288253171</v>
      </c>
      <c r="KE88" s="256">
        <f t="shared" si="209"/>
        <v>65.723661399279365</v>
      </c>
      <c r="KF88" s="256">
        <f t="shared" si="210"/>
        <v>4.2329508019103628</v>
      </c>
      <c r="KG88" s="249">
        <f t="shared" si="211"/>
        <v>2.7345835690091214</v>
      </c>
      <c r="KH88" s="256">
        <f t="shared" si="212"/>
        <v>100.65114505845202</v>
      </c>
      <c r="KI88" s="256">
        <f t="shared" si="213"/>
        <v>0.99353067411131912</v>
      </c>
      <c r="KJ88" s="753">
        <f t="shared" si="214"/>
        <v>27.77906726447647</v>
      </c>
      <c r="KK88" s="753">
        <f t="shared" si="215"/>
        <v>65.298473615090117</v>
      </c>
      <c r="KL88" s="753">
        <f t="shared" si="216"/>
        <v>4.205566463702052</v>
      </c>
      <c r="KM88" s="753">
        <f t="shared" si="217"/>
        <v>2.7168926567313694</v>
      </c>
      <c r="KN88" s="753">
        <f t="shared" si="218"/>
        <v>100.00000000000001</v>
      </c>
      <c r="KO88" s="256"/>
      <c r="KP88" s="147">
        <v>7820.3070371352705</v>
      </c>
      <c r="KQ88" s="148">
        <v>2.2560659442260467</v>
      </c>
      <c r="KR88" s="148">
        <v>0</v>
      </c>
      <c r="KS88" s="148">
        <v>30.220476434008873</v>
      </c>
      <c r="KT88" s="148">
        <v>8.4857166999310216</v>
      </c>
      <c r="KU88" s="148">
        <v>6.5182666363415924</v>
      </c>
      <c r="KV88" s="148">
        <v>17.693956432617568</v>
      </c>
      <c r="KW88" s="148">
        <v>67.530539148917413</v>
      </c>
      <c r="KX88" s="148">
        <v>115.04939636461648</v>
      </c>
      <c r="KY88" s="148">
        <v>17.407866870911434</v>
      </c>
      <c r="KZ88" s="196">
        <v>190.58107360518659</v>
      </c>
      <c r="LA88" s="148">
        <v>5.7183832829465713</v>
      </c>
      <c r="LB88" s="148">
        <v>68.000711089914191</v>
      </c>
      <c r="LC88" s="148">
        <v>9.3642344413568228</v>
      </c>
      <c r="LD88" s="472">
        <v>1</v>
      </c>
      <c r="LE88" s="148">
        <v>574.0767668907223</v>
      </c>
      <c r="LF88" s="148">
        <v>15.161493067539395</v>
      </c>
      <c r="LG88" s="148">
        <v>43.754409587964034</v>
      </c>
      <c r="LH88" s="148">
        <v>9.7530070650925254</v>
      </c>
      <c r="LI88" s="148">
        <v>11.837371196043273</v>
      </c>
      <c r="LJ88" s="617"/>
      <c r="LL88" s="142">
        <f t="shared" si="219"/>
        <v>38.579504671501986</v>
      </c>
    </row>
    <row r="89" spans="1:324" s="142" customFormat="1" ht="15.75" x14ac:dyDescent="0.2">
      <c r="A89" s="278">
        <v>59</v>
      </c>
      <c r="B89" s="272">
        <v>61</v>
      </c>
      <c r="C89" s="144">
        <v>110</v>
      </c>
      <c r="D89" s="393">
        <v>3265.2</v>
      </c>
      <c r="E89" s="322" t="s">
        <v>242</v>
      </c>
      <c r="F89" s="311" t="s">
        <v>162</v>
      </c>
      <c r="G89" s="446">
        <v>4</v>
      </c>
      <c r="H89" s="145">
        <v>74.719991868183271</v>
      </c>
      <c r="I89" s="145">
        <v>0.43876965612579927</v>
      </c>
      <c r="J89" s="145">
        <v>10.615333353662876</v>
      </c>
      <c r="K89" s="145">
        <v>1.9078295164618468</v>
      </c>
      <c r="L89" s="145">
        <v>9.7515526687606116E-2</v>
      </c>
      <c r="M89" s="145">
        <v>2.1812947885219414</v>
      </c>
      <c r="N89" s="145">
        <v>2.3750202787180195</v>
      </c>
      <c r="O89" s="145">
        <v>2.2314083290133064</v>
      </c>
      <c r="P89" s="145">
        <v>3.1375696032689908</v>
      </c>
      <c r="Q89" s="145">
        <v>8.25517640959961E-2</v>
      </c>
      <c r="R89" s="145">
        <v>0.20497341912400008</v>
      </c>
      <c r="S89" s="145">
        <v>0.80774189613637071</v>
      </c>
      <c r="T89" s="145">
        <v>0.32</v>
      </c>
      <c r="U89" s="145">
        <v>0.48</v>
      </c>
      <c r="V89" s="146">
        <v>99.6</v>
      </c>
      <c r="W89" s="146"/>
      <c r="X89" s="145">
        <v>2.2314083290133064</v>
      </c>
      <c r="Y89" s="145">
        <f t="shared" si="226"/>
        <v>1.6557049801278734</v>
      </c>
      <c r="Z89" s="145">
        <f t="shared" si="227"/>
        <v>2.2783456862222398E-2</v>
      </c>
      <c r="AA89" s="145">
        <f t="shared" si="228"/>
        <v>3.8871133091411796</v>
      </c>
      <c r="AB89" s="145">
        <v>0.32</v>
      </c>
      <c r="AC89" s="146">
        <f t="shared" si="229"/>
        <v>1.0127153152603707</v>
      </c>
      <c r="AD89" s="146"/>
      <c r="AE89" s="146">
        <f t="shared" si="230"/>
        <v>0.35870348346700009</v>
      </c>
      <c r="AF89" s="443">
        <f t="shared" si="248"/>
        <v>2.0163167952510195</v>
      </c>
      <c r="AG89" s="146">
        <v>0</v>
      </c>
      <c r="AH89" s="146">
        <f t="shared" si="231"/>
        <v>0.20497341912400008</v>
      </c>
      <c r="AI89" s="887">
        <f t="shared" si="170"/>
        <v>0.35870348346700009</v>
      </c>
      <c r="AJ89" s="887">
        <f t="shared" si="171"/>
        <v>2.0163167952510195</v>
      </c>
      <c r="AK89" s="146"/>
      <c r="AL89" s="887">
        <f t="shared" si="249"/>
        <v>0.20497341912400005</v>
      </c>
      <c r="AM89" s="249">
        <f t="shared" si="233"/>
        <v>33.862316856239651</v>
      </c>
      <c r="AN89" s="249">
        <f t="shared" si="234"/>
        <v>0.94045543889358874</v>
      </c>
      <c r="AO89" s="249">
        <f t="shared" si="220"/>
        <v>5.9544561106411188E-2</v>
      </c>
      <c r="AP89" s="249">
        <f t="shared" si="235"/>
        <v>4.0891243049837884</v>
      </c>
      <c r="AQ89" s="249">
        <f t="shared" si="221"/>
        <v>3.8456391929339699</v>
      </c>
      <c r="AR89" s="249">
        <f t="shared" si="222"/>
        <v>0.24348511204981838</v>
      </c>
      <c r="AS89" s="249">
        <f t="shared" si="236"/>
        <v>0.42604967005591204</v>
      </c>
      <c r="AT89" s="249">
        <f t="shared" si="237"/>
        <v>5.3950329944087959E-2</v>
      </c>
      <c r="AU89" s="433">
        <f t="shared" si="223"/>
        <v>2.313752237244926</v>
      </c>
      <c r="AV89" s="430">
        <f t="shared" si="238"/>
        <v>29.774044433305516</v>
      </c>
      <c r="AW89" s="430">
        <f t="shared" si="239"/>
        <v>59.832969651530512</v>
      </c>
      <c r="AX89" s="430">
        <f t="shared" si="240"/>
        <v>91.920766322080951</v>
      </c>
      <c r="AY89" s="430">
        <f t="shared" si="224"/>
        <v>8.0792336779190492</v>
      </c>
      <c r="AZ89" s="436">
        <f t="shared" si="31"/>
        <v>59.832969651530512</v>
      </c>
      <c r="BA89" s="436"/>
      <c r="BB89" s="436">
        <f>AU89</f>
        <v>2.313752237244926</v>
      </c>
      <c r="BC89" s="436"/>
      <c r="BD89" s="436">
        <f t="shared" si="32"/>
        <v>29.774044433305516</v>
      </c>
      <c r="BE89" s="430"/>
      <c r="BF89" s="146">
        <f t="shared" si="172"/>
        <v>89.607014084836024</v>
      </c>
      <c r="BG89" s="146"/>
      <c r="BH89" s="147">
        <v>12520.396156856581</v>
      </c>
      <c r="BI89" s="148">
        <v>19.027503744883536</v>
      </c>
      <c r="BJ89" s="148">
        <v>1.7180987018495486</v>
      </c>
      <c r="BK89" s="148">
        <v>34.537019706201846</v>
      </c>
      <c r="BL89" s="148">
        <v>9.7079652381237782</v>
      </c>
      <c r="BM89" s="148">
        <v>13.926350564702332</v>
      </c>
      <c r="BN89" s="148">
        <v>27.110579310797508</v>
      </c>
      <c r="BO89" s="148">
        <v>75.035311582744569</v>
      </c>
      <c r="BP89" s="148">
        <v>127.67988095551247</v>
      </c>
      <c r="BQ89" s="148">
        <v>13.15963994076831</v>
      </c>
      <c r="BR89" s="196">
        <v>107.42657567049451</v>
      </c>
      <c r="BS89" s="148">
        <v>5.0876319828074523</v>
      </c>
      <c r="BT89" s="148">
        <v>23.819575639581572</v>
      </c>
      <c r="BU89" s="148">
        <v>5.9106612484877656</v>
      </c>
      <c r="BV89" s="148">
        <v>2.8798825057960395</v>
      </c>
      <c r="BW89" s="148">
        <v>550.87056322925491</v>
      </c>
      <c r="BX89" s="148">
        <v>15.510262043346254</v>
      </c>
      <c r="BY89" s="148">
        <v>37.4116052433208</v>
      </c>
      <c r="BZ89" s="148">
        <v>8.6660002297784455</v>
      </c>
      <c r="CA89" s="148">
        <v>11.050457561316511</v>
      </c>
      <c r="CB89" s="148"/>
      <c r="CC89" s="148">
        <f t="shared" si="225"/>
        <v>553386.03367478761</v>
      </c>
      <c r="CD89" s="148"/>
      <c r="CE89" s="148">
        <f t="shared" si="35"/>
        <v>63.972324847983565</v>
      </c>
      <c r="CF89" s="148"/>
      <c r="CG89" s="198">
        <v>13.988907563701906</v>
      </c>
      <c r="CH89" s="198">
        <v>12.426035502958591</v>
      </c>
      <c r="CI89" s="373">
        <v>3.991687370214672</v>
      </c>
      <c r="CJ89" s="200" t="s">
        <v>159</v>
      </c>
      <c r="CK89" s="344">
        <v>13.988907563701906</v>
      </c>
      <c r="CL89" s="373">
        <v>3.991687370214672</v>
      </c>
      <c r="CM89" s="501">
        <f t="shared" si="173"/>
        <v>29.774044433305516</v>
      </c>
      <c r="CN89" s="501">
        <f t="shared" si="174"/>
        <v>59.832969651530512</v>
      </c>
      <c r="CO89" s="161">
        <f t="shared" si="175"/>
        <v>3.3586300384552091E-2</v>
      </c>
      <c r="CP89" s="161">
        <f t="shared" si="175"/>
        <v>1.6713193508930579E-2</v>
      </c>
      <c r="CQ89" s="142">
        <f t="shared" si="176"/>
        <v>2.0095680916160927</v>
      </c>
      <c r="CR89" s="142">
        <f t="shared" si="177"/>
        <v>33.227359194355863</v>
      </c>
      <c r="CS89" s="142">
        <f t="shared" si="178"/>
        <v>7.0388738044105557</v>
      </c>
      <c r="CT89" s="142">
        <f t="shared" si="241"/>
        <v>87.560446595748942</v>
      </c>
      <c r="CU89" s="142">
        <f t="shared" si="179"/>
        <v>12.439553404251061</v>
      </c>
      <c r="CV89" s="142">
        <f t="shared" si="180"/>
        <v>4.1814574192965965</v>
      </c>
      <c r="CW89" s="146">
        <f t="shared" si="181"/>
        <v>74.719991868183271</v>
      </c>
      <c r="CX89" s="146">
        <f t="shared" si="182"/>
        <v>10.615333353662876</v>
      </c>
      <c r="CY89" s="146">
        <f t="shared" si="183"/>
        <v>3.1375696032689908</v>
      </c>
      <c r="CZ89" s="512">
        <f t="shared" si="184"/>
        <v>75.035311582744569</v>
      </c>
      <c r="DG89" s="516"/>
      <c r="DH89" s="145">
        <v>74.719991868183271</v>
      </c>
      <c r="DI89" s="145">
        <v>0.43876965612579927</v>
      </c>
      <c r="DJ89" s="145">
        <v>10.615333353662876</v>
      </c>
      <c r="DK89" s="145">
        <v>1.9078295164618468</v>
      </c>
      <c r="DL89" s="145">
        <v>9.7515526687606116E-2</v>
      </c>
      <c r="DM89" s="145">
        <v>2.1812947885219414</v>
      </c>
      <c r="DN89" s="145">
        <v>2.3750202787180195</v>
      </c>
      <c r="DO89" s="145">
        <v>2.2314083290133064</v>
      </c>
      <c r="DP89" s="145">
        <v>3.1375696032689908</v>
      </c>
      <c r="DQ89" s="145">
        <v>8.25517640959961E-2</v>
      </c>
      <c r="DR89" s="145">
        <v>0.20497341912400008</v>
      </c>
      <c r="DS89" s="145">
        <v>0.80774189613637071</v>
      </c>
      <c r="DT89" s="145">
        <v>0.32</v>
      </c>
      <c r="DU89" s="538">
        <v>0.48</v>
      </c>
      <c r="DV89" s="540">
        <f t="shared" si="185"/>
        <v>99.600000000000023</v>
      </c>
      <c r="DW89" s="554">
        <f t="shared" si="186"/>
        <v>1.1010851921563165</v>
      </c>
      <c r="DX89" s="256">
        <f t="shared" si="242"/>
        <v>82.273076604096985</v>
      </c>
      <c r="DY89" s="256">
        <f t="shared" si="242"/>
        <v>0.48312277112763663</v>
      </c>
      <c r="DZ89" s="256">
        <f t="shared" si="242"/>
        <v>11.688386365521245</v>
      </c>
      <c r="EA89" s="256">
        <f t="shared" si="242"/>
        <v>2.1006828297348852</v>
      </c>
      <c r="EB89" s="256">
        <f t="shared" si="242"/>
        <v>0.10737290244104719</v>
      </c>
      <c r="EC89" s="256">
        <f t="shared" si="242"/>
        <v>2.4017913913692537</v>
      </c>
      <c r="ED89" s="256">
        <f t="shared" si="242"/>
        <v>2.6150996599673788</v>
      </c>
      <c r="EE89" s="256">
        <f t="shared" si="242"/>
        <v>2.4569706687308215</v>
      </c>
      <c r="EF89" s="256">
        <f t="shared" si="242"/>
        <v>3.4547314295192546</v>
      </c>
      <c r="EG89" s="256">
        <f t="shared" si="242"/>
        <v>9.0896525032482772E-2</v>
      </c>
      <c r="EH89" s="256">
        <f t="shared" si="242"/>
        <v>0.22569319658308681</v>
      </c>
      <c r="EI89" s="256">
        <f t="shared" si="242"/>
        <v>0.88939264092002324</v>
      </c>
      <c r="EJ89" s="256">
        <f t="shared" si="243"/>
        <v>108.78721698504408</v>
      </c>
      <c r="EK89" s="256"/>
      <c r="EL89" s="256"/>
      <c r="EM89" s="147">
        <v>12520.396156856581</v>
      </c>
      <c r="EN89" s="148">
        <v>19.027503744883536</v>
      </c>
      <c r="EO89" s="148">
        <v>1.7180987018495486</v>
      </c>
      <c r="EP89" s="148">
        <v>34.537019706201846</v>
      </c>
      <c r="EQ89" s="148">
        <v>9.7079652381237782</v>
      </c>
      <c r="ER89" s="148">
        <v>13.926350564702332</v>
      </c>
      <c r="ES89" s="148">
        <v>27.110579310797508</v>
      </c>
      <c r="ET89" s="148">
        <v>75.035311582744569</v>
      </c>
      <c r="EU89" s="148">
        <v>127.67988095551247</v>
      </c>
      <c r="EV89" s="148">
        <v>13.15963994076831</v>
      </c>
      <c r="EW89" s="196">
        <v>107.42657567049451</v>
      </c>
      <c r="EX89" s="148">
        <v>5.0876319828074523</v>
      </c>
      <c r="EY89" s="148">
        <v>23.819575639581572</v>
      </c>
      <c r="EZ89" s="148">
        <v>5.9106612484877656</v>
      </c>
      <c r="FA89" s="148">
        <v>2.8798825057960395</v>
      </c>
      <c r="FB89" s="148">
        <v>550.87056322925491</v>
      </c>
      <c r="FC89" s="148">
        <v>15.510262043346254</v>
      </c>
      <c r="FD89" s="148">
        <v>37.4116052433208</v>
      </c>
      <c r="FE89" s="148">
        <v>8.6660002297784455</v>
      </c>
      <c r="FF89" s="148">
        <v>11.050457561316511</v>
      </c>
      <c r="FG89" s="516"/>
      <c r="FH89" s="256"/>
      <c r="FI89" s="256"/>
      <c r="FJ89" s="256"/>
      <c r="FK89" s="256"/>
      <c r="FL89" s="256"/>
      <c r="FM89" s="142">
        <f t="shared" si="244"/>
        <v>44.23055564026199</v>
      </c>
      <c r="FN89" s="256"/>
      <c r="FO89" s="142">
        <f t="shared" si="245"/>
        <v>51.720102935247041</v>
      </c>
      <c r="FP89" s="256"/>
      <c r="FQ89" s="142">
        <f t="shared" si="187"/>
        <v>12.439553404251061</v>
      </c>
      <c r="FS89" s="142">
        <f t="shared" si="188"/>
        <v>46.097188176623561</v>
      </c>
      <c r="FT89" s="256"/>
      <c r="FU89" s="142">
        <f t="shared" si="189"/>
        <v>12.439553404251061</v>
      </c>
      <c r="FV89" s="256"/>
      <c r="FW89" s="142">
        <f t="shared" si="190"/>
        <v>0.14206818132943375</v>
      </c>
      <c r="FY89" s="142">
        <f t="shared" si="191"/>
        <v>10.615333353662878</v>
      </c>
      <c r="FZ89" s="256"/>
      <c r="GA89" s="256"/>
      <c r="GB89" s="256"/>
      <c r="GC89" s="256"/>
      <c r="GD89" s="256"/>
      <c r="GE89" s="256"/>
      <c r="GF89" s="256"/>
      <c r="GG89" s="256"/>
      <c r="GH89" s="256"/>
      <c r="GI89" s="256"/>
      <c r="GJ89" s="256"/>
      <c r="GK89" s="256"/>
      <c r="GL89" s="256"/>
      <c r="GM89" s="256"/>
      <c r="GN89" s="256"/>
      <c r="GO89" s="344">
        <v>13.988907563701906</v>
      </c>
      <c r="GP89" s="373">
        <v>3.991687370214672</v>
      </c>
      <c r="GQ89" s="256"/>
      <c r="GR89" s="256"/>
      <c r="GS89" s="617"/>
      <c r="GT89" s="620"/>
      <c r="GU89" s="620"/>
      <c r="GV89" s="620"/>
      <c r="GW89" s="620"/>
      <c r="GX89" s="620"/>
      <c r="GY89" s="620"/>
      <c r="GZ89" s="620"/>
      <c r="HA89" s="620"/>
      <c r="HB89" s="620"/>
      <c r="HC89" s="629"/>
      <c r="HD89" s="620"/>
      <c r="HE89" s="620"/>
      <c r="HF89" s="620"/>
      <c r="HG89" s="620"/>
      <c r="HH89" s="620"/>
      <c r="HI89" s="620"/>
      <c r="HJ89" s="620"/>
      <c r="HK89" s="620"/>
      <c r="HL89" s="629"/>
      <c r="HM89" s="620"/>
      <c r="HN89" s="620"/>
      <c r="HO89" s="620"/>
      <c r="HP89" s="620"/>
      <c r="HQ89" s="620"/>
      <c r="HR89" s="620"/>
      <c r="HS89" s="620"/>
      <c r="HT89" s="620"/>
      <c r="HU89" s="620"/>
      <c r="HV89" s="620"/>
      <c r="HW89" s="620"/>
      <c r="HX89" s="620"/>
      <c r="HY89" s="620"/>
      <c r="HZ89" s="620"/>
      <c r="IA89" s="620"/>
      <c r="IB89" s="620"/>
      <c r="IC89" s="620"/>
      <c r="ID89" s="620"/>
      <c r="IE89" s="620"/>
      <c r="IF89" s="620"/>
      <c r="IG89" s="620"/>
      <c r="IH89" s="620"/>
      <c r="II89" s="620"/>
      <c r="IJ89" s="620"/>
      <c r="IK89" s="620"/>
      <c r="IL89" s="620"/>
      <c r="IM89" s="620"/>
      <c r="IN89" s="620"/>
      <c r="IO89" s="620"/>
      <c r="IP89" s="620"/>
      <c r="IQ89" s="620"/>
      <c r="IR89" s="620"/>
      <c r="IS89" s="620"/>
      <c r="IT89" s="620"/>
      <c r="IU89" s="620"/>
      <c r="IV89" s="620"/>
      <c r="IW89" s="620"/>
      <c r="IX89" s="278">
        <v>59</v>
      </c>
      <c r="IY89" s="145">
        <v>74.719991868183271</v>
      </c>
      <c r="IZ89" s="145">
        <v>0.43876965612579927</v>
      </c>
      <c r="JA89" s="145">
        <v>10.615333353662876</v>
      </c>
      <c r="JB89" s="145">
        <v>1.9078295164618468</v>
      </c>
      <c r="JC89" s="145">
        <v>9.7515526687606116E-2</v>
      </c>
      <c r="JD89" s="145">
        <v>2.1812947885219414</v>
      </c>
      <c r="JE89" s="145">
        <v>2.3750202787180195</v>
      </c>
      <c r="JF89" s="145">
        <v>2.2314083290133064</v>
      </c>
      <c r="JG89" s="145">
        <v>3.1375696032689908</v>
      </c>
      <c r="JH89" s="145">
        <v>8.25517640959961E-2</v>
      </c>
      <c r="JI89" s="145">
        <v>0.20497341912400008</v>
      </c>
      <c r="JJ89" s="145">
        <v>0.80774189613637071</v>
      </c>
      <c r="JK89" s="538">
        <v>0.48</v>
      </c>
      <c r="JL89" s="248">
        <v>0.32</v>
      </c>
      <c r="JM89" s="540">
        <f t="shared" si="192"/>
        <v>99.28000000000003</v>
      </c>
      <c r="JN89" s="748">
        <f t="shared" si="193"/>
        <v>1.0072522159548749</v>
      </c>
      <c r="JO89" s="753">
        <f t="shared" si="194"/>
        <v>75.261877385357835</v>
      </c>
      <c r="JP89" s="753">
        <f t="shared" si="195"/>
        <v>0.44195170842646975</v>
      </c>
      <c r="JQ89" s="753">
        <f t="shared" si="196"/>
        <v>10.692318043576627</v>
      </c>
      <c r="JR89" s="753">
        <f t="shared" si="197"/>
        <v>1.9216655081203127</v>
      </c>
      <c r="JS89" s="753">
        <f t="shared" si="198"/>
        <v>9.8222730346098006E-2</v>
      </c>
      <c r="JT89" s="753">
        <f t="shared" si="199"/>
        <v>2.1971140093895456</v>
      </c>
      <c r="JU89" s="753">
        <f t="shared" si="200"/>
        <v>2.3922444386764896</v>
      </c>
      <c r="JV89" s="753">
        <f t="shared" si="201"/>
        <v>2.2475909840988173</v>
      </c>
      <c r="JW89" s="753">
        <f t="shared" si="202"/>
        <v>3.1603239356053487</v>
      </c>
      <c r="JX89" s="753">
        <f t="shared" si="203"/>
        <v>8.3150447316676146E-2</v>
      </c>
      <c r="JY89" s="753">
        <f t="shared" si="204"/>
        <v>0.20645993062449641</v>
      </c>
      <c r="JZ89" s="753">
        <f t="shared" si="205"/>
        <v>0.81359981480295185</v>
      </c>
      <c r="KA89" s="753">
        <f t="shared" si="206"/>
        <v>0.48348106365833993</v>
      </c>
      <c r="KB89" s="753">
        <f t="shared" si="207"/>
        <v>100.00000000000003</v>
      </c>
      <c r="KC89" s="256"/>
      <c r="KD89" s="256">
        <f t="shared" si="208"/>
        <v>44.551325181569275</v>
      </c>
      <c r="KE89" s="256">
        <f t="shared" si="209"/>
        <v>51.204161787310426</v>
      </c>
      <c r="KF89" s="256">
        <f t="shared" si="210"/>
        <v>2.8757255023348294</v>
      </c>
      <c r="KG89" s="249">
        <f t="shared" si="211"/>
        <v>3.3508011768429413</v>
      </c>
      <c r="KH89" s="256">
        <f t="shared" si="212"/>
        <v>101.98201364805746</v>
      </c>
      <c r="KI89" s="256">
        <f t="shared" si="213"/>
        <v>0.98056506655283904</v>
      </c>
      <c r="KJ89" s="753">
        <f t="shared" si="214"/>
        <v>43.68547314168265</v>
      </c>
      <c r="KK89" s="753">
        <f t="shared" si="215"/>
        <v>50.209012310756385</v>
      </c>
      <c r="KL89" s="753">
        <f t="shared" si="216"/>
        <v>2.8198359685846484</v>
      </c>
      <c r="KM89" s="753">
        <f t="shared" si="217"/>
        <v>3.2856785789763303</v>
      </c>
      <c r="KN89" s="753">
        <f t="shared" si="218"/>
        <v>100</v>
      </c>
      <c r="KO89" s="256"/>
      <c r="KP89" s="147">
        <v>12520.396156856581</v>
      </c>
      <c r="KQ89" s="148">
        <v>19.027503744883536</v>
      </c>
      <c r="KR89" s="148">
        <v>1.7180987018495486</v>
      </c>
      <c r="KS89" s="148">
        <v>34.537019706201846</v>
      </c>
      <c r="KT89" s="148">
        <v>9.7079652381237782</v>
      </c>
      <c r="KU89" s="148">
        <v>13.926350564702332</v>
      </c>
      <c r="KV89" s="148">
        <v>27.110579310797508</v>
      </c>
      <c r="KW89" s="148">
        <v>75.035311582744569</v>
      </c>
      <c r="KX89" s="148">
        <v>127.67988095551247</v>
      </c>
      <c r="KY89" s="148">
        <v>13.15963994076831</v>
      </c>
      <c r="KZ89" s="196">
        <v>107.42657567049451</v>
      </c>
      <c r="LA89" s="148">
        <v>5.0876319828074523</v>
      </c>
      <c r="LB89" s="148">
        <v>23.819575639581572</v>
      </c>
      <c r="LC89" s="148">
        <v>5.9106612484877656</v>
      </c>
      <c r="LD89" s="148">
        <v>2.8798825057960395</v>
      </c>
      <c r="LE89" s="148">
        <v>550.87056322925491</v>
      </c>
      <c r="LF89" s="148">
        <v>15.510262043346254</v>
      </c>
      <c r="LG89" s="148">
        <v>37.4116052433208</v>
      </c>
      <c r="LH89" s="148">
        <v>8.6660002297784455</v>
      </c>
      <c r="LI89" s="148">
        <v>11.050457561316511</v>
      </c>
      <c r="LJ89" s="617"/>
      <c r="LL89" s="142">
        <f t="shared" si="219"/>
        <v>33.321761900060778</v>
      </c>
    </row>
    <row r="90" spans="1:324" s="142" customFormat="1" ht="15.75" x14ac:dyDescent="0.2">
      <c r="A90" s="691">
        <v>60</v>
      </c>
      <c r="B90" s="272">
        <v>63</v>
      </c>
      <c r="C90" s="144">
        <v>110</v>
      </c>
      <c r="D90" s="393">
        <v>3266.4</v>
      </c>
      <c r="E90" s="322" t="s">
        <v>242</v>
      </c>
      <c r="F90" s="311" t="s">
        <v>162</v>
      </c>
      <c r="G90" s="239"/>
      <c r="H90" s="145">
        <v>69.233634863886181</v>
      </c>
      <c r="I90" s="145">
        <v>0.23283699887873829</v>
      </c>
      <c r="J90" s="145">
        <v>7.6628075427825664</v>
      </c>
      <c r="K90" s="145">
        <v>2.133585808687021</v>
      </c>
      <c r="L90" s="145">
        <v>0.15473411392754075</v>
      </c>
      <c r="M90" s="145">
        <v>2.8908579260334908</v>
      </c>
      <c r="N90" s="145">
        <v>3.7352731007481199</v>
      </c>
      <c r="O90" s="145">
        <v>1.9019051109313823</v>
      </c>
      <c r="P90" s="145">
        <v>2.6582311637225886</v>
      </c>
      <c r="Q90" s="145">
        <v>6.2860733783063422E-2</v>
      </c>
      <c r="R90" s="145">
        <v>0.21086727753984152</v>
      </c>
      <c r="S90" s="145">
        <v>0.62240535907946237</v>
      </c>
      <c r="T90" s="145">
        <v>0.26</v>
      </c>
      <c r="U90" s="145">
        <v>7.84</v>
      </c>
      <c r="V90" s="146">
        <v>99.6</v>
      </c>
      <c r="W90" s="146"/>
      <c r="X90" s="145">
        <v>1.9019051109313823</v>
      </c>
      <c r="Y90" s="145">
        <f t="shared" si="226"/>
        <v>1.4112135923110856</v>
      </c>
      <c r="Z90" s="145">
        <f t="shared" si="227"/>
        <v>1.7555788200701274E-2</v>
      </c>
      <c r="AA90" s="145">
        <f t="shared" si="228"/>
        <v>3.313118703242468</v>
      </c>
      <c r="AB90" s="145">
        <v>0.26</v>
      </c>
      <c r="AC90" s="146">
        <f t="shared" si="229"/>
        <v>0.83327263661930395</v>
      </c>
      <c r="AD90" s="146"/>
      <c r="AE90" s="146">
        <f t="shared" si="230"/>
        <v>0.36901773569472263</v>
      </c>
      <c r="AF90" s="443">
        <f t="shared" si="248"/>
        <v>3.3662553650533971</v>
      </c>
      <c r="AG90" s="146">
        <v>0</v>
      </c>
      <c r="AH90" s="146">
        <f t="shared" si="231"/>
        <v>0.21086727753984152</v>
      </c>
      <c r="AI90" s="887">
        <f t="shared" si="170"/>
        <v>0.36901773569472263</v>
      </c>
      <c r="AJ90" s="887">
        <f t="shared" si="171"/>
        <v>3.3662553650533971</v>
      </c>
      <c r="AK90" s="146"/>
      <c r="AL90" s="887">
        <f t="shared" si="249"/>
        <v>0.2108672775398415</v>
      </c>
      <c r="AM90" s="249">
        <f t="shared" si="233"/>
        <v>26.354677993401097</v>
      </c>
      <c r="AN90" s="249">
        <f t="shared" si="234"/>
        <v>0.87227104934098343</v>
      </c>
      <c r="AO90" s="249">
        <f t="shared" si="220"/>
        <v>0.12772895065901652</v>
      </c>
      <c r="AP90" s="249">
        <f t="shared" si="235"/>
        <v>5.0244437347205118</v>
      </c>
      <c r="AQ90" s="249">
        <f t="shared" si="221"/>
        <v>4.3826768088393901</v>
      </c>
      <c r="AR90" s="249">
        <f t="shared" si="222"/>
        <v>0.64176692588112094</v>
      </c>
      <c r="AS90" s="249">
        <f t="shared" si="236"/>
        <v>6.0640502514695589</v>
      </c>
      <c r="AT90" s="249">
        <f t="shared" si="237"/>
        <v>1.7759497485304419</v>
      </c>
      <c r="AU90" s="433">
        <f t="shared" si="223"/>
        <v>5.7839720394649596</v>
      </c>
      <c r="AV90" s="430">
        <f t="shared" si="238"/>
        <v>36.219069206183029</v>
      </c>
      <c r="AW90" s="430">
        <f t="shared" si="239"/>
        <v>51.124100260794663</v>
      </c>
      <c r="AX90" s="430">
        <f t="shared" si="240"/>
        <v>93.127141506442655</v>
      </c>
      <c r="AY90" s="430">
        <f t="shared" si="224"/>
        <v>6.8728584935573451</v>
      </c>
      <c r="AZ90" s="436">
        <f t="shared" ref="AZ90:AZ111" si="250">AW90</f>
        <v>51.124100260794663</v>
      </c>
      <c r="BA90" s="436"/>
      <c r="BB90" s="436">
        <f t="shared" ref="BB90:BB110" si="251">AU90</f>
        <v>5.7839720394649596</v>
      </c>
      <c r="BC90" s="436"/>
      <c r="BD90" s="436">
        <f t="shared" ref="BD90:BD111" si="252">AV90</f>
        <v>36.219069206183029</v>
      </c>
      <c r="BE90" s="430"/>
      <c r="BF90" s="146">
        <f t="shared" si="172"/>
        <v>87.343169466977685</v>
      </c>
      <c r="BG90" s="146"/>
      <c r="BH90" s="147">
        <v>12853.442187214214</v>
      </c>
      <c r="BI90" s="148">
        <v>6.4232078255873644</v>
      </c>
      <c r="BJ90" s="148">
        <v>-0.13425020101126695</v>
      </c>
      <c r="BK90" s="148">
        <v>27.372084362931947</v>
      </c>
      <c r="BL90" s="148">
        <v>6.9530040404160287</v>
      </c>
      <c r="BM90" s="148">
        <v>13.716767963961059</v>
      </c>
      <c r="BN90" s="148">
        <v>21.861580937537408</v>
      </c>
      <c r="BO90" s="148">
        <v>66.265564907222767</v>
      </c>
      <c r="BP90" s="148">
        <v>109.68781583648492</v>
      </c>
      <c r="BQ90" s="148">
        <v>13.042473355506807</v>
      </c>
      <c r="BR90" s="196">
        <v>75.244697821270776</v>
      </c>
      <c r="BS90" s="148">
        <v>2.8715094911465591</v>
      </c>
      <c r="BT90" s="148">
        <v>16.69504612359712</v>
      </c>
      <c r="BU90" s="148">
        <v>4.3710429438291092</v>
      </c>
      <c r="BV90" s="148">
        <v>0.53814796716966329</v>
      </c>
      <c r="BW90" s="148">
        <v>465.42292493624967</v>
      </c>
      <c r="BX90" s="148">
        <v>16.515362230307513</v>
      </c>
      <c r="BY90" s="148">
        <v>30.368258630357943</v>
      </c>
      <c r="BZ90" s="148">
        <v>5.5557345735241404E-2</v>
      </c>
      <c r="CA90" s="148">
        <v>8.9587001235195896</v>
      </c>
      <c r="CB90" s="148"/>
      <c r="CC90" s="148">
        <f t="shared" si="225"/>
        <v>12433.091388718763</v>
      </c>
      <c r="CD90" s="148"/>
      <c r="CE90" s="148">
        <f t="shared" si="35"/>
        <v>55.842320984185051</v>
      </c>
      <c r="CF90" s="148"/>
      <c r="CG90" s="198">
        <v>10.476897002076466</v>
      </c>
      <c r="CH90" s="198">
        <v>9.4479303028935302</v>
      </c>
      <c r="CI90" s="373">
        <v>2.0176343037112674</v>
      </c>
      <c r="CJ90" s="200" t="s">
        <v>159</v>
      </c>
      <c r="CK90" s="344">
        <v>10.476897002076466</v>
      </c>
      <c r="CL90" s="373">
        <v>2.0176343037112674</v>
      </c>
      <c r="CM90" s="501">
        <f t="shared" si="173"/>
        <v>36.219069206183029</v>
      </c>
      <c r="CN90" s="501">
        <f t="shared" si="174"/>
        <v>51.124100260794663</v>
      </c>
      <c r="CO90" s="161">
        <f t="shared" si="175"/>
        <v>2.7609765295384454E-2</v>
      </c>
      <c r="CP90" s="161">
        <f t="shared" si="175"/>
        <v>1.9560246437566473E-2</v>
      </c>
      <c r="CQ90" s="142">
        <f t="shared" si="176"/>
        <v>1.411524409138244</v>
      </c>
      <c r="CR90" s="142">
        <f t="shared" si="177"/>
        <v>41.467546262878145</v>
      </c>
      <c r="CS90" s="142">
        <f t="shared" si="178"/>
        <v>9.0350220173669697</v>
      </c>
      <c r="CT90" s="142">
        <f t="shared" si="241"/>
        <v>90.03489979125743</v>
      </c>
      <c r="CU90" s="142">
        <f t="shared" si="179"/>
        <v>9.965100208742582</v>
      </c>
      <c r="CV90" s="142">
        <f t="shared" si="180"/>
        <v>4.0114819325004332</v>
      </c>
      <c r="CW90" s="146">
        <f t="shared" si="181"/>
        <v>69.233634863886181</v>
      </c>
      <c r="CX90" s="146">
        <f t="shared" si="182"/>
        <v>7.6628075427825664</v>
      </c>
      <c r="CY90" s="146">
        <f t="shared" si="183"/>
        <v>2.6582311637225886</v>
      </c>
      <c r="CZ90" s="512">
        <f t="shared" si="184"/>
        <v>66.265564907222767</v>
      </c>
      <c r="DG90" s="516"/>
      <c r="DH90" s="145">
        <v>69.233634863886181</v>
      </c>
      <c r="DI90" s="145">
        <v>0.23283699887873829</v>
      </c>
      <c r="DJ90" s="145">
        <v>7.6628075427825664</v>
      </c>
      <c r="DK90" s="145">
        <v>2.133585808687021</v>
      </c>
      <c r="DL90" s="145">
        <v>0.15473411392754075</v>
      </c>
      <c r="DM90" s="145">
        <v>2.8908579260334908</v>
      </c>
      <c r="DN90" s="145">
        <v>3.7352731007481199</v>
      </c>
      <c r="DO90" s="145">
        <v>1.9019051109313823</v>
      </c>
      <c r="DP90" s="145">
        <v>2.6582311637225886</v>
      </c>
      <c r="DQ90" s="145">
        <v>6.2860733783063422E-2</v>
      </c>
      <c r="DR90" s="145">
        <v>0.21086727753984152</v>
      </c>
      <c r="DS90" s="145">
        <v>0.62240535907946237</v>
      </c>
      <c r="DT90" s="145">
        <v>0.26</v>
      </c>
      <c r="DU90" s="538">
        <v>7.84</v>
      </c>
      <c r="DV90" s="540">
        <f t="shared" si="185"/>
        <v>99.600000000000023</v>
      </c>
      <c r="DW90" s="554">
        <f t="shared" si="186"/>
        <v>1.2206867879139796</v>
      </c>
      <c r="DX90" s="256">
        <f t="shared" si="242"/>
        <v>84.51258335760653</v>
      </c>
      <c r="DY90" s="256">
        <f t="shared" si="242"/>
        <v>0.28422104826881789</v>
      </c>
      <c r="DZ90" s="256">
        <f t="shared" si="242"/>
        <v>9.3538879258022654</v>
      </c>
      <c r="EA90" s="256">
        <f t="shared" si="242"/>
        <v>2.6044400075450103</v>
      </c>
      <c r="EB90" s="256">
        <f t="shared" si="242"/>
        <v>0.18888188851092547</v>
      </c>
      <c r="EC90" s="256">
        <f t="shared" si="242"/>
        <v>3.5288320760454908</v>
      </c>
      <c r="ED90" s="256">
        <f t="shared" si="242"/>
        <v>4.5595985233337126</v>
      </c>
      <c r="EE90" s="256">
        <f t="shared" si="242"/>
        <v>2.3216304407800101</v>
      </c>
      <c r="EF90" s="256">
        <f t="shared" si="242"/>
        <v>3.2448676607773668</v>
      </c>
      <c r="EG90" s="256">
        <f t="shared" si="242"/>
        <v>7.6733267207563474E-2</v>
      </c>
      <c r="EH90" s="256">
        <f t="shared" si="242"/>
        <v>0.25740289969627478</v>
      </c>
      <c r="EI90" s="256">
        <f t="shared" si="242"/>
        <v>0.75976199855515603</v>
      </c>
      <c r="EJ90" s="256">
        <f t="shared" si="243"/>
        <v>111.69284109412914</v>
      </c>
      <c r="EK90" s="256"/>
      <c r="EL90" s="256"/>
      <c r="EM90" s="147">
        <v>12853.442187214214</v>
      </c>
      <c r="EN90" s="148">
        <v>6.4232078255873644</v>
      </c>
      <c r="EO90" s="148">
        <v>-0.13425020101126695</v>
      </c>
      <c r="EP90" s="148">
        <v>27.372084362931947</v>
      </c>
      <c r="EQ90" s="148">
        <v>6.9530040404160287</v>
      </c>
      <c r="ER90" s="148">
        <v>13.716767963961059</v>
      </c>
      <c r="ES90" s="148">
        <v>21.861580937537408</v>
      </c>
      <c r="ET90" s="148">
        <v>66.265564907222767</v>
      </c>
      <c r="EU90" s="148">
        <v>109.68781583648492</v>
      </c>
      <c r="EV90" s="148">
        <v>13.042473355506807</v>
      </c>
      <c r="EW90" s="196">
        <v>75.244697821270776</v>
      </c>
      <c r="EX90" s="148">
        <v>2.8715094911465591</v>
      </c>
      <c r="EY90" s="148">
        <v>16.69504612359712</v>
      </c>
      <c r="EZ90" s="148">
        <v>4.3710429438291092</v>
      </c>
      <c r="FA90" s="148">
        <v>0.53814796716966329</v>
      </c>
      <c r="FB90" s="148">
        <v>465.42292493624967</v>
      </c>
      <c r="FC90" s="148">
        <v>16.515362230307513</v>
      </c>
      <c r="FD90" s="148">
        <v>30.368258630357943</v>
      </c>
      <c r="FE90" s="148">
        <v>5.5557345735241404E-2</v>
      </c>
      <c r="FF90" s="148">
        <v>8.9587001235195896</v>
      </c>
      <c r="FG90" s="516"/>
      <c r="FH90" s="256"/>
      <c r="FI90" s="256"/>
      <c r="FJ90" s="256"/>
      <c r="FK90" s="256"/>
      <c r="FL90" s="256"/>
      <c r="FM90" s="142">
        <f t="shared" si="244"/>
        <v>31.928364761594025</v>
      </c>
      <c r="FN90" s="256"/>
      <c r="FO90" s="142">
        <f t="shared" si="245"/>
        <v>52.630885187857288</v>
      </c>
      <c r="FP90" s="256"/>
      <c r="FQ90" s="142">
        <f t="shared" si="187"/>
        <v>9.965100208742582</v>
      </c>
      <c r="FS90" s="142">
        <f t="shared" si="188"/>
        <v>37.75857139305338</v>
      </c>
      <c r="FT90" s="256"/>
      <c r="FU90" s="142">
        <f t="shared" si="189"/>
        <v>9.965100208742582</v>
      </c>
      <c r="FV90" s="256"/>
      <c r="FW90" s="142">
        <f t="shared" si="190"/>
        <v>0.11068041650344808</v>
      </c>
      <c r="FY90" s="142">
        <f t="shared" si="191"/>
        <v>7.6628075427825664</v>
      </c>
      <c r="FZ90" s="256"/>
      <c r="GA90" s="256"/>
      <c r="GB90" s="256"/>
      <c r="GC90" s="256"/>
      <c r="GD90" s="256"/>
      <c r="GE90" s="256"/>
      <c r="GF90" s="256"/>
      <c r="GG90" s="256"/>
      <c r="GH90" s="256"/>
      <c r="GI90" s="256"/>
      <c r="GJ90" s="256"/>
      <c r="GK90" s="256"/>
      <c r="GL90" s="256"/>
      <c r="GM90" s="256"/>
      <c r="GN90" s="256"/>
      <c r="GO90" s="344">
        <v>10.476897002076466</v>
      </c>
      <c r="GP90" s="373">
        <v>2.0176343037112674</v>
      </c>
      <c r="GQ90" s="256"/>
      <c r="GR90" s="256"/>
      <c r="GS90" s="617"/>
      <c r="GT90" s="620"/>
      <c r="GU90" s="620"/>
      <c r="GV90" s="620"/>
      <c r="GW90" s="620"/>
      <c r="GX90" s="620"/>
      <c r="GY90" s="620"/>
      <c r="GZ90" s="620"/>
      <c r="HA90" s="620"/>
      <c r="HB90" s="620"/>
      <c r="HC90" s="629"/>
      <c r="HD90" s="620"/>
      <c r="HE90" s="620"/>
      <c r="HF90" s="620"/>
      <c r="HG90" s="620"/>
      <c r="HH90" s="620"/>
      <c r="HI90" s="620"/>
      <c r="HJ90" s="620"/>
      <c r="HK90" s="620"/>
      <c r="HL90" s="629"/>
      <c r="HM90" s="620"/>
      <c r="HN90" s="620"/>
      <c r="HO90" s="620"/>
      <c r="HP90" s="620"/>
      <c r="HQ90" s="620"/>
      <c r="HR90" s="620"/>
      <c r="HS90" s="620"/>
      <c r="HT90" s="620"/>
      <c r="HU90" s="620"/>
      <c r="HV90" s="620"/>
      <c r="HW90" s="620"/>
      <c r="HX90" s="620"/>
      <c r="HY90" s="620"/>
      <c r="HZ90" s="620"/>
      <c r="IA90" s="620"/>
      <c r="IB90" s="620"/>
      <c r="IC90" s="620"/>
      <c r="ID90" s="620"/>
      <c r="IE90" s="620"/>
      <c r="IF90" s="620"/>
      <c r="IG90" s="620"/>
      <c r="IH90" s="620"/>
      <c r="II90" s="620"/>
      <c r="IJ90" s="620"/>
      <c r="IK90" s="620"/>
      <c r="IL90" s="620"/>
      <c r="IM90" s="620"/>
      <c r="IN90" s="620"/>
      <c r="IO90" s="620"/>
      <c r="IP90" s="620"/>
      <c r="IQ90" s="620"/>
      <c r="IR90" s="620"/>
      <c r="IS90" s="620"/>
      <c r="IT90" s="620"/>
      <c r="IU90" s="620"/>
      <c r="IV90" s="620"/>
      <c r="IW90" s="620"/>
      <c r="IX90" s="691">
        <v>60</v>
      </c>
      <c r="IY90" s="145">
        <v>69.233634863886181</v>
      </c>
      <c r="IZ90" s="145">
        <v>0.23283699887873829</v>
      </c>
      <c r="JA90" s="145">
        <v>7.6628075427825664</v>
      </c>
      <c r="JB90" s="145">
        <v>2.133585808687021</v>
      </c>
      <c r="JC90" s="145">
        <v>0.15473411392754075</v>
      </c>
      <c r="JD90" s="145">
        <v>2.8908579260334908</v>
      </c>
      <c r="JE90" s="145">
        <v>3.7352731007481199</v>
      </c>
      <c r="JF90" s="145">
        <v>1.9019051109313823</v>
      </c>
      <c r="JG90" s="145">
        <v>2.6582311637225886</v>
      </c>
      <c r="JH90" s="145">
        <v>6.2860733783063422E-2</v>
      </c>
      <c r="JI90" s="145">
        <v>0.21086727753984152</v>
      </c>
      <c r="JJ90" s="145">
        <v>0.62240535907946237</v>
      </c>
      <c r="JK90" s="538">
        <v>7.84</v>
      </c>
      <c r="JL90" s="248">
        <v>0.26</v>
      </c>
      <c r="JM90" s="540">
        <f t="shared" si="192"/>
        <v>99.340000000000018</v>
      </c>
      <c r="JN90" s="748">
        <f t="shared" si="193"/>
        <v>1.0066438494060799</v>
      </c>
      <c r="JO90" s="753">
        <f t="shared" si="194"/>
        <v>69.693612707757367</v>
      </c>
      <c r="JP90" s="753">
        <f t="shared" si="195"/>
        <v>0.23438393283545222</v>
      </c>
      <c r="JQ90" s="753">
        <f t="shared" si="196"/>
        <v>7.7137180821245863</v>
      </c>
      <c r="JR90" s="753">
        <f t="shared" si="197"/>
        <v>2.1477610314948867</v>
      </c>
      <c r="JS90" s="753">
        <f t="shared" si="198"/>
        <v>0.15576214407845854</v>
      </c>
      <c r="JT90" s="753">
        <f t="shared" si="199"/>
        <v>2.9100643507484296</v>
      </c>
      <c r="JU90" s="753">
        <f t="shared" si="200"/>
        <v>3.7600896927200713</v>
      </c>
      <c r="JV90" s="753">
        <f t="shared" si="201"/>
        <v>1.9145410820730639</v>
      </c>
      <c r="JW90" s="753">
        <f t="shared" si="202"/>
        <v>2.6758920512609099</v>
      </c>
      <c r="JX90" s="753">
        <f t="shared" si="203"/>
        <v>6.3278371031873767E-2</v>
      </c>
      <c r="JY90" s="753">
        <f t="shared" si="204"/>
        <v>0.21226824797648627</v>
      </c>
      <c r="JZ90" s="753">
        <f t="shared" si="205"/>
        <v>0.62654052655472336</v>
      </c>
      <c r="KA90" s="753">
        <f t="shared" si="206"/>
        <v>7.8920877793436661</v>
      </c>
      <c r="KB90" s="753">
        <f t="shared" si="207"/>
        <v>99.999999999999957</v>
      </c>
      <c r="KC90" s="256"/>
      <c r="KD90" s="256">
        <f t="shared" si="208"/>
        <v>32.140492008852441</v>
      </c>
      <c r="KE90" s="256">
        <f t="shared" si="209"/>
        <v>52.337747022977048</v>
      </c>
      <c r="KF90" s="256">
        <f t="shared" si="210"/>
        <v>11.652177472063737</v>
      </c>
      <c r="KG90" s="249">
        <f t="shared" si="211"/>
        <v>2.8166282276361474</v>
      </c>
      <c r="KH90" s="256">
        <f t="shared" si="212"/>
        <v>98.947044731529374</v>
      </c>
      <c r="KI90" s="256">
        <f t="shared" si="213"/>
        <v>1.0106416040148303</v>
      </c>
      <c r="KJ90" s="753">
        <f t="shared" si="214"/>
        <v>32.482518397652463</v>
      </c>
      <c r="KK90" s="753">
        <f t="shared" si="215"/>
        <v>52.894704601823932</v>
      </c>
      <c r="KL90" s="753">
        <f t="shared" si="216"/>
        <v>11.776175330631967</v>
      </c>
      <c r="KM90" s="753">
        <f t="shared" si="217"/>
        <v>2.8466016698916445</v>
      </c>
      <c r="KN90" s="753">
        <f t="shared" si="218"/>
        <v>100.00000000000001</v>
      </c>
      <c r="KO90" s="256"/>
      <c r="KP90" s="147">
        <v>12853.442187214214</v>
      </c>
      <c r="KQ90" s="148">
        <v>6.4232078255873644</v>
      </c>
      <c r="KR90" s="148">
        <v>-0.13425020101126695</v>
      </c>
      <c r="KS90" s="148">
        <v>27.372084362931947</v>
      </c>
      <c r="KT90" s="148">
        <v>6.9530040404160287</v>
      </c>
      <c r="KU90" s="148">
        <v>13.716767963961059</v>
      </c>
      <c r="KV90" s="148">
        <v>21.861580937537408</v>
      </c>
      <c r="KW90" s="148">
        <v>66.265564907222767</v>
      </c>
      <c r="KX90" s="148">
        <v>109.68781583648492</v>
      </c>
      <c r="KY90" s="148">
        <v>13.042473355506807</v>
      </c>
      <c r="KZ90" s="196">
        <v>75.244697821270776</v>
      </c>
      <c r="LA90" s="148">
        <v>2.8715094911465591</v>
      </c>
      <c r="LB90" s="148">
        <v>16.69504612359712</v>
      </c>
      <c r="LC90" s="148">
        <v>4.3710429438291092</v>
      </c>
      <c r="LD90" s="148">
        <v>0.53814796716966329</v>
      </c>
      <c r="LE90" s="148">
        <v>465.42292493624967</v>
      </c>
      <c r="LF90" s="148">
        <v>16.515362230307513</v>
      </c>
      <c r="LG90" s="148">
        <v>30.368258630357943</v>
      </c>
      <c r="LH90" s="148">
        <v>5.5557345735241404E-2</v>
      </c>
      <c r="LI90" s="148">
        <v>8.9587001235195896</v>
      </c>
      <c r="LJ90" s="617"/>
      <c r="LL90" s="142">
        <f t="shared" si="219"/>
        <v>34.892524922133624</v>
      </c>
    </row>
    <row r="91" spans="1:324" s="142" customFormat="1" ht="15.75" x14ac:dyDescent="0.2">
      <c r="A91" s="278">
        <v>61</v>
      </c>
      <c r="B91" s="272">
        <v>67</v>
      </c>
      <c r="C91" s="144">
        <v>110</v>
      </c>
      <c r="D91" s="393">
        <v>3266.6</v>
      </c>
      <c r="E91" s="322" t="s">
        <v>242</v>
      </c>
      <c r="F91" s="311" t="s">
        <v>169</v>
      </c>
      <c r="G91" s="239"/>
      <c r="H91" s="145">
        <v>69.663278519306189</v>
      </c>
      <c r="I91" s="145">
        <v>0.16098486482371893</v>
      </c>
      <c r="J91" s="145">
        <v>7.1442956197602667</v>
      </c>
      <c r="K91" s="145">
        <v>1.9484538315420161</v>
      </c>
      <c r="L91" s="145">
        <v>0.16772327643177518</v>
      </c>
      <c r="M91" s="145">
        <v>2.9636376553682409</v>
      </c>
      <c r="N91" s="145">
        <v>4.1684445933524241</v>
      </c>
      <c r="O91" s="145">
        <v>1.7332458108097195</v>
      </c>
      <c r="P91" s="145">
        <v>2.5344850660801583</v>
      </c>
      <c r="Q91" s="145">
        <v>6.5699513178548469E-2</v>
      </c>
      <c r="R91" s="145">
        <v>0.19699325185426952</v>
      </c>
      <c r="S91" s="145">
        <v>0.54275799749265596</v>
      </c>
      <c r="T91" s="145">
        <v>0.23</v>
      </c>
      <c r="U91" s="145">
        <v>8.08</v>
      </c>
      <c r="V91" s="146">
        <v>99.6</v>
      </c>
      <c r="W91" s="146"/>
      <c r="X91" s="145">
        <v>1.7332458108097195</v>
      </c>
      <c r="Y91" s="145">
        <f t="shared" si="226"/>
        <v>1.2860683916208118</v>
      </c>
      <c r="Z91" s="145">
        <f t="shared" si="227"/>
        <v>1.5309226228884887E-2</v>
      </c>
      <c r="AA91" s="145">
        <f t="shared" si="228"/>
        <v>3.0193142024305315</v>
      </c>
      <c r="AB91" s="145">
        <v>0.23</v>
      </c>
      <c r="AC91" s="146">
        <f t="shared" si="229"/>
        <v>0.73975124934692549</v>
      </c>
      <c r="AD91" s="146"/>
      <c r="AE91" s="146">
        <f t="shared" si="230"/>
        <v>0.34473819074497164</v>
      </c>
      <c r="AF91" s="443">
        <f t="shared" si="248"/>
        <v>3.8237064026074523</v>
      </c>
      <c r="AG91" s="146">
        <v>0</v>
      </c>
      <c r="AH91" s="146">
        <f t="shared" si="231"/>
        <v>0.19699325185426952</v>
      </c>
      <c r="AI91" s="887">
        <f t="shared" si="170"/>
        <v>0.34473819074497164</v>
      </c>
      <c r="AJ91" s="887">
        <f t="shared" si="171"/>
        <v>3.8237064026074523</v>
      </c>
      <c r="AK91" s="146"/>
      <c r="AL91" s="887">
        <f t="shared" si="249"/>
        <v>0.1969932518542695</v>
      </c>
      <c r="AM91" s="249">
        <f t="shared" si="233"/>
        <v>25.256593261888252</v>
      </c>
      <c r="AN91" s="249">
        <f t="shared" si="234"/>
        <v>0.8486056150582526</v>
      </c>
      <c r="AO91" s="249">
        <f t="shared" si="220"/>
        <v>0.15139438494174734</v>
      </c>
      <c r="AP91" s="249">
        <f t="shared" si="235"/>
        <v>4.9120914869102572</v>
      </c>
      <c r="AQ91" s="249">
        <f t="shared" si="221"/>
        <v>4.1684284174718851</v>
      </c>
      <c r="AR91" s="249">
        <f t="shared" si="222"/>
        <v>0.74366306943837157</v>
      </c>
      <c r="AS91" s="249">
        <f t="shared" si="236"/>
        <v>5.9551561648596936</v>
      </c>
      <c r="AT91" s="249">
        <f t="shared" si="237"/>
        <v>2.1248438351403069</v>
      </c>
      <c r="AU91" s="433">
        <f t="shared" si="223"/>
        <v>6.6922133071861314</v>
      </c>
      <c r="AV91" s="430">
        <f t="shared" si="238"/>
        <v>34.535760404183691</v>
      </c>
      <c r="AW91" s="430">
        <f t="shared" si="239"/>
        <v>52.395398317214344</v>
      </c>
      <c r="AX91" s="430">
        <f t="shared" si="240"/>
        <v>93.623372028584157</v>
      </c>
      <c r="AY91" s="430">
        <f t="shared" si="224"/>
        <v>6.3766279714158429</v>
      </c>
      <c r="AZ91" s="436">
        <f t="shared" si="250"/>
        <v>52.395398317214344</v>
      </c>
      <c r="BA91" s="436"/>
      <c r="BB91" s="436">
        <f t="shared" si="251"/>
        <v>6.6922133071861314</v>
      </c>
      <c r="BC91" s="436"/>
      <c r="BD91" s="436">
        <f t="shared" si="252"/>
        <v>34.535760404183691</v>
      </c>
      <c r="BE91" s="430"/>
      <c r="BF91" s="146">
        <f t="shared" si="172"/>
        <v>86.931158721398035</v>
      </c>
      <c r="BG91" s="146"/>
      <c r="BH91" s="147">
        <v>12217.238094752871</v>
      </c>
      <c r="BI91" s="148">
        <v>3.7338360920104869</v>
      </c>
      <c r="BJ91" s="148">
        <v>0</v>
      </c>
      <c r="BK91" s="148">
        <v>25.787803654385669</v>
      </c>
      <c r="BL91" s="148">
        <v>5.9828453560863259</v>
      </c>
      <c r="BM91" s="148">
        <v>13.352325825777271</v>
      </c>
      <c r="BN91" s="148">
        <v>19.896989023735141</v>
      </c>
      <c r="BO91" s="148">
        <v>60.900616845545755</v>
      </c>
      <c r="BP91" s="148">
        <v>106.48070404991961</v>
      </c>
      <c r="BQ91" s="148">
        <v>12.716246406933685</v>
      </c>
      <c r="BR91" s="196">
        <v>55.731084972178508</v>
      </c>
      <c r="BS91" s="148">
        <v>1.9100805319687291</v>
      </c>
      <c r="BT91" s="148">
        <v>17.411511513138379</v>
      </c>
      <c r="BU91" s="148">
        <v>3.7558280928510457</v>
      </c>
      <c r="BV91" s="472">
        <v>1</v>
      </c>
      <c r="BW91" s="148">
        <v>525.90224258239368</v>
      </c>
      <c r="BX91" s="148">
        <v>11.380270672697172</v>
      </c>
      <c r="BY91" s="148">
        <v>29.090407068233649</v>
      </c>
      <c r="BZ91" s="148">
        <v>0.46643023224172958</v>
      </c>
      <c r="CA91" s="148">
        <v>6.0373360204504189</v>
      </c>
      <c r="CB91" s="148"/>
      <c r="CC91" s="148">
        <f t="shared" si="225"/>
        <v>7288.6912677716291</v>
      </c>
      <c r="CD91" s="148"/>
      <c r="CE91" s="148">
        <f t="shared" si="35"/>
        <v>46.508013761381243</v>
      </c>
      <c r="CF91" s="148"/>
      <c r="CG91" s="198">
        <v>11.387339110875953</v>
      </c>
      <c r="CH91" s="198">
        <v>10.249654457498263</v>
      </c>
      <c r="CI91" s="373">
        <v>4.8788241320153283</v>
      </c>
      <c r="CJ91" s="200"/>
      <c r="CK91" s="344">
        <v>11.387339110875953</v>
      </c>
      <c r="CL91" s="373">
        <v>4.8788241320153283</v>
      </c>
      <c r="CM91" s="501">
        <f t="shared" si="173"/>
        <v>34.535760404183691</v>
      </c>
      <c r="CN91" s="501">
        <f t="shared" si="174"/>
        <v>52.395398317214344</v>
      </c>
      <c r="CO91" s="161">
        <f t="shared" si="175"/>
        <v>2.8955493908246456E-2</v>
      </c>
      <c r="CP91" s="161">
        <f t="shared" si="175"/>
        <v>1.9085645536002217E-2</v>
      </c>
      <c r="CQ91" s="142">
        <f t="shared" si="176"/>
        <v>1.5171346367942464</v>
      </c>
      <c r="CR91" s="142">
        <f t="shared" si="177"/>
        <v>39.727712033456129</v>
      </c>
      <c r="CS91" s="142">
        <f t="shared" si="178"/>
        <v>9.7508952914302558</v>
      </c>
      <c r="CT91" s="142">
        <f t="shared" si="241"/>
        <v>90.698449078960707</v>
      </c>
      <c r="CU91" s="142">
        <f t="shared" si="179"/>
        <v>9.3015509210392828</v>
      </c>
      <c r="CV91" s="142">
        <f t="shared" si="180"/>
        <v>4.1616738833828899</v>
      </c>
      <c r="CW91" s="146">
        <f t="shared" si="181"/>
        <v>69.663278519306189</v>
      </c>
      <c r="CX91" s="146">
        <f t="shared" si="182"/>
        <v>7.1442956197602667</v>
      </c>
      <c r="CY91" s="146">
        <f t="shared" si="183"/>
        <v>2.5344850660801583</v>
      </c>
      <c r="CZ91" s="512">
        <f t="shared" si="184"/>
        <v>60.900616845545755</v>
      </c>
      <c r="DG91" s="516"/>
      <c r="DH91" s="145">
        <v>69.663278519306189</v>
      </c>
      <c r="DI91" s="145">
        <v>0.16098486482371893</v>
      </c>
      <c r="DJ91" s="145">
        <v>7.1442956197602667</v>
      </c>
      <c r="DK91" s="145">
        <v>1.9484538315420161</v>
      </c>
      <c r="DL91" s="145">
        <v>0.16772327643177518</v>
      </c>
      <c r="DM91" s="145">
        <v>2.9636376553682409</v>
      </c>
      <c r="DN91" s="145">
        <v>4.1684445933524241</v>
      </c>
      <c r="DO91" s="145">
        <v>1.7332458108097195</v>
      </c>
      <c r="DP91" s="145">
        <v>2.5344850660801583</v>
      </c>
      <c r="DQ91" s="145">
        <v>6.5699513178548469E-2</v>
      </c>
      <c r="DR91" s="145">
        <v>0.19699325185426952</v>
      </c>
      <c r="DS91" s="145">
        <v>0.54275799749265596</v>
      </c>
      <c r="DT91" s="145">
        <v>0.23</v>
      </c>
      <c r="DU91" s="538">
        <v>8.08</v>
      </c>
      <c r="DV91" s="540">
        <f t="shared" si="185"/>
        <v>99.59999999999998</v>
      </c>
      <c r="DW91" s="554">
        <f t="shared" si="186"/>
        <v>1.2277245057041886</v>
      </c>
      <c r="DX91" s="256">
        <f t="shared" si="242"/>
        <v>85.527314185848411</v>
      </c>
      <c r="DY91" s="256">
        <f t="shared" si="242"/>
        <v>0.19764506359155593</v>
      </c>
      <c r="DZ91" s="256">
        <f t="shared" si="242"/>
        <v>8.7712268083747738</v>
      </c>
      <c r="EA91" s="256">
        <f t="shared" si="242"/>
        <v>2.392164517217354</v>
      </c>
      <c r="EB91" s="256">
        <f t="shared" si="242"/>
        <v>0.20591797665228817</v>
      </c>
      <c r="EC91" s="256">
        <f t="shared" si="242"/>
        <v>3.6385305755232937</v>
      </c>
      <c r="ED91" s="256">
        <f t="shared" si="242"/>
        <v>5.1177015779289023</v>
      </c>
      <c r="EE91" s="256">
        <f t="shared" si="242"/>
        <v>2.1279483563402186</v>
      </c>
      <c r="EF91" s="256">
        <f t="shared" si="242"/>
        <v>3.1116494249679101</v>
      </c>
      <c r="EG91" s="256">
        <f t="shared" si="242"/>
        <v>8.066090234213924E-2</v>
      </c>
      <c r="EH91" s="256">
        <f t="shared" si="242"/>
        <v>0.24185344275984377</v>
      </c>
      <c r="EI91" s="256">
        <f t="shared" si="242"/>
        <v>0.66635729418866629</v>
      </c>
      <c r="EJ91" s="256">
        <f t="shared" si="243"/>
        <v>112.07897012573535</v>
      </c>
      <c r="EK91" s="256"/>
      <c r="EL91" s="256"/>
      <c r="EM91" s="147">
        <v>12217.238094752871</v>
      </c>
      <c r="EN91" s="148">
        <v>3.7338360920104869</v>
      </c>
      <c r="EO91" s="148">
        <v>0</v>
      </c>
      <c r="EP91" s="148">
        <v>25.787803654385669</v>
      </c>
      <c r="EQ91" s="148">
        <v>5.9828453560863259</v>
      </c>
      <c r="ER91" s="148">
        <v>13.352325825777271</v>
      </c>
      <c r="ES91" s="148">
        <v>19.896989023735141</v>
      </c>
      <c r="ET91" s="148">
        <v>60.900616845545755</v>
      </c>
      <c r="EU91" s="148">
        <v>106.48070404991961</v>
      </c>
      <c r="EV91" s="148">
        <v>12.716246406933685</v>
      </c>
      <c r="EW91" s="196">
        <v>55.731084972178508</v>
      </c>
      <c r="EX91" s="148">
        <v>1.9100805319687291</v>
      </c>
      <c r="EY91" s="148">
        <v>17.411511513138379</v>
      </c>
      <c r="EZ91" s="148">
        <v>3.7558280928510457</v>
      </c>
      <c r="FA91" s="472">
        <v>1</v>
      </c>
      <c r="FB91" s="148">
        <v>525.90224258239368</v>
      </c>
      <c r="FC91" s="148">
        <v>11.380270672697172</v>
      </c>
      <c r="FD91" s="148">
        <v>29.090407068233649</v>
      </c>
      <c r="FE91" s="148">
        <v>0.46643023224172958</v>
      </c>
      <c r="FF91" s="148">
        <v>6.0373360204504189</v>
      </c>
      <c r="FG91" s="516"/>
      <c r="FH91" s="256"/>
      <c r="FI91" s="256"/>
      <c r="FJ91" s="256"/>
      <c r="FK91" s="256"/>
      <c r="FL91" s="256"/>
      <c r="FM91" s="142">
        <f t="shared" si="244"/>
        <v>29.767898415667776</v>
      </c>
      <c r="FN91" s="256"/>
      <c r="FO91" s="142">
        <f t="shared" si="245"/>
        <v>54.183971343158944</v>
      </c>
      <c r="FP91" s="256"/>
      <c r="FQ91" s="142">
        <f t="shared" si="187"/>
        <v>9.3015509210392846</v>
      </c>
      <c r="FS91" s="142">
        <f t="shared" si="188"/>
        <v>35.458291162762308</v>
      </c>
      <c r="FT91" s="256"/>
      <c r="FU91" s="142">
        <f t="shared" si="189"/>
        <v>9.3015509210392828</v>
      </c>
      <c r="FV91" s="256"/>
      <c r="FW91" s="142">
        <f t="shared" si="190"/>
        <v>0.10255468550450618</v>
      </c>
      <c r="FY91" s="142">
        <f t="shared" si="191"/>
        <v>7.1442956197602658</v>
      </c>
      <c r="FZ91" s="256"/>
      <c r="GA91" s="256"/>
      <c r="GB91" s="256"/>
      <c r="GC91" s="256"/>
      <c r="GD91" s="256"/>
      <c r="GE91" s="256"/>
      <c r="GF91" s="256"/>
      <c r="GG91" s="256"/>
      <c r="GH91" s="256"/>
      <c r="GI91" s="256"/>
      <c r="GJ91" s="256"/>
      <c r="GK91" s="256"/>
      <c r="GL91" s="256"/>
      <c r="GM91" s="256"/>
      <c r="GN91" s="256"/>
      <c r="GO91" s="344">
        <v>11.387339110875953</v>
      </c>
      <c r="GP91" s="373">
        <v>4.8788241320153283</v>
      </c>
      <c r="GQ91" s="256"/>
      <c r="GR91" s="256"/>
      <c r="GS91" s="617"/>
      <c r="GT91" s="620"/>
      <c r="GU91" s="620"/>
      <c r="GV91" s="620"/>
      <c r="GW91" s="620"/>
      <c r="GX91" s="620"/>
      <c r="GY91" s="620"/>
      <c r="GZ91" s="620"/>
      <c r="HA91" s="620"/>
      <c r="HB91" s="620"/>
      <c r="HC91" s="629"/>
      <c r="HD91" s="620"/>
      <c r="HE91" s="620"/>
      <c r="HF91" s="620"/>
      <c r="HG91" s="620"/>
      <c r="HH91" s="620"/>
      <c r="HI91" s="620"/>
      <c r="HJ91" s="620"/>
      <c r="HK91" s="620"/>
      <c r="HL91" s="629"/>
      <c r="HM91" s="620"/>
      <c r="HN91" s="620"/>
      <c r="HO91" s="620"/>
      <c r="HP91" s="620"/>
      <c r="HQ91" s="620"/>
      <c r="HR91" s="620"/>
      <c r="HS91" s="620"/>
      <c r="HT91" s="620"/>
      <c r="HU91" s="620"/>
      <c r="HV91" s="620"/>
      <c r="HW91" s="620"/>
      <c r="HX91" s="620"/>
      <c r="HY91" s="620"/>
      <c r="HZ91" s="620"/>
      <c r="IA91" s="620"/>
      <c r="IB91" s="620"/>
      <c r="IC91" s="620"/>
      <c r="ID91" s="620"/>
      <c r="IE91" s="620"/>
      <c r="IF91" s="620"/>
      <c r="IG91" s="620"/>
      <c r="IH91" s="620"/>
      <c r="II91" s="620"/>
      <c r="IJ91" s="620"/>
      <c r="IK91" s="620"/>
      <c r="IL91" s="620"/>
      <c r="IM91" s="620"/>
      <c r="IN91" s="620"/>
      <c r="IO91" s="620"/>
      <c r="IP91" s="620"/>
      <c r="IQ91" s="620"/>
      <c r="IR91" s="620"/>
      <c r="IS91" s="620"/>
      <c r="IT91" s="620"/>
      <c r="IU91" s="620"/>
      <c r="IV91" s="620"/>
      <c r="IW91" s="620"/>
      <c r="IX91" s="278">
        <v>61</v>
      </c>
      <c r="IY91" s="145">
        <v>69.663278519306189</v>
      </c>
      <c r="IZ91" s="145">
        <v>0.16098486482371893</v>
      </c>
      <c r="JA91" s="145">
        <v>7.1442956197602667</v>
      </c>
      <c r="JB91" s="145">
        <v>1.9484538315420161</v>
      </c>
      <c r="JC91" s="145">
        <v>0.16772327643177518</v>
      </c>
      <c r="JD91" s="145">
        <v>2.9636376553682409</v>
      </c>
      <c r="JE91" s="145">
        <v>4.1684445933524241</v>
      </c>
      <c r="JF91" s="145">
        <v>1.7332458108097195</v>
      </c>
      <c r="JG91" s="145">
        <v>2.5344850660801583</v>
      </c>
      <c r="JH91" s="145">
        <v>6.5699513178548469E-2</v>
      </c>
      <c r="JI91" s="145">
        <v>0.19699325185426952</v>
      </c>
      <c r="JJ91" s="145">
        <v>0.54275799749265596</v>
      </c>
      <c r="JK91" s="538">
        <v>8.08</v>
      </c>
      <c r="JL91" s="248">
        <v>0.23</v>
      </c>
      <c r="JM91" s="540">
        <f t="shared" si="192"/>
        <v>99.369999999999976</v>
      </c>
      <c r="JN91" s="748">
        <f t="shared" si="193"/>
        <v>1.0063399416322836</v>
      </c>
      <c r="JO91" s="753">
        <f t="shared" si="194"/>
        <v>70.104939639032111</v>
      </c>
      <c r="JP91" s="753">
        <f t="shared" si="195"/>
        <v>0.16200549947038237</v>
      </c>
      <c r="JQ91" s="753">
        <f t="shared" si="196"/>
        <v>7.1895900369933257</v>
      </c>
      <c r="JR91" s="753">
        <f t="shared" si="197"/>
        <v>1.9608069151071919</v>
      </c>
      <c r="JS91" s="753">
        <f t="shared" si="198"/>
        <v>0.16878663221472801</v>
      </c>
      <c r="JT91" s="753">
        <f t="shared" si="199"/>
        <v>2.9824269451225134</v>
      </c>
      <c r="JU91" s="753">
        <f t="shared" si="200"/>
        <v>4.1948722887716867</v>
      </c>
      <c r="JV91" s="753">
        <f t="shared" si="201"/>
        <v>1.7442344880846532</v>
      </c>
      <c r="JW91" s="753">
        <f t="shared" si="202"/>
        <v>2.550553553467001</v>
      </c>
      <c r="JX91" s="753">
        <f t="shared" si="203"/>
        <v>6.6116044257369916E-2</v>
      </c>
      <c r="JY91" s="753">
        <f t="shared" si="204"/>
        <v>0.19824217757297932</v>
      </c>
      <c r="JZ91" s="753">
        <f t="shared" si="205"/>
        <v>0.54619905151721448</v>
      </c>
      <c r="KA91" s="753">
        <f t="shared" si="206"/>
        <v>8.1312267283888513</v>
      </c>
      <c r="KB91" s="753">
        <f t="shared" si="207"/>
        <v>100.00000000000003</v>
      </c>
      <c r="KC91" s="256"/>
      <c r="KD91" s="256">
        <f t="shared" si="208"/>
        <v>29.956625154138859</v>
      </c>
      <c r="KE91" s="256">
        <f t="shared" si="209"/>
        <v>53.928362055797123</v>
      </c>
      <c r="KF91" s="256">
        <f t="shared" si="210"/>
        <v>12.326099017160537</v>
      </c>
      <c r="KG91" s="249">
        <f t="shared" si="211"/>
        <v>2.5547917614322171</v>
      </c>
      <c r="KH91" s="256">
        <f t="shared" si="212"/>
        <v>98.765877988528743</v>
      </c>
      <c r="KI91" s="256">
        <f t="shared" si="213"/>
        <v>1.0124954289538599</v>
      </c>
      <c r="KJ91" s="753">
        <f t="shared" si="214"/>
        <v>30.330946035449813</v>
      </c>
      <c r="KK91" s="753">
        <f t="shared" si="215"/>
        <v>54.602220072463368</v>
      </c>
      <c r="KL91" s="753">
        <f t="shared" si="216"/>
        <v>12.480118911707709</v>
      </c>
      <c r="KM91" s="753">
        <f t="shared" si="217"/>
        <v>2.5867149803790999</v>
      </c>
      <c r="KN91" s="753">
        <f t="shared" si="218"/>
        <v>99.999999999999986</v>
      </c>
      <c r="KO91" s="256"/>
      <c r="KP91" s="147">
        <v>12217.238094752871</v>
      </c>
      <c r="KQ91" s="148">
        <v>3.7338360920104869</v>
      </c>
      <c r="KR91" s="148">
        <v>0</v>
      </c>
      <c r="KS91" s="148">
        <v>25.787803654385669</v>
      </c>
      <c r="KT91" s="148">
        <v>5.9828453560863259</v>
      </c>
      <c r="KU91" s="148">
        <v>13.352325825777271</v>
      </c>
      <c r="KV91" s="148">
        <v>19.896989023735141</v>
      </c>
      <c r="KW91" s="148">
        <v>60.900616845545755</v>
      </c>
      <c r="KX91" s="148">
        <v>106.48070404991961</v>
      </c>
      <c r="KY91" s="148">
        <v>12.716246406933685</v>
      </c>
      <c r="KZ91" s="196">
        <v>55.731084972178508</v>
      </c>
      <c r="LA91" s="148">
        <v>1.9100805319687291</v>
      </c>
      <c r="LB91" s="148">
        <v>17.411511513138379</v>
      </c>
      <c r="LC91" s="148">
        <v>3.7558280928510457</v>
      </c>
      <c r="LD91" s="472">
        <v>1</v>
      </c>
      <c r="LE91" s="148">
        <v>525.90224258239368</v>
      </c>
      <c r="LF91" s="148">
        <v>11.380270672697172</v>
      </c>
      <c r="LG91" s="148">
        <v>29.090407068233649</v>
      </c>
      <c r="LH91" s="148">
        <v>0.46643023224172958</v>
      </c>
      <c r="LI91" s="148">
        <v>6.0373360204504189</v>
      </c>
      <c r="LJ91" s="617"/>
      <c r="LL91" s="142">
        <f t="shared" si="219"/>
        <v>36.428091496068902</v>
      </c>
    </row>
    <row r="92" spans="1:324" s="142" customFormat="1" ht="15.75" x14ac:dyDescent="0.2">
      <c r="A92" s="691">
        <v>62</v>
      </c>
      <c r="B92" s="272">
        <v>65</v>
      </c>
      <c r="C92" s="144">
        <v>110</v>
      </c>
      <c r="D92" s="393">
        <v>3267.4</v>
      </c>
      <c r="E92" s="322" t="s">
        <v>242</v>
      </c>
      <c r="F92" s="311" t="s">
        <v>168</v>
      </c>
      <c r="G92" s="239"/>
      <c r="H92" s="145">
        <v>81.363461692765185</v>
      </c>
      <c r="I92" s="145">
        <v>0.32523036559194551</v>
      </c>
      <c r="J92" s="145">
        <v>6.1588843746218922</v>
      </c>
      <c r="K92" s="145">
        <v>1.495447963166977</v>
      </c>
      <c r="L92" s="145">
        <v>5.8826934466003934E-2</v>
      </c>
      <c r="M92" s="145">
        <v>1.0085199926130173</v>
      </c>
      <c r="N92" s="145">
        <v>1.1078223048658558</v>
      </c>
      <c r="O92" s="145">
        <v>1.3878874504085121</v>
      </c>
      <c r="P92" s="145">
        <v>2.3206562951736247</v>
      </c>
      <c r="Q92" s="145">
        <v>7.5241382384594296E-2</v>
      </c>
      <c r="R92" s="145">
        <v>0.35367527844465796</v>
      </c>
      <c r="S92" s="145">
        <v>0.40434596549769775</v>
      </c>
      <c r="T92" s="145">
        <v>0.18</v>
      </c>
      <c r="U92" s="145">
        <v>3.36</v>
      </c>
      <c r="V92" s="146">
        <v>99.599999999999952</v>
      </c>
      <c r="W92" s="146"/>
      <c r="X92" s="145">
        <v>1.3878874504085121</v>
      </c>
      <c r="Y92" s="145">
        <f t="shared" si="226"/>
        <v>1.0298124882031161</v>
      </c>
      <c r="Z92" s="145">
        <f t="shared" si="227"/>
        <v>1.1405126942647949E-2</v>
      </c>
      <c r="AA92" s="145">
        <f t="shared" si="228"/>
        <v>2.4176999386116282</v>
      </c>
      <c r="AB92" s="145">
        <v>0.18</v>
      </c>
      <c r="AC92" s="146">
        <f t="shared" si="229"/>
        <v>0.7580212439423557</v>
      </c>
      <c r="AD92" s="146"/>
      <c r="AE92" s="146">
        <f t="shared" si="230"/>
        <v>0.61893173727815143</v>
      </c>
      <c r="AF92" s="443">
        <f t="shared" si="248"/>
        <v>0.48889056758770433</v>
      </c>
      <c r="AG92" s="146">
        <v>0</v>
      </c>
      <c r="AH92" s="146">
        <f t="shared" si="231"/>
        <v>0.35367527844465796</v>
      </c>
      <c r="AI92" s="887">
        <f t="shared" si="170"/>
        <v>0.61893173727815143</v>
      </c>
      <c r="AJ92" s="887">
        <f t="shared" si="171"/>
        <v>0.48889056758770433</v>
      </c>
      <c r="AK92" s="146"/>
      <c r="AL92" s="887">
        <f t="shared" si="249"/>
        <v>0.35367527844465796</v>
      </c>
      <c r="AM92" s="249">
        <f t="shared" si="233"/>
        <v>18.96554369145338</v>
      </c>
      <c r="AN92" s="249">
        <f t="shared" si="234"/>
        <v>0.97422216965981223</v>
      </c>
      <c r="AO92" s="249">
        <f t="shared" si="220"/>
        <v>2.5777830340187803E-2</v>
      </c>
      <c r="AP92" s="249">
        <f t="shared" si="235"/>
        <v>2.5039679557799941</v>
      </c>
      <c r="AQ92" s="249">
        <f t="shared" si="221"/>
        <v>2.4394210946386305</v>
      </c>
      <c r="AR92" s="249">
        <f t="shared" si="222"/>
        <v>6.4546861141363557E-2</v>
      </c>
      <c r="AS92" s="249">
        <f t="shared" si="236"/>
        <v>3.1911261807748241</v>
      </c>
      <c r="AT92" s="249">
        <f t="shared" si="237"/>
        <v>0.16887381922517589</v>
      </c>
      <c r="AU92" s="433">
        <f t="shared" si="223"/>
        <v>0.72231124795424373</v>
      </c>
      <c r="AV92" s="430">
        <f t="shared" si="238"/>
        <v>23.578863300070694</v>
      </c>
      <c r="AW92" s="430">
        <f t="shared" si="239"/>
        <v>69.574030042729845</v>
      </c>
      <c r="AX92" s="430">
        <f t="shared" si="240"/>
        <v>93.875204590754777</v>
      </c>
      <c r="AY92" s="430">
        <f t="shared" si="224"/>
        <v>6.1247954092452233</v>
      </c>
      <c r="AZ92" s="436">
        <f t="shared" si="250"/>
        <v>69.574030042729845</v>
      </c>
      <c r="BA92" s="436"/>
      <c r="BB92" s="436">
        <f t="shared" si="251"/>
        <v>0.72231124795424373</v>
      </c>
      <c r="BC92" s="436"/>
      <c r="BD92" s="436">
        <f t="shared" si="252"/>
        <v>23.578863300070694</v>
      </c>
      <c r="BE92" s="430"/>
      <c r="BF92" s="146">
        <f t="shared" si="172"/>
        <v>93.152893342800539</v>
      </c>
      <c r="BG92" s="146"/>
      <c r="BH92" s="147">
        <v>8529.4606795692071</v>
      </c>
      <c r="BI92" s="148">
        <v>0.3266330447041999</v>
      </c>
      <c r="BJ92" s="148">
        <v>2.002200644887925</v>
      </c>
      <c r="BK92" s="148">
        <v>28.11869757343759</v>
      </c>
      <c r="BL92" s="148">
        <v>5.7667419219935638</v>
      </c>
      <c r="BM92" s="148">
        <v>15.865785059964514</v>
      </c>
      <c r="BN92" s="148">
        <v>8.5435096864473152</v>
      </c>
      <c r="BO92" s="148">
        <v>54.472659750448372</v>
      </c>
      <c r="BP92" s="148">
        <v>100.03502039652723</v>
      </c>
      <c r="BQ92" s="148">
        <v>14.427559812765333</v>
      </c>
      <c r="BR92" s="196">
        <v>114.12939942615257</v>
      </c>
      <c r="BS92" s="148">
        <v>3.4694040569421691</v>
      </c>
      <c r="BT92" s="148">
        <v>31.039918094105417</v>
      </c>
      <c r="BU92" s="148">
        <v>6.0382537281563584</v>
      </c>
      <c r="BV92" s="148">
        <v>2.2433936509659897</v>
      </c>
      <c r="BW92" s="148">
        <v>633.48594097717023</v>
      </c>
      <c r="BX92" s="148">
        <v>26.815267741257259</v>
      </c>
      <c r="BY92" s="148">
        <v>50.419302705727709</v>
      </c>
      <c r="BZ92" s="148">
        <v>16.74975791126332</v>
      </c>
      <c r="CA92" s="148">
        <v>14.016924188953178</v>
      </c>
      <c r="CB92" s="148"/>
      <c r="CC92" s="148">
        <f t="shared" si="225"/>
        <v>3110.5781418516594</v>
      </c>
      <c r="CD92" s="148"/>
      <c r="CE92" s="148">
        <f t="shared" si="35"/>
        <v>91.251494635938158</v>
      </c>
      <c r="CF92" s="148"/>
      <c r="CG92" s="198">
        <v>15.761028796024974</v>
      </c>
      <c r="CH92" s="198">
        <v>14.263924196903192</v>
      </c>
      <c r="CI92" s="373">
        <v>82.094027337239794</v>
      </c>
      <c r="CJ92" s="200" t="s">
        <v>164</v>
      </c>
      <c r="CK92" s="344">
        <v>15.761028796024974</v>
      </c>
      <c r="CL92" s="373">
        <v>82.094027337239794</v>
      </c>
      <c r="CM92" s="501">
        <f t="shared" si="173"/>
        <v>23.578863300070694</v>
      </c>
      <c r="CN92" s="501">
        <f t="shared" si="174"/>
        <v>69.574030042729845</v>
      </c>
      <c r="CO92" s="161">
        <f t="shared" si="175"/>
        <v>4.2410865497362706E-2</v>
      </c>
      <c r="CP92" s="161">
        <f t="shared" si="175"/>
        <v>1.4373179178866543E-2</v>
      </c>
      <c r="CQ92" s="142">
        <f t="shared" si="176"/>
        <v>2.9506948302516878</v>
      </c>
      <c r="CR92" s="142">
        <f t="shared" si="177"/>
        <v>25.312003153032521</v>
      </c>
      <c r="CS92" s="142">
        <f t="shared" si="178"/>
        <v>13.21074674303498</v>
      </c>
      <c r="CT92" s="142">
        <f t="shared" si="241"/>
        <v>92.963072116599903</v>
      </c>
      <c r="CU92" s="142">
        <f t="shared" si="179"/>
        <v>7.0369278834001001</v>
      </c>
      <c r="CV92" s="142">
        <f t="shared" si="180"/>
        <v>4.2602221110646674</v>
      </c>
      <c r="CW92" s="146">
        <f t="shared" si="181"/>
        <v>81.363461692765185</v>
      </c>
      <c r="CX92" s="146">
        <f t="shared" si="182"/>
        <v>6.1588843746218922</v>
      </c>
      <c r="CY92" s="146">
        <f t="shared" si="183"/>
        <v>2.3206562951736247</v>
      </c>
      <c r="CZ92" s="512">
        <f t="shared" si="184"/>
        <v>54.472659750448372</v>
      </c>
      <c r="DG92" s="516"/>
      <c r="DH92" s="145">
        <v>81.363461692765185</v>
      </c>
      <c r="DI92" s="145">
        <v>0.32523036559194551</v>
      </c>
      <c r="DJ92" s="145">
        <v>6.1588843746218922</v>
      </c>
      <c r="DK92" s="145">
        <v>1.495447963166977</v>
      </c>
      <c r="DL92" s="145">
        <v>5.8826934466003934E-2</v>
      </c>
      <c r="DM92" s="145">
        <v>1.0085199926130173</v>
      </c>
      <c r="DN92" s="145">
        <v>1.1078223048658558</v>
      </c>
      <c r="DO92" s="145">
        <v>1.3878874504085121</v>
      </c>
      <c r="DP92" s="145">
        <v>2.3206562951736247</v>
      </c>
      <c r="DQ92" s="145">
        <v>7.5241382384594296E-2</v>
      </c>
      <c r="DR92" s="145">
        <v>0.35367527844465796</v>
      </c>
      <c r="DS92" s="145">
        <v>0.40434596549769775</v>
      </c>
      <c r="DT92" s="145">
        <v>0.18</v>
      </c>
      <c r="DU92" s="538">
        <v>3.36</v>
      </c>
      <c r="DV92" s="540">
        <f t="shared" si="185"/>
        <v>99.599999999999952</v>
      </c>
      <c r="DW92" s="554">
        <f t="shared" si="186"/>
        <v>1.0909446276410522</v>
      </c>
      <c r="DX92" s="256">
        <f t="shared" si="242"/>
        <v>88.763031420000729</v>
      </c>
      <c r="DY92" s="256">
        <f t="shared" si="242"/>
        <v>0.35480832008826824</v>
      </c>
      <c r="DZ92" s="256">
        <f t="shared" si="242"/>
        <v>6.7190018207561746</v>
      </c>
      <c r="EA92" s="256">
        <f t="shared" si="242"/>
        <v>1.6314509213337676</v>
      </c>
      <c r="EB92" s="256">
        <f t="shared" si="242"/>
        <v>6.4176928116279244E-2</v>
      </c>
      <c r="EC92" s="256">
        <f t="shared" si="242"/>
        <v>1.1002394678097649</v>
      </c>
      <c r="ED92" s="256">
        <f t="shared" si="242"/>
        <v>1.2085727918743332</v>
      </c>
      <c r="EE92" s="256">
        <f t="shared" si="242"/>
        <v>1.5141083577936034</v>
      </c>
      <c r="EF92" s="256">
        <f t="shared" si="242"/>
        <v>2.5317075178210535</v>
      </c>
      <c r="EG92" s="256">
        <f t="shared" si="242"/>
        <v>8.2084181888759239E-2</v>
      </c>
      <c r="EH92" s="256">
        <f t="shared" si="242"/>
        <v>0.38584014494865282</v>
      </c>
      <c r="EI92" s="256">
        <f t="shared" si="242"/>
        <v>0.44111905876804758</v>
      </c>
      <c r="EJ92" s="256">
        <f t="shared" si="243"/>
        <v>104.79614093119945</v>
      </c>
      <c r="EK92" s="256"/>
      <c r="EL92" s="256"/>
      <c r="EM92" s="147">
        <v>8529.4606795692071</v>
      </c>
      <c r="EN92" s="148">
        <v>0.3266330447041999</v>
      </c>
      <c r="EO92" s="148">
        <v>2.002200644887925</v>
      </c>
      <c r="EP92" s="148">
        <v>28.11869757343759</v>
      </c>
      <c r="EQ92" s="148">
        <v>5.7667419219935638</v>
      </c>
      <c r="ER92" s="148">
        <v>15.865785059964514</v>
      </c>
      <c r="ES92" s="148">
        <v>8.5435096864473152</v>
      </c>
      <c r="ET92" s="148">
        <v>54.472659750448372</v>
      </c>
      <c r="EU92" s="148">
        <v>100.03502039652723</v>
      </c>
      <c r="EV92" s="148">
        <v>14.427559812765333</v>
      </c>
      <c r="EW92" s="196">
        <v>114.12939942615257</v>
      </c>
      <c r="EX92" s="148">
        <v>3.4694040569421691</v>
      </c>
      <c r="EY92" s="148">
        <v>31.039918094105417</v>
      </c>
      <c r="EZ92" s="148">
        <v>6.0382537281563584</v>
      </c>
      <c r="FA92" s="148">
        <v>2.2433936509659897</v>
      </c>
      <c r="FB92" s="148">
        <v>633.48594097717023</v>
      </c>
      <c r="FC92" s="148">
        <v>26.815267741257259</v>
      </c>
      <c r="FD92" s="148">
        <v>50.419302705727709</v>
      </c>
      <c r="FE92" s="148">
        <v>16.74975791126332</v>
      </c>
      <c r="FF92" s="148">
        <v>14.016924188953178</v>
      </c>
      <c r="FG92" s="516"/>
      <c r="FH92" s="256"/>
      <c r="FI92" s="256"/>
      <c r="FJ92" s="256"/>
      <c r="FK92" s="256"/>
      <c r="FL92" s="256"/>
      <c r="FM92" s="142">
        <f t="shared" si="244"/>
        <v>25.662018227591219</v>
      </c>
      <c r="FN92" s="256"/>
      <c r="FO92" s="142">
        <f t="shared" si="245"/>
        <v>68.019212214417749</v>
      </c>
      <c r="FP92" s="256"/>
      <c r="FQ92" s="142">
        <f t="shared" si="187"/>
        <v>7.036927883400101</v>
      </c>
      <c r="FS92" s="142">
        <f t="shared" si="188"/>
        <v>27.392913293849887</v>
      </c>
      <c r="FT92" s="256"/>
      <c r="FU92" s="142">
        <f t="shared" si="189"/>
        <v>7.0369278834001001</v>
      </c>
      <c r="FV92" s="256"/>
      <c r="FW92" s="142">
        <f t="shared" si="190"/>
        <v>7.569594811339668E-2</v>
      </c>
      <c r="FY92" s="142">
        <f t="shared" si="191"/>
        <v>6.1588843746218931</v>
      </c>
      <c r="FZ92" s="256"/>
      <c r="GA92" s="256"/>
      <c r="GB92" s="256"/>
      <c r="GC92" s="256"/>
      <c r="GD92" s="256"/>
      <c r="GE92" s="256"/>
      <c r="GF92" s="256"/>
      <c r="GG92" s="256"/>
      <c r="GH92" s="256"/>
      <c r="GI92" s="256"/>
      <c r="GJ92" s="256"/>
      <c r="GK92" s="256"/>
      <c r="GL92" s="256"/>
      <c r="GM92" s="256"/>
      <c r="GN92" s="256"/>
      <c r="GO92" s="344">
        <v>15.761028796024974</v>
      </c>
      <c r="GP92" s="373">
        <v>82.094027337239794</v>
      </c>
      <c r="GQ92" s="256"/>
      <c r="GR92" s="256"/>
      <c r="GS92" s="617"/>
      <c r="GT92" s="620"/>
      <c r="GU92" s="620"/>
      <c r="GV92" s="620"/>
      <c r="GW92" s="620"/>
      <c r="GX92" s="620"/>
      <c r="GY92" s="620"/>
      <c r="GZ92" s="620"/>
      <c r="HA92" s="620"/>
      <c r="HB92" s="620"/>
      <c r="HC92" s="629"/>
      <c r="HD92" s="620"/>
      <c r="HE92" s="620"/>
      <c r="HF92" s="620"/>
      <c r="HG92" s="620"/>
      <c r="HH92" s="620"/>
      <c r="HI92" s="620"/>
      <c r="HJ92" s="620"/>
      <c r="HK92" s="620"/>
      <c r="HL92" s="629"/>
      <c r="HM92" s="620"/>
      <c r="HN92" s="620"/>
      <c r="HO92" s="620"/>
      <c r="HP92" s="620"/>
      <c r="HQ92" s="620"/>
      <c r="HR92" s="620"/>
      <c r="HS92" s="620"/>
      <c r="HT92" s="620"/>
      <c r="HU92" s="620"/>
      <c r="HV92" s="620"/>
      <c r="HW92" s="620"/>
      <c r="HX92" s="620"/>
      <c r="HY92" s="620"/>
      <c r="HZ92" s="620"/>
      <c r="IA92" s="620"/>
      <c r="IB92" s="620"/>
      <c r="IC92" s="620"/>
      <c r="ID92" s="620"/>
      <c r="IE92" s="620"/>
      <c r="IF92" s="620"/>
      <c r="IG92" s="620"/>
      <c r="IH92" s="620"/>
      <c r="II92" s="620"/>
      <c r="IJ92" s="620"/>
      <c r="IK92" s="620"/>
      <c r="IL92" s="620"/>
      <c r="IM92" s="620"/>
      <c r="IN92" s="620"/>
      <c r="IO92" s="620"/>
      <c r="IP92" s="620"/>
      <c r="IQ92" s="620"/>
      <c r="IR92" s="620"/>
      <c r="IS92" s="620"/>
      <c r="IT92" s="620"/>
      <c r="IU92" s="620"/>
      <c r="IV92" s="620"/>
      <c r="IW92" s="620"/>
      <c r="IX92" s="691">
        <v>62</v>
      </c>
      <c r="IY92" s="145">
        <v>81.363461692765185</v>
      </c>
      <c r="IZ92" s="145">
        <v>0.32523036559194551</v>
      </c>
      <c r="JA92" s="145">
        <v>6.1588843746218922</v>
      </c>
      <c r="JB92" s="145">
        <v>1.495447963166977</v>
      </c>
      <c r="JC92" s="145">
        <v>5.8826934466003934E-2</v>
      </c>
      <c r="JD92" s="145">
        <v>1.0085199926130173</v>
      </c>
      <c r="JE92" s="145">
        <v>1.1078223048658558</v>
      </c>
      <c r="JF92" s="145">
        <v>1.3878874504085121</v>
      </c>
      <c r="JG92" s="145">
        <v>2.3206562951736247</v>
      </c>
      <c r="JH92" s="145">
        <v>7.5241382384594296E-2</v>
      </c>
      <c r="JI92" s="145">
        <v>0.35367527844465796</v>
      </c>
      <c r="JJ92" s="145">
        <v>0.40434596549769775</v>
      </c>
      <c r="JK92" s="538">
        <v>3.36</v>
      </c>
      <c r="JL92" s="248">
        <v>0.18</v>
      </c>
      <c r="JM92" s="540">
        <f t="shared" si="192"/>
        <v>99.419999999999945</v>
      </c>
      <c r="JN92" s="748">
        <f t="shared" si="193"/>
        <v>1.0058338362502519</v>
      </c>
      <c r="JO92" s="753">
        <f t="shared" si="194"/>
        <v>81.838122805034416</v>
      </c>
      <c r="JP92" s="753">
        <f t="shared" si="195"/>
        <v>0.32712770628841847</v>
      </c>
      <c r="JQ92" s="753">
        <f t="shared" si="196"/>
        <v>6.1948142975476719</v>
      </c>
      <c r="JR92" s="753">
        <f t="shared" si="197"/>
        <v>1.504172161704866</v>
      </c>
      <c r="JS92" s="753">
        <f t="shared" si="198"/>
        <v>5.9170121168782903E-2</v>
      </c>
      <c r="JT92" s="753">
        <f t="shared" si="199"/>
        <v>1.014403533105027</v>
      </c>
      <c r="JU92" s="753">
        <f t="shared" si="200"/>
        <v>1.1142851587868199</v>
      </c>
      <c r="JV92" s="753">
        <f t="shared" si="201"/>
        <v>1.3959841585279751</v>
      </c>
      <c r="JW92" s="753">
        <f t="shared" si="202"/>
        <v>2.3341946239927838</v>
      </c>
      <c r="JX92" s="753">
        <f t="shared" si="203"/>
        <v>7.5680328288668608E-2</v>
      </c>
      <c r="JY92" s="753">
        <f t="shared" si="204"/>
        <v>0.35573856210486632</v>
      </c>
      <c r="JZ92" s="753">
        <f t="shared" si="205"/>
        <v>0.40670485364886133</v>
      </c>
      <c r="KA92" s="753">
        <f t="shared" si="206"/>
        <v>3.3796016898008463</v>
      </c>
      <c r="KB92" s="753">
        <f t="shared" si="207"/>
        <v>100</v>
      </c>
      <c r="KC92" s="256"/>
      <c r="KD92" s="256">
        <f t="shared" si="208"/>
        <v>25.811726239781965</v>
      </c>
      <c r="KE92" s="256">
        <f t="shared" si="209"/>
        <v>67.899790635552151</v>
      </c>
      <c r="KF92" s="256">
        <f t="shared" si="210"/>
        <v>4.4938868485876657</v>
      </c>
      <c r="KG92" s="249">
        <f t="shared" si="211"/>
        <v>2.2341079025703712</v>
      </c>
      <c r="KH92" s="256">
        <f t="shared" si="212"/>
        <v>100.43951162649215</v>
      </c>
      <c r="KI92" s="256">
        <f t="shared" si="213"/>
        <v>0.99562411625290881</v>
      </c>
      <c r="KJ92" s="753">
        <f t="shared" si="214"/>
        <v>25.698777126444934</v>
      </c>
      <c r="KK92" s="753">
        <f t="shared" si="215"/>
        <v>67.602669045279143</v>
      </c>
      <c r="KL92" s="753">
        <f t="shared" si="216"/>
        <v>4.4742221221656644</v>
      </c>
      <c r="KM92" s="753">
        <f t="shared" si="217"/>
        <v>2.2243317061102656</v>
      </c>
      <c r="KN92" s="753">
        <f t="shared" si="218"/>
        <v>100.00000000000001</v>
      </c>
      <c r="KO92" s="256"/>
      <c r="KP92" s="147">
        <v>8529.4606795692071</v>
      </c>
      <c r="KQ92" s="148">
        <v>0.3266330447041999</v>
      </c>
      <c r="KR92" s="148">
        <v>2.002200644887925</v>
      </c>
      <c r="KS92" s="148">
        <v>28.11869757343759</v>
      </c>
      <c r="KT92" s="148">
        <v>5.7667419219935638</v>
      </c>
      <c r="KU92" s="148">
        <v>15.865785059964514</v>
      </c>
      <c r="KV92" s="148">
        <v>8.5435096864473152</v>
      </c>
      <c r="KW92" s="148">
        <v>54.472659750448372</v>
      </c>
      <c r="KX92" s="148">
        <v>100.03502039652723</v>
      </c>
      <c r="KY92" s="148">
        <v>14.427559812765333</v>
      </c>
      <c r="KZ92" s="196">
        <v>114.12939942615257</v>
      </c>
      <c r="LA92" s="148">
        <v>3.4694040569421691</v>
      </c>
      <c r="LB92" s="148">
        <v>31.039918094105417</v>
      </c>
      <c r="LC92" s="148">
        <v>6.0382537281563584</v>
      </c>
      <c r="LD92" s="148">
        <v>2.2433936509659897</v>
      </c>
      <c r="LE92" s="148">
        <v>633.48594097717023</v>
      </c>
      <c r="LF92" s="148">
        <v>26.815267741257259</v>
      </c>
      <c r="LG92" s="148">
        <v>50.419302705727709</v>
      </c>
      <c r="LH92" s="148">
        <v>16.74975791126332</v>
      </c>
      <c r="LI92" s="148">
        <v>14.016924188953178</v>
      </c>
      <c r="LJ92" s="617"/>
      <c r="LL92" s="142">
        <f t="shared" si="219"/>
        <v>21.006657800606344</v>
      </c>
    </row>
    <row r="93" spans="1:324" s="142" customFormat="1" ht="15.75" x14ac:dyDescent="0.2">
      <c r="A93" s="278">
        <v>63</v>
      </c>
      <c r="B93" s="272">
        <v>35</v>
      </c>
      <c r="C93" s="144">
        <v>110</v>
      </c>
      <c r="D93" s="393">
        <v>3267.85</v>
      </c>
      <c r="E93" s="322" t="s">
        <v>242</v>
      </c>
      <c r="F93" s="311" t="s">
        <v>163</v>
      </c>
      <c r="G93" s="239"/>
      <c r="H93" s="145">
        <v>68.209260950246403</v>
      </c>
      <c r="I93" s="145">
        <v>0.69976219339416623</v>
      </c>
      <c r="J93" s="145">
        <v>13.50406955662128</v>
      </c>
      <c r="K93" s="145">
        <v>3.1999509984596473</v>
      </c>
      <c r="L93" s="145">
        <v>2.8862503808271885E-2</v>
      </c>
      <c r="M93" s="145">
        <v>2.449628248748863</v>
      </c>
      <c r="N93" s="145">
        <v>0.42024624339278144</v>
      </c>
      <c r="O93" s="145">
        <v>2.5714239208475989</v>
      </c>
      <c r="P93" s="145">
        <v>3.994795695534255</v>
      </c>
      <c r="Q93" s="145">
        <v>0.10808086532459259</v>
      </c>
      <c r="R93" s="145">
        <v>6.0795486745083338E-2</v>
      </c>
      <c r="S93" s="145">
        <v>0.83312333687706785</v>
      </c>
      <c r="T93" s="145">
        <v>0.71</v>
      </c>
      <c r="U93" s="145">
        <v>2.81</v>
      </c>
      <c r="V93" s="146">
        <v>99.6</v>
      </c>
      <c r="W93" s="146"/>
      <c r="X93" s="145">
        <v>2.5714239208475989</v>
      </c>
      <c r="Y93" s="145">
        <f t="shared" si="226"/>
        <v>1.9079965492689184</v>
      </c>
      <c r="Z93" s="145">
        <f t="shared" si="227"/>
        <v>2.3499374859026537E-2</v>
      </c>
      <c r="AA93" s="145">
        <f t="shared" si="228"/>
        <v>4.4794204701165174</v>
      </c>
      <c r="AB93" s="145">
        <v>0.71</v>
      </c>
      <c r="AC93" s="146">
        <f t="shared" si="229"/>
        <v>0.89391882362215114</v>
      </c>
      <c r="AD93" s="146"/>
      <c r="AE93" s="146">
        <f t="shared" si="230"/>
        <v>0.10639210180389584</v>
      </c>
      <c r="AF93" s="443">
        <f t="shared" si="248"/>
        <v>0.31385414158888558</v>
      </c>
      <c r="AG93" s="146">
        <v>0</v>
      </c>
      <c r="AH93" s="146">
        <f t="shared" si="231"/>
        <v>6.0795486745083338E-2</v>
      </c>
      <c r="AI93" s="887">
        <f t="shared" si="170"/>
        <v>0.10639210180389584</v>
      </c>
      <c r="AJ93" s="887">
        <f t="shared" si="171"/>
        <v>0.31385414158888558</v>
      </c>
      <c r="AK93" s="146"/>
      <c r="AL93" s="887">
        <f t="shared" si="249"/>
        <v>6.0795486745083338E-2</v>
      </c>
      <c r="AM93" s="249">
        <f t="shared" si="233"/>
        <v>40.826062811452722</v>
      </c>
      <c r="AN93" s="249">
        <f t="shared" si="234"/>
        <v>0.99231240732082449</v>
      </c>
      <c r="AO93" s="249">
        <f t="shared" si="220"/>
        <v>7.6875926791755613E-3</v>
      </c>
      <c r="AP93" s="249">
        <f t="shared" si="235"/>
        <v>5.6495792472085107</v>
      </c>
      <c r="AQ93" s="249">
        <f t="shared" si="221"/>
        <v>5.6061475831472487</v>
      </c>
      <c r="AR93" s="249">
        <f t="shared" si="222"/>
        <v>4.3431664061262323E-2</v>
      </c>
      <c r="AS93" s="249">
        <f t="shared" si="236"/>
        <v>2.7671253321259046</v>
      </c>
      <c r="AT93" s="249">
        <f t="shared" si="237"/>
        <v>4.2874667874095669E-2</v>
      </c>
      <c r="AU93" s="433">
        <f t="shared" si="223"/>
        <v>0.40016047352424355</v>
      </c>
      <c r="AV93" s="430">
        <f t="shared" si="238"/>
        <v>43.754684943788867</v>
      </c>
      <c r="AW93" s="430">
        <f t="shared" si="239"/>
        <v>46.331918478351966</v>
      </c>
      <c r="AX93" s="430">
        <f t="shared" si="240"/>
        <v>90.486763895665078</v>
      </c>
      <c r="AY93" s="430">
        <f t="shared" si="224"/>
        <v>9.5132361043349221</v>
      </c>
      <c r="AZ93" s="436">
        <f t="shared" si="250"/>
        <v>46.331918478351966</v>
      </c>
      <c r="BA93" s="436"/>
      <c r="BB93" s="436">
        <f t="shared" si="251"/>
        <v>0.40016047352424355</v>
      </c>
      <c r="BC93" s="436"/>
      <c r="BD93" s="436">
        <f t="shared" si="252"/>
        <v>43.754684943788867</v>
      </c>
      <c r="BE93" s="430"/>
      <c r="BF93" s="146">
        <f t="shared" si="172"/>
        <v>90.086603422140826</v>
      </c>
      <c r="BG93" s="146"/>
      <c r="BH93" s="147">
        <v>18847.139665766663</v>
      </c>
      <c r="BI93" s="148">
        <v>8.5856321878722497</v>
      </c>
      <c r="BJ93" s="148">
        <v>226.01734701529895</v>
      </c>
      <c r="BK93" s="148">
        <v>47.406753720721611</v>
      </c>
      <c r="BL93" s="148">
        <v>11.452757608848891</v>
      </c>
      <c r="BM93" s="148">
        <v>1.736901616959674</v>
      </c>
      <c r="BN93" s="148">
        <v>33.917481305009879</v>
      </c>
      <c r="BO93" s="148">
        <v>104.38294702542628</v>
      </c>
      <c r="BP93" s="148">
        <v>135.27738779867516</v>
      </c>
      <c r="BQ93" s="148">
        <v>22.417351562398796</v>
      </c>
      <c r="BR93" s="196">
        <v>142.84616714943252</v>
      </c>
      <c r="BS93" s="148">
        <v>8.555075263961351</v>
      </c>
      <c r="BT93" s="148">
        <v>13.432839194171519</v>
      </c>
      <c r="BU93" s="148">
        <v>8.0424086360019675</v>
      </c>
      <c r="BV93" s="148">
        <v>2.1280187655558191</v>
      </c>
      <c r="BW93" s="148">
        <v>558.69779718204461</v>
      </c>
      <c r="BX93" s="148">
        <v>30.60198012901439</v>
      </c>
      <c r="BY93" s="148">
        <v>62.972093017819866</v>
      </c>
      <c r="BZ93" s="148">
        <v>10.298357968961957</v>
      </c>
      <c r="CA93" s="148">
        <v>13.507002582002327</v>
      </c>
      <c r="CB93" s="148"/>
      <c r="CC93" s="148">
        <f t="shared" si="225"/>
        <v>938609.35417597077</v>
      </c>
      <c r="CD93" s="148"/>
      <c r="CE93" s="148">
        <f t="shared" si="35"/>
        <v>107.08107572883658</v>
      </c>
      <c r="CF93" s="148"/>
      <c r="CG93" s="198">
        <v>16.975423452258578</v>
      </c>
      <c r="CH93" s="198">
        <v>13.907672887927122</v>
      </c>
      <c r="CI93" s="373">
        <v>2.2511590331171822</v>
      </c>
      <c r="CJ93" s="200"/>
      <c r="CK93" s="344">
        <v>16.975423452258578</v>
      </c>
      <c r="CL93" s="373">
        <v>2.2511590331171822</v>
      </c>
      <c r="CM93" s="501">
        <f t="shared" si="173"/>
        <v>43.754684943788867</v>
      </c>
      <c r="CN93" s="501">
        <f t="shared" si="174"/>
        <v>46.331918478351966</v>
      </c>
      <c r="CO93" s="161">
        <f t="shared" si="175"/>
        <v>2.2854695475117426E-2</v>
      </c>
      <c r="CP93" s="161">
        <f t="shared" si="175"/>
        <v>2.1583392892898186E-2</v>
      </c>
      <c r="CQ93" s="142">
        <f t="shared" si="176"/>
        <v>1.0589018876007001</v>
      </c>
      <c r="CR93" s="142">
        <f t="shared" si="177"/>
        <v>48.569580028183374</v>
      </c>
      <c r="CS93" s="142">
        <f t="shared" si="178"/>
        <v>5.0510152265027557</v>
      </c>
      <c r="CT93" s="142">
        <f t="shared" si="241"/>
        <v>83.473847568254115</v>
      </c>
      <c r="CU93" s="142">
        <f t="shared" si="179"/>
        <v>16.526152431745903</v>
      </c>
      <c r="CV93" s="142">
        <f t="shared" si="180"/>
        <v>3.8270577803874199</v>
      </c>
      <c r="CW93" s="146">
        <f t="shared" si="181"/>
        <v>68.209260950246403</v>
      </c>
      <c r="CX93" s="146">
        <f t="shared" si="182"/>
        <v>13.50406955662128</v>
      </c>
      <c r="CY93" s="146">
        <f t="shared" si="183"/>
        <v>3.994795695534255</v>
      </c>
      <c r="CZ93" s="512">
        <f t="shared" si="184"/>
        <v>104.38294702542628</v>
      </c>
      <c r="DG93" s="516"/>
      <c r="DH93" s="145">
        <v>68.209260950246403</v>
      </c>
      <c r="DI93" s="145">
        <v>0.69976219339416623</v>
      </c>
      <c r="DJ93" s="145">
        <v>13.50406955662128</v>
      </c>
      <c r="DK93" s="145">
        <v>3.1999509984596473</v>
      </c>
      <c r="DL93" s="145">
        <v>2.8862503808271885E-2</v>
      </c>
      <c r="DM93" s="145">
        <v>2.449628248748863</v>
      </c>
      <c r="DN93" s="145">
        <v>0.42024624339278144</v>
      </c>
      <c r="DO93" s="145">
        <v>2.5714239208475989</v>
      </c>
      <c r="DP93" s="145">
        <v>3.994795695534255</v>
      </c>
      <c r="DQ93" s="145">
        <v>0.10808086532459259</v>
      </c>
      <c r="DR93" s="145">
        <v>6.0795486745083338E-2</v>
      </c>
      <c r="DS93" s="145">
        <v>0.83312333687706785</v>
      </c>
      <c r="DT93" s="145">
        <v>0.71</v>
      </c>
      <c r="DU93" s="538">
        <v>2.81</v>
      </c>
      <c r="DV93" s="540">
        <f t="shared" si="185"/>
        <v>99.59999999999998</v>
      </c>
      <c r="DW93" s="554">
        <f t="shared" si="186"/>
        <v>1.1159737884095267</v>
      </c>
      <c r="DX93" s="256">
        <f t="shared" si="242"/>
        <v>76.119747347260471</v>
      </c>
      <c r="DY93" s="256">
        <f t="shared" si="242"/>
        <v>0.78091626594784758</v>
      </c>
      <c r="DZ93" s="256">
        <f t="shared" si="242"/>
        <v>15.070187662048406</v>
      </c>
      <c r="EA93" s="256">
        <f t="shared" si="242"/>
        <v>3.5710614384758599</v>
      </c>
      <c r="EB93" s="256">
        <f t="shared" si="242"/>
        <v>3.2209797717901563E-2</v>
      </c>
      <c r="EC93" s="256">
        <f t="shared" si="242"/>
        <v>2.7337209169512628</v>
      </c>
      <c r="ED93" s="256">
        <f t="shared" si="242"/>
        <v>0.46898379230391429</v>
      </c>
      <c r="EE93" s="256">
        <f t="shared" si="242"/>
        <v>2.8696416945551739</v>
      </c>
      <c r="EF93" s="256">
        <f t="shared" si="242"/>
        <v>4.4580872862674328</v>
      </c>
      <c r="EG93" s="256">
        <f t="shared" si="242"/>
        <v>0.12061541273086543</v>
      </c>
      <c r="EH93" s="256">
        <f t="shared" si="242"/>
        <v>6.7846169661111816E-2</v>
      </c>
      <c r="EI93" s="256">
        <f t="shared" si="242"/>
        <v>0.92974380646708776</v>
      </c>
      <c r="EJ93" s="256">
        <f t="shared" si="243"/>
        <v>107.22276159038734</v>
      </c>
      <c r="EK93" s="256"/>
      <c r="EL93" s="256"/>
      <c r="EM93" s="147">
        <v>18847.139665766663</v>
      </c>
      <c r="EN93" s="148">
        <v>8.5856321878722497</v>
      </c>
      <c r="EO93" s="148">
        <v>226.01734701529895</v>
      </c>
      <c r="EP93" s="148">
        <v>47.406753720721611</v>
      </c>
      <c r="EQ93" s="148">
        <v>11.452757608848891</v>
      </c>
      <c r="ER93" s="148">
        <v>1.736901616959674</v>
      </c>
      <c r="ES93" s="148">
        <v>33.917481305009879</v>
      </c>
      <c r="ET93" s="148">
        <v>104.38294702542628</v>
      </c>
      <c r="EU93" s="148">
        <v>135.27738779867516</v>
      </c>
      <c r="EV93" s="148">
        <v>22.417351562398796</v>
      </c>
      <c r="EW93" s="196">
        <v>142.84616714943252</v>
      </c>
      <c r="EX93" s="148">
        <v>8.555075263961351</v>
      </c>
      <c r="EY93" s="148">
        <v>13.432839194171519</v>
      </c>
      <c r="EZ93" s="148">
        <v>8.0424086360019675</v>
      </c>
      <c r="FA93" s="148">
        <v>2.1280187655558191</v>
      </c>
      <c r="FB93" s="148">
        <v>558.69779718204461</v>
      </c>
      <c r="FC93" s="148">
        <v>30.60198012901439</v>
      </c>
      <c r="FD93" s="148">
        <v>62.972093017819866</v>
      </c>
      <c r="FE93" s="148">
        <v>10.298357968961957</v>
      </c>
      <c r="FF93" s="148">
        <v>13.507002582002327</v>
      </c>
      <c r="FG93" s="516"/>
      <c r="FH93" s="256"/>
      <c r="FI93" s="256"/>
      <c r="FJ93" s="256"/>
      <c r="FK93" s="256"/>
      <c r="FL93" s="256"/>
      <c r="FM93" s="142">
        <f t="shared" si="244"/>
        <v>56.266956485922002</v>
      </c>
      <c r="FN93" s="256"/>
      <c r="FO93" s="142">
        <f t="shared" si="245"/>
        <v>38.950443577566958</v>
      </c>
      <c r="FP93" s="256"/>
      <c r="FQ93" s="142">
        <f t="shared" si="187"/>
        <v>16.526152431745906</v>
      </c>
      <c r="FS93" s="142">
        <f t="shared" si="188"/>
        <v>59.093145211279015</v>
      </c>
      <c r="FT93" s="256"/>
      <c r="FU93" s="142">
        <f t="shared" si="189"/>
        <v>16.526152431745903</v>
      </c>
      <c r="FV93" s="256"/>
      <c r="FW93" s="142">
        <f t="shared" si="190"/>
        <v>0.19798000108037378</v>
      </c>
      <c r="FY93" s="142">
        <f t="shared" si="191"/>
        <v>13.504069556621282</v>
      </c>
      <c r="FZ93" s="256"/>
      <c r="GA93" s="256"/>
      <c r="GB93" s="256"/>
      <c r="GC93" s="256"/>
      <c r="GD93" s="256"/>
      <c r="GE93" s="256"/>
      <c r="GF93" s="256"/>
      <c r="GG93" s="256"/>
      <c r="GH93" s="256"/>
      <c r="GI93" s="256"/>
      <c r="GJ93" s="256"/>
      <c r="GK93" s="256"/>
      <c r="GL93" s="256"/>
      <c r="GM93" s="256"/>
      <c r="GN93" s="256"/>
      <c r="GO93" s="344">
        <v>16.975423452258578</v>
      </c>
      <c r="GP93" s="373">
        <v>2.2511590331171822</v>
      </c>
      <c r="GQ93" s="256"/>
      <c r="GR93" s="256"/>
      <c r="GS93" s="617"/>
      <c r="GT93" s="620"/>
      <c r="GU93" s="620"/>
      <c r="GV93" s="620"/>
      <c r="GW93" s="620"/>
      <c r="GX93" s="620"/>
      <c r="GY93" s="620"/>
      <c r="GZ93" s="620"/>
      <c r="HA93" s="620"/>
      <c r="HB93" s="620"/>
      <c r="HC93" s="629"/>
      <c r="HD93" s="620"/>
      <c r="HE93" s="620"/>
      <c r="HF93" s="620"/>
      <c r="HG93" s="620"/>
      <c r="HH93" s="620"/>
      <c r="HI93" s="620"/>
      <c r="HJ93" s="620"/>
      <c r="HK93" s="620"/>
      <c r="HL93" s="629"/>
      <c r="HM93" s="620"/>
      <c r="HN93" s="620"/>
      <c r="HO93" s="620"/>
      <c r="HP93" s="620"/>
      <c r="HQ93" s="620"/>
      <c r="HR93" s="620"/>
      <c r="HS93" s="620"/>
      <c r="HT93" s="620"/>
      <c r="HU93" s="620"/>
      <c r="HV93" s="620"/>
      <c r="HW93" s="620"/>
      <c r="HX93" s="620"/>
      <c r="HY93" s="620"/>
      <c r="HZ93" s="620"/>
      <c r="IA93" s="620"/>
      <c r="IB93" s="620"/>
      <c r="IC93" s="620"/>
      <c r="ID93" s="620"/>
      <c r="IE93" s="620"/>
      <c r="IF93" s="620"/>
      <c r="IG93" s="620"/>
      <c r="IH93" s="620"/>
      <c r="II93" s="620"/>
      <c r="IJ93" s="620"/>
      <c r="IK93" s="620"/>
      <c r="IL93" s="620"/>
      <c r="IM93" s="620"/>
      <c r="IN93" s="620"/>
      <c r="IO93" s="620"/>
      <c r="IP93" s="620"/>
      <c r="IQ93" s="620"/>
      <c r="IR93" s="620"/>
      <c r="IS93" s="620"/>
      <c r="IT93" s="620"/>
      <c r="IU93" s="620"/>
      <c r="IV93" s="620"/>
      <c r="IW93" s="620"/>
      <c r="IX93" s="278">
        <v>63</v>
      </c>
      <c r="IY93" s="145">
        <v>68.209260950246403</v>
      </c>
      <c r="IZ93" s="145">
        <v>0.69976219339416623</v>
      </c>
      <c r="JA93" s="145">
        <v>13.50406955662128</v>
      </c>
      <c r="JB93" s="145">
        <v>3.1999509984596473</v>
      </c>
      <c r="JC93" s="145">
        <v>2.8862503808271885E-2</v>
      </c>
      <c r="JD93" s="145">
        <v>2.449628248748863</v>
      </c>
      <c r="JE93" s="145">
        <v>0.42024624339278144</v>
      </c>
      <c r="JF93" s="145">
        <v>2.5714239208475989</v>
      </c>
      <c r="JG93" s="145">
        <v>3.994795695534255</v>
      </c>
      <c r="JH93" s="145">
        <v>0.10808086532459259</v>
      </c>
      <c r="JI93" s="145">
        <v>6.0795486745083338E-2</v>
      </c>
      <c r="JJ93" s="145">
        <v>0.83312333687706785</v>
      </c>
      <c r="JK93" s="538">
        <v>2.81</v>
      </c>
      <c r="JL93" s="248">
        <v>0.71</v>
      </c>
      <c r="JM93" s="540">
        <f t="shared" si="192"/>
        <v>98.889999999999986</v>
      </c>
      <c r="JN93" s="748">
        <f t="shared" si="193"/>
        <v>1.0112245929821015</v>
      </c>
      <c r="JO93" s="753">
        <f t="shared" si="194"/>
        <v>68.974882142022878</v>
      </c>
      <c r="JP93" s="753">
        <f t="shared" si="195"/>
        <v>0.70761673919927837</v>
      </c>
      <c r="JQ93" s="753">
        <f t="shared" si="196"/>
        <v>13.655647240996343</v>
      </c>
      <c r="JR93" s="753">
        <f t="shared" si="197"/>
        <v>3.2358691459800264</v>
      </c>
      <c r="JS93" s="753">
        <f t="shared" si="198"/>
        <v>2.9186473665964094E-2</v>
      </c>
      <c r="JT93" s="753">
        <f t="shared" si="199"/>
        <v>2.477124328798527</v>
      </c>
      <c r="JU93" s="753">
        <f t="shared" si="200"/>
        <v>0.42496333642712258</v>
      </c>
      <c r="JV93" s="753">
        <f t="shared" si="201"/>
        <v>2.600287107743553</v>
      </c>
      <c r="JW93" s="753">
        <f t="shared" si="202"/>
        <v>4.0396356512632785</v>
      </c>
      <c r="JX93" s="753">
        <f t="shared" si="203"/>
        <v>0.10929402904701448</v>
      </c>
      <c r="JY93" s="753">
        <f t="shared" si="204"/>
        <v>6.1477891338945649E-2</v>
      </c>
      <c r="JZ93" s="753">
        <f t="shared" si="205"/>
        <v>0.8424748072374032</v>
      </c>
      <c r="KA93" s="753">
        <f t="shared" si="206"/>
        <v>2.8415411062797054</v>
      </c>
      <c r="KB93" s="753">
        <f t="shared" si="207"/>
        <v>100.00000000000006</v>
      </c>
      <c r="KC93" s="256"/>
      <c r="KD93" s="256">
        <f t="shared" si="208"/>
        <v>56.898530170818098</v>
      </c>
      <c r="KE93" s="256">
        <f t="shared" si="209"/>
        <v>38.249675849781099</v>
      </c>
      <c r="KF93" s="256">
        <f t="shared" si="210"/>
        <v>3.2665044427068279</v>
      </c>
      <c r="KG93" s="249">
        <f t="shared" si="211"/>
        <v>3.6135338353669164</v>
      </c>
      <c r="KH93" s="256">
        <f t="shared" si="212"/>
        <v>102.02824429867294</v>
      </c>
      <c r="KI93" s="256">
        <f t="shared" si="213"/>
        <v>0.98012075663347153</v>
      </c>
      <c r="KJ93" s="753">
        <f t="shared" si="214"/>
        <v>55.767430442354645</v>
      </c>
      <c r="KK93" s="753">
        <f t="shared" si="215"/>
        <v>37.489301234872471</v>
      </c>
      <c r="KL93" s="753">
        <f t="shared" si="216"/>
        <v>3.2015688059324123</v>
      </c>
      <c r="KM93" s="753">
        <f t="shared" si="217"/>
        <v>3.5416995168404726</v>
      </c>
      <c r="KN93" s="753">
        <f t="shared" si="218"/>
        <v>100</v>
      </c>
      <c r="KO93" s="256"/>
      <c r="KP93" s="147">
        <v>18847.139665766663</v>
      </c>
      <c r="KQ93" s="148">
        <v>8.5856321878722497</v>
      </c>
      <c r="KR93" s="148">
        <v>226.01734701529895</v>
      </c>
      <c r="KS93" s="148">
        <v>47.406753720721611</v>
      </c>
      <c r="KT93" s="148">
        <v>11.452757608848891</v>
      </c>
      <c r="KU93" s="148">
        <v>1.736901616959674</v>
      </c>
      <c r="KV93" s="148">
        <v>33.917481305009879</v>
      </c>
      <c r="KW93" s="148">
        <v>104.38294702542628</v>
      </c>
      <c r="KX93" s="148">
        <v>135.27738779867516</v>
      </c>
      <c r="KY93" s="148">
        <v>22.417351562398796</v>
      </c>
      <c r="KZ93" s="196">
        <v>142.84616714943252</v>
      </c>
      <c r="LA93" s="148">
        <v>8.555075263961351</v>
      </c>
      <c r="LB93" s="148">
        <v>13.432839194171519</v>
      </c>
      <c r="LC93" s="148">
        <v>8.0424086360019675</v>
      </c>
      <c r="LD93" s="148">
        <v>2.1280187655558191</v>
      </c>
      <c r="LE93" s="148">
        <v>558.69779718204461</v>
      </c>
      <c r="LF93" s="148">
        <v>30.60198012901439</v>
      </c>
      <c r="LG93" s="148">
        <v>62.972093017819866</v>
      </c>
      <c r="LH93" s="148">
        <v>10.298357968961957</v>
      </c>
      <c r="LI93" s="148">
        <v>13.507002582002327</v>
      </c>
      <c r="LJ93" s="617"/>
      <c r="LL93" s="142">
        <f t="shared" si="219"/>
        <v>40.259341897985301</v>
      </c>
    </row>
    <row r="94" spans="1:324" s="142" customFormat="1" ht="15.75" x14ac:dyDescent="0.2">
      <c r="A94" s="691">
        <v>64</v>
      </c>
      <c r="B94" s="272">
        <v>37</v>
      </c>
      <c r="C94" s="144">
        <v>110</v>
      </c>
      <c r="D94" s="393">
        <v>3268.3</v>
      </c>
      <c r="E94" s="322" t="s">
        <v>242</v>
      </c>
      <c r="F94" s="311" t="s">
        <v>162</v>
      </c>
      <c r="G94" s="239"/>
      <c r="H94" s="145">
        <v>69.462576913373852</v>
      </c>
      <c r="I94" s="145">
        <v>0.68726412875694309</v>
      </c>
      <c r="J94" s="145">
        <v>12.472757272295794</v>
      </c>
      <c r="K94" s="145">
        <v>3.0606012177861781</v>
      </c>
      <c r="L94" s="145">
        <v>3.0549628635078915E-2</v>
      </c>
      <c r="M94" s="145">
        <v>2.4469432412439551</v>
      </c>
      <c r="N94" s="145">
        <v>0.46203750422248546</v>
      </c>
      <c r="O94" s="145">
        <v>2.2355562135743821</v>
      </c>
      <c r="P94" s="145">
        <v>4.1510589352067635</v>
      </c>
      <c r="Q94" s="145">
        <v>0.10743627788443862</v>
      </c>
      <c r="R94" s="145">
        <v>4.0391119738996957E-2</v>
      </c>
      <c r="S94" s="145">
        <v>0.74282754728114708</v>
      </c>
      <c r="T94" s="145">
        <v>0.82</v>
      </c>
      <c r="U94" s="145">
        <v>2.88</v>
      </c>
      <c r="V94" s="146">
        <v>99.6</v>
      </c>
      <c r="W94" s="146"/>
      <c r="X94" s="145">
        <v>2.2355562135743821</v>
      </c>
      <c r="Y94" s="145">
        <f t="shared" si="226"/>
        <v>1.6587827104721915</v>
      </c>
      <c r="Z94" s="145">
        <f t="shared" si="227"/>
        <v>2.0952459517703637E-2</v>
      </c>
      <c r="AA94" s="145">
        <f t="shared" si="228"/>
        <v>3.8943389240465738</v>
      </c>
      <c r="AB94" s="145">
        <v>0.82</v>
      </c>
      <c r="AC94" s="146">
        <f t="shared" si="229"/>
        <v>0.78321866702014409</v>
      </c>
      <c r="AD94" s="146"/>
      <c r="AE94" s="146">
        <f t="shared" si="230"/>
        <v>7.0684459543244663E-2</v>
      </c>
      <c r="AF94" s="443">
        <f t="shared" si="248"/>
        <v>0.39135304467924081</v>
      </c>
      <c r="AG94" s="146">
        <v>0</v>
      </c>
      <c r="AH94" s="146">
        <f t="shared" si="231"/>
        <v>4.0391119738996957E-2</v>
      </c>
      <c r="AI94" s="887">
        <f t="shared" si="170"/>
        <v>7.0684459543244663E-2</v>
      </c>
      <c r="AJ94" s="887">
        <f t="shared" si="171"/>
        <v>0.39135304467924081</v>
      </c>
      <c r="AK94" s="146"/>
      <c r="AL94" s="887">
        <f t="shared" si="249"/>
        <v>4.039111973899695E-2</v>
      </c>
      <c r="AM94" s="249">
        <f t="shared" si="233"/>
        <v>37.809624861566625</v>
      </c>
      <c r="AN94" s="249">
        <f t="shared" si="234"/>
        <v>0.98964938038628758</v>
      </c>
      <c r="AO94" s="249">
        <f t="shared" si="220"/>
        <v>1.0350619613712435E-2</v>
      </c>
      <c r="AP94" s="249">
        <f t="shared" si="235"/>
        <v>5.5075444590301332</v>
      </c>
      <c r="AQ94" s="249">
        <f t="shared" si="221"/>
        <v>5.4505379613291032</v>
      </c>
      <c r="AR94" s="249">
        <f t="shared" si="222"/>
        <v>5.7006497701030542E-2</v>
      </c>
      <c r="AS94" s="249">
        <f t="shared" si="236"/>
        <v>2.8209912085788815</v>
      </c>
      <c r="AT94" s="249">
        <f t="shared" si="237"/>
        <v>5.9008791421118721E-2</v>
      </c>
      <c r="AU94" s="433">
        <f t="shared" si="223"/>
        <v>0.50736833380139013</v>
      </c>
      <c r="AV94" s="430">
        <f t="shared" si="238"/>
        <v>41.48857288440756</v>
      </c>
      <c r="AW94" s="430">
        <f t="shared" si="239"/>
        <v>48.718290471170071</v>
      </c>
      <c r="AX94" s="430">
        <f t="shared" si="240"/>
        <v>90.714231689379019</v>
      </c>
      <c r="AY94" s="430">
        <f t="shared" si="224"/>
        <v>9.2857683106209805</v>
      </c>
      <c r="AZ94" s="436">
        <f t="shared" si="250"/>
        <v>48.718290471170071</v>
      </c>
      <c r="BA94" s="436"/>
      <c r="BB94" s="436">
        <f t="shared" si="251"/>
        <v>0.50736833380139013</v>
      </c>
      <c r="BC94" s="436"/>
      <c r="BD94" s="436">
        <f t="shared" si="252"/>
        <v>41.48857288440756</v>
      </c>
      <c r="BE94" s="430"/>
      <c r="BF94" s="146">
        <f t="shared" si="172"/>
        <v>90.206863355577639</v>
      </c>
      <c r="BG94" s="146"/>
      <c r="BH94" s="147">
        <v>18316.553772152129</v>
      </c>
      <c r="BI94" s="148">
        <v>2.2870754608807715</v>
      </c>
      <c r="BJ94" s="148">
        <v>0</v>
      </c>
      <c r="BK94" s="148">
        <v>47.920039907103245</v>
      </c>
      <c r="BL94" s="148">
        <v>14.523522468094242</v>
      </c>
      <c r="BM94" s="148">
        <v>1.8781611325727878</v>
      </c>
      <c r="BN94" s="148">
        <v>31.710075121218704</v>
      </c>
      <c r="BO94" s="148">
        <v>112.76363283772743</v>
      </c>
      <c r="BP94" s="148">
        <v>133.35831777420034</v>
      </c>
      <c r="BQ94" s="148">
        <v>23.041489268983057</v>
      </c>
      <c r="BR94" s="196">
        <v>163.1116147620757</v>
      </c>
      <c r="BS94" s="148">
        <v>8.6912800779779626</v>
      </c>
      <c r="BT94" s="148">
        <v>13.24216131227079</v>
      </c>
      <c r="BU94" s="148">
        <v>8.5012187188093566</v>
      </c>
      <c r="BV94" s="148">
        <v>1.9606125920098061</v>
      </c>
      <c r="BW94" s="148">
        <v>594.66525730015644</v>
      </c>
      <c r="BX94" s="148">
        <v>40.83913521439414</v>
      </c>
      <c r="BY94" s="148">
        <v>80.248336968487649</v>
      </c>
      <c r="BZ94" s="148">
        <v>14.047606788213777</v>
      </c>
      <c r="CA94" s="148">
        <v>18.115722775443658</v>
      </c>
      <c r="CB94" s="148"/>
      <c r="CC94" s="148">
        <f t="shared" si="225"/>
        <v>403715.23376108246</v>
      </c>
      <c r="CD94" s="148"/>
      <c r="CE94" s="148">
        <f t="shared" si="35"/>
        <v>139.20319495832544</v>
      </c>
      <c r="CF94" s="148"/>
      <c r="CG94" s="198">
        <v>15.894718022018326</v>
      </c>
      <c r="CH94" s="198">
        <v>13.475050346833726</v>
      </c>
      <c r="CI94" s="373">
        <v>2.9635339130001457</v>
      </c>
      <c r="CJ94" s="200"/>
      <c r="CK94" s="344">
        <v>15.894718022018326</v>
      </c>
      <c r="CL94" s="373">
        <v>2.9635339130001457</v>
      </c>
      <c r="CM94" s="501">
        <f t="shared" si="173"/>
        <v>41.48857288440756</v>
      </c>
      <c r="CN94" s="501">
        <f t="shared" si="174"/>
        <v>48.718290471170071</v>
      </c>
      <c r="CO94" s="161">
        <f t="shared" si="175"/>
        <v>2.4103022361991751E-2</v>
      </c>
      <c r="CP94" s="161">
        <f t="shared" si="175"/>
        <v>2.052617179972208E-2</v>
      </c>
      <c r="CQ94" s="142">
        <f t="shared" si="176"/>
        <v>1.1742580446646218</v>
      </c>
      <c r="CR94" s="142">
        <f t="shared" si="177"/>
        <v>45.992700933262469</v>
      </c>
      <c r="CS94" s="142">
        <f t="shared" si="178"/>
        <v>5.5691436461817911</v>
      </c>
      <c r="CT94" s="142">
        <f t="shared" si="241"/>
        <v>84.777315676736137</v>
      </c>
      <c r="CU94" s="142">
        <f t="shared" si="179"/>
        <v>15.222684323263868</v>
      </c>
      <c r="CV94" s="142">
        <f t="shared" si="180"/>
        <v>3.681203621011703</v>
      </c>
      <c r="CW94" s="146">
        <f t="shared" si="181"/>
        <v>69.462576913373852</v>
      </c>
      <c r="CX94" s="146">
        <f t="shared" si="182"/>
        <v>12.472757272295794</v>
      </c>
      <c r="CY94" s="146">
        <f t="shared" si="183"/>
        <v>4.1510589352067635</v>
      </c>
      <c r="CZ94" s="512">
        <f t="shared" si="184"/>
        <v>112.76363283772743</v>
      </c>
      <c r="DG94" s="516"/>
      <c r="DH94" s="145">
        <v>69.462576913373852</v>
      </c>
      <c r="DI94" s="145">
        <v>0.68726412875694309</v>
      </c>
      <c r="DJ94" s="145">
        <v>12.472757272295794</v>
      </c>
      <c r="DK94" s="145">
        <v>3.0606012177861781</v>
      </c>
      <c r="DL94" s="145">
        <v>3.0549628635078915E-2</v>
      </c>
      <c r="DM94" s="145">
        <v>2.4469432412439551</v>
      </c>
      <c r="DN94" s="145">
        <v>0.46203750422248546</v>
      </c>
      <c r="DO94" s="145">
        <v>2.2355562135743821</v>
      </c>
      <c r="DP94" s="145">
        <v>4.1510589352067635</v>
      </c>
      <c r="DQ94" s="145">
        <v>0.10743627788443862</v>
      </c>
      <c r="DR94" s="145">
        <v>4.0391119738996957E-2</v>
      </c>
      <c r="DS94" s="145">
        <v>0.74282754728114708</v>
      </c>
      <c r="DT94" s="145">
        <v>0.82</v>
      </c>
      <c r="DU94" s="538">
        <v>2.88</v>
      </c>
      <c r="DV94" s="540">
        <f t="shared" si="185"/>
        <v>99.6</v>
      </c>
      <c r="DW94" s="554">
        <f t="shared" si="186"/>
        <v>1.1131610780342482</v>
      </c>
      <c r="DX94" s="256">
        <f t="shared" si="242"/>
        <v>77.323036999928121</v>
      </c>
      <c r="DY94" s="256">
        <f t="shared" si="242"/>
        <v>0.76503567846134712</v>
      </c>
      <c r="DZ94" s="256">
        <f t="shared" si="242"/>
        <v>13.884187931288295</v>
      </c>
      <c r="EA94" s="256">
        <f t="shared" si="242"/>
        <v>3.4069421510237952</v>
      </c>
      <c r="EB94" s="256">
        <f t="shared" si="242"/>
        <v>3.4006657544970384E-2</v>
      </c>
      <c r="EC94" s="256">
        <f t="shared" si="242"/>
        <v>2.7238419763117387</v>
      </c>
      <c r="ED94" s="256">
        <f t="shared" si="242"/>
        <v>0.51432216629255545</v>
      </c>
      <c r="EE94" s="256">
        <f t="shared" si="242"/>
        <v>2.4885341647086214</v>
      </c>
      <c r="EF94" s="256">
        <f t="shared" si="242"/>
        <v>4.6207972392984598</v>
      </c>
      <c r="EG94" s="256">
        <f t="shared" si="242"/>
        <v>0.11959388290982875</v>
      </c>
      <c r="EH94" s="256">
        <f t="shared" si="242"/>
        <v>4.4961822391672256E-2</v>
      </c>
      <c r="EI94" s="256">
        <f t="shared" si="242"/>
        <v>0.82688671332501817</v>
      </c>
      <c r="EJ94" s="256">
        <f t="shared" si="243"/>
        <v>106.75214738348441</v>
      </c>
      <c r="EK94" s="256"/>
      <c r="EL94" s="256"/>
      <c r="EM94" s="147">
        <v>18316.553772152129</v>
      </c>
      <c r="EN94" s="148">
        <v>2.2870754608807715</v>
      </c>
      <c r="EO94" s="148">
        <v>0</v>
      </c>
      <c r="EP94" s="148">
        <v>47.920039907103245</v>
      </c>
      <c r="EQ94" s="148">
        <v>14.523522468094242</v>
      </c>
      <c r="ER94" s="148">
        <v>1.8781611325727878</v>
      </c>
      <c r="ES94" s="148">
        <v>31.710075121218704</v>
      </c>
      <c r="ET94" s="148">
        <v>112.76363283772743</v>
      </c>
      <c r="EU94" s="148">
        <v>133.35831777420034</v>
      </c>
      <c r="EV94" s="148">
        <v>23.041489268983057</v>
      </c>
      <c r="EW94" s="196">
        <v>163.1116147620757</v>
      </c>
      <c r="EX94" s="148">
        <v>8.6912800779779626</v>
      </c>
      <c r="EY94" s="148">
        <v>13.24216131227079</v>
      </c>
      <c r="EZ94" s="148">
        <v>8.5012187188093566</v>
      </c>
      <c r="FA94" s="148">
        <v>1.9606125920098061</v>
      </c>
      <c r="FB94" s="148">
        <v>594.66525730015644</v>
      </c>
      <c r="FC94" s="148">
        <v>40.83913521439414</v>
      </c>
      <c r="FD94" s="148">
        <v>80.248336968487649</v>
      </c>
      <c r="FE94" s="148">
        <v>14.047606788213777</v>
      </c>
      <c r="FF94" s="148">
        <v>18.115722775443658</v>
      </c>
      <c r="FG94" s="516"/>
      <c r="FH94" s="256"/>
      <c r="FI94" s="256"/>
      <c r="FJ94" s="256"/>
      <c r="FK94" s="256"/>
      <c r="FL94" s="256"/>
      <c r="FM94" s="142">
        <f t="shared" si="244"/>
        <v>51.969821967899144</v>
      </c>
      <c r="FN94" s="256"/>
      <c r="FO94" s="142">
        <f t="shared" si="245"/>
        <v>42.438269490066297</v>
      </c>
      <c r="FP94" s="256"/>
      <c r="FQ94" s="142">
        <f t="shared" si="187"/>
        <v>15.22268432326387</v>
      </c>
      <c r="FS94" s="142">
        <f t="shared" si="188"/>
        <v>55.048059086162496</v>
      </c>
      <c r="FT94" s="256"/>
      <c r="FU94" s="142">
        <f t="shared" si="189"/>
        <v>15.222684323263868</v>
      </c>
      <c r="FV94" s="256"/>
      <c r="FW94" s="142">
        <f t="shared" si="190"/>
        <v>0.17956082003480028</v>
      </c>
      <c r="FY94" s="142">
        <f t="shared" si="191"/>
        <v>12.472757272295794</v>
      </c>
      <c r="FZ94" s="256"/>
      <c r="GA94" s="256"/>
      <c r="GB94" s="256"/>
      <c r="GC94" s="256"/>
      <c r="GD94" s="256"/>
      <c r="GE94" s="256"/>
      <c r="GF94" s="256"/>
      <c r="GG94" s="256"/>
      <c r="GH94" s="256"/>
      <c r="GI94" s="256"/>
      <c r="GJ94" s="256"/>
      <c r="GK94" s="256"/>
      <c r="GL94" s="256"/>
      <c r="GM94" s="256"/>
      <c r="GN94" s="256"/>
      <c r="GO94" s="344">
        <v>15.894718022018326</v>
      </c>
      <c r="GP94" s="373">
        <v>2.9635339130001457</v>
      </c>
      <c r="GQ94" s="256"/>
      <c r="GR94" s="256"/>
      <c r="GS94" s="617"/>
      <c r="GT94" s="620"/>
      <c r="GU94" s="620"/>
      <c r="GV94" s="620"/>
      <c r="GW94" s="620"/>
      <c r="GX94" s="620"/>
      <c r="GY94" s="620"/>
      <c r="GZ94" s="620"/>
      <c r="HA94" s="620"/>
      <c r="HB94" s="620"/>
      <c r="HC94" s="629"/>
      <c r="HD94" s="620"/>
      <c r="HE94" s="620"/>
      <c r="HF94" s="620"/>
      <c r="HG94" s="620"/>
      <c r="HH94" s="620"/>
      <c r="HI94" s="620"/>
      <c r="HJ94" s="620"/>
      <c r="HK94" s="620"/>
      <c r="HL94" s="629"/>
      <c r="HM94" s="620"/>
      <c r="HN94" s="620"/>
      <c r="HO94" s="620"/>
      <c r="HP94" s="620"/>
      <c r="HQ94" s="620"/>
      <c r="HR94" s="620"/>
      <c r="HS94" s="620"/>
      <c r="HT94" s="620"/>
      <c r="HU94" s="620"/>
      <c r="HV94" s="620"/>
      <c r="HW94" s="620"/>
      <c r="HX94" s="620"/>
      <c r="HY94" s="620"/>
      <c r="HZ94" s="620"/>
      <c r="IA94" s="620"/>
      <c r="IB94" s="620"/>
      <c r="IC94" s="620"/>
      <c r="ID94" s="620"/>
      <c r="IE94" s="620"/>
      <c r="IF94" s="620"/>
      <c r="IG94" s="620"/>
      <c r="IH94" s="620"/>
      <c r="II94" s="620"/>
      <c r="IJ94" s="620"/>
      <c r="IK94" s="620"/>
      <c r="IL94" s="620"/>
      <c r="IM94" s="620"/>
      <c r="IN94" s="620"/>
      <c r="IO94" s="620"/>
      <c r="IP94" s="620"/>
      <c r="IQ94" s="620"/>
      <c r="IR94" s="620"/>
      <c r="IS94" s="620"/>
      <c r="IT94" s="620"/>
      <c r="IU94" s="620"/>
      <c r="IV94" s="620"/>
      <c r="IW94" s="620"/>
      <c r="IX94" s="691">
        <v>64</v>
      </c>
      <c r="IY94" s="145">
        <v>69.462576913373852</v>
      </c>
      <c r="IZ94" s="145">
        <v>0.68726412875694309</v>
      </c>
      <c r="JA94" s="145">
        <v>12.472757272295794</v>
      </c>
      <c r="JB94" s="145">
        <v>3.0606012177861781</v>
      </c>
      <c r="JC94" s="145">
        <v>3.0549628635078915E-2</v>
      </c>
      <c r="JD94" s="145">
        <v>2.4469432412439551</v>
      </c>
      <c r="JE94" s="145">
        <v>0.46203750422248546</v>
      </c>
      <c r="JF94" s="145">
        <v>2.2355562135743821</v>
      </c>
      <c r="JG94" s="145">
        <v>4.1510589352067635</v>
      </c>
      <c r="JH94" s="145">
        <v>0.10743627788443862</v>
      </c>
      <c r="JI94" s="145">
        <v>4.0391119738996957E-2</v>
      </c>
      <c r="JJ94" s="145">
        <v>0.74282754728114708</v>
      </c>
      <c r="JK94" s="538">
        <v>2.88</v>
      </c>
      <c r="JL94" s="248">
        <v>0.82</v>
      </c>
      <c r="JM94" s="540">
        <f t="shared" si="192"/>
        <v>98.78</v>
      </c>
      <c r="JN94" s="748">
        <f t="shared" si="193"/>
        <v>1.0123506782749545</v>
      </c>
      <c r="JO94" s="753">
        <f t="shared" si="194"/>
        <v>70.32048685298021</v>
      </c>
      <c r="JP94" s="753">
        <f t="shared" si="195"/>
        <v>0.69575230690113699</v>
      </c>
      <c r="JQ94" s="753">
        <f t="shared" si="196"/>
        <v>12.62680428456752</v>
      </c>
      <c r="JR94" s="753">
        <f t="shared" si="197"/>
        <v>3.0984017187549893</v>
      </c>
      <c r="JS94" s="753">
        <f t="shared" si="198"/>
        <v>3.0926937269770114E-2</v>
      </c>
      <c r="JT94" s="753">
        <f t="shared" si="199"/>
        <v>2.4771646499736337</v>
      </c>
      <c r="JU94" s="753">
        <f t="shared" si="200"/>
        <v>0.46774398078810031</v>
      </c>
      <c r="JV94" s="753">
        <f t="shared" si="201"/>
        <v>2.2631668491338148</v>
      </c>
      <c r="JW94" s="753">
        <f t="shared" si="202"/>
        <v>4.2023273286158771</v>
      </c>
      <c r="JX94" s="753">
        <f t="shared" si="203"/>
        <v>0.10876318878764793</v>
      </c>
      <c r="JY94" s="753">
        <f t="shared" si="204"/>
        <v>4.0889977464058473E-2</v>
      </c>
      <c r="JZ94" s="753">
        <f t="shared" si="205"/>
        <v>0.75200197133139013</v>
      </c>
      <c r="KA94" s="753">
        <f t="shared" si="206"/>
        <v>2.9155699534318691</v>
      </c>
      <c r="KB94" s="753">
        <f t="shared" si="207"/>
        <v>100.00000000000001</v>
      </c>
      <c r="KC94" s="256"/>
      <c r="KD94" s="256">
        <f t="shared" si="208"/>
        <v>52.611684519031336</v>
      </c>
      <c r="KE94" s="256">
        <f t="shared" si="209"/>
        <v>41.910177212703289</v>
      </c>
      <c r="KF94" s="256">
        <f t="shared" si="210"/>
        <v>3.3833139342199692</v>
      </c>
      <c r="KG94" s="249">
        <f t="shared" si="211"/>
        <v>3.1648219867169116</v>
      </c>
      <c r="KH94" s="256">
        <f t="shared" si="212"/>
        <v>101.0699976526715</v>
      </c>
      <c r="KI94" s="256">
        <f t="shared" si="213"/>
        <v>0.98941330090509583</v>
      </c>
      <c r="KJ94" s="753">
        <f t="shared" si="214"/>
        <v>52.054700446152324</v>
      </c>
      <c r="KK94" s="753">
        <f t="shared" si="215"/>
        <v>41.466486777538286</v>
      </c>
      <c r="KL94" s="753">
        <f t="shared" si="216"/>
        <v>3.347495807654786</v>
      </c>
      <c r="KM94" s="753">
        <f t="shared" si="217"/>
        <v>3.1313169686546027</v>
      </c>
      <c r="KN94" s="753">
        <f t="shared" si="218"/>
        <v>100</v>
      </c>
      <c r="KO94" s="256"/>
      <c r="KP94" s="147">
        <v>18316.553772152129</v>
      </c>
      <c r="KQ94" s="148">
        <v>2.2870754608807715</v>
      </c>
      <c r="KR94" s="148">
        <v>0</v>
      </c>
      <c r="KS94" s="148">
        <v>47.920039907103245</v>
      </c>
      <c r="KT94" s="148">
        <v>14.523522468094242</v>
      </c>
      <c r="KU94" s="148">
        <v>1.8781611325727878</v>
      </c>
      <c r="KV94" s="148">
        <v>31.710075121218704</v>
      </c>
      <c r="KW94" s="148">
        <v>112.76363283772743</v>
      </c>
      <c r="KX94" s="148">
        <v>133.35831777420034</v>
      </c>
      <c r="KY94" s="148">
        <v>23.041489268983057</v>
      </c>
      <c r="KZ94" s="196">
        <v>163.1116147620757</v>
      </c>
      <c r="LA94" s="148">
        <v>8.6912800779779626</v>
      </c>
      <c r="LB94" s="148">
        <v>13.24216131227079</v>
      </c>
      <c r="LC94" s="148">
        <v>8.5012187188093566</v>
      </c>
      <c r="LD94" s="148">
        <v>1.9606125920098061</v>
      </c>
      <c r="LE94" s="148">
        <v>594.66525730015644</v>
      </c>
      <c r="LF94" s="148">
        <v>40.83913521439414</v>
      </c>
      <c r="LG94" s="148">
        <v>80.248336968487649</v>
      </c>
      <c r="LH94" s="148">
        <v>14.047606788213777</v>
      </c>
      <c r="LI94" s="148">
        <v>18.115722775443658</v>
      </c>
      <c r="LJ94" s="617"/>
      <c r="LL94" s="142">
        <f t="shared" si="219"/>
        <v>42.16754254656707</v>
      </c>
    </row>
    <row r="95" spans="1:324" s="256" customFormat="1" ht="15.75" x14ac:dyDescent="0.2">
      <c r="A95" s="278">
        <v>65</v>
      </c>
      <c r="B95" s="272">
        <v>40</v>
      </c>
      <c r="C95" s="235">
        <v>110</v>
      </c>
      <c r="D95" s="393">
        <v>3269.75</v>
      </c>
      <c r="E95" s="322" t="s">
        <v>242</v>
      </c>
      <c r="F95" s="311" t="s">
        <v>162</v>
      </c>
      <c r="G95" s="276"/>
      <c r="H95" s="248">
        <v>66.951620685188772</v>
      </c>
      <c r="I95" s="248">
        <v>0.80548876368110867</v>
      </c>
      <c r="J95" s="248">
        <v>14.011839431815728</v>
      </c>
      <c r="K95" s="248">
        <v>3.7183848628111305</v>
      </c>
      <c r="L95" s="248">
        <v>3.0473501284459123E-2</v>
      </c>
      <c r="M95" s="248">
        <v>2.7033907777993651</v>
      </c>
      <c r="N95" s="248">
        <v>0.33170817952205162</v>
      </c>
      <c r="O95" s="248">
        <v>1.9295079765990977</v>
      </c>
      <c r="P95" s="248">
        <v>4.1636480150249326</v>
      </c>
      <c r="Q95" s="248">
        <v>6.1873561729594365E-2</v>
      </c>
      <c r="R95" s="248">
        <v>2.7076117695313342E-2</v>
      </c>
      <c r="S95" s="248">
        <v>0.64498812684843376</v>
      </c>
      <c r="T95" s="248">
        <v>1.02</v>
      </c>
      <c r="U95" s="248">
        <v>3.2</v>
      </c>
      <c r="V95" s="249">
        <v>99.6</v>
      </c>
      <c r="W95" s="249"/>
      <c r="X95" s="248">
        <v>1.9295079765990977</v>
      </c>
      <c r="Y95" s="145">
        <f t="shared" si="226"/>
        <v>1.4316949186365304</v>
      </c>
      <c r="Z95" s="145">
        <f t="shared" si="227"/>
        <v>1.8192765826543132E-2</v>
      </c>
      <c r="AA95" s="145">
        <f t="shared" si="228"/>
        <v>3.3612028952356283</v>
      </c>
      <c r="AB95" s="248">
        <v>1.02</v>
      </c>
      <c r="AC95" s="146">
        <f t="shared" si="229"/>
        <v>0.67206424454374714</v>
      </c>
      <c r="AD95" s="146"/>
      <c r="AE95" s="146">
        <f t="shared" si="230"/>
        <v>4.738320596679834E-2</v>
      </c>
      <c r="AF95" s="443">
        <f t="shared" si="248"/>
        <v>0.28432497355525327</v>
      </c>
      <c r="AG95" s="146">
        <v>0</v>
      </c>
      <c r="AH95" s="146">
        <f t="shared" si="231"/>
        <v>2.7076117695313342E-2</v>
      </c>
      <c r="AI95" s="887">
        <f t="shared" si="170"/>
        <v>4.738320596679834E-2</v>
      </c>
      <c r="AJ95" s="887">
        <f t="shared" si="171"/>
        <v>0.28432497355525327</v>
      </c>
      <c r="AK95" s="146"/>
      <c r="AL95" s="887">
        <f t="shared" si="249"/>
        <v>2.7076117695313338E-2</v>
      </c>
      <c r="AM95" s="249">
        <f t="shared" si="233"/>
        <v>42.319843269002433</v>
      </c>
      <c r="AN95" s="249">
        <f t="shared" si="234"/>
        <v>0.99328152111178758</v>
      </c>
      <c r="AO95" s="249">
        <f t="shared" si="220"/>
        <v>6.7184788882124653E-3</v>
      </c>
      <c r="AP95" s="249">
        <f t="shared" si="235"/>
        <v>6.4217756406104956</v>
      </c>
      <c r="AQ95" s="249">
        <f t="shared" si="221"/>
        <v>6.3786310765442176</v>
      </c>
      <c r="AR95" s="249">
        <f t="shared" si="222"/>
        <v>4.3144564066278694E-2</v>
      </c>
      <c r="AS95" s="249">
        <f t="shared" si="236"/>
        <v>3.1572886901489627</v>
      </c>
      <c r="AT95" s="249">
        <f t="shared" si="237"/>
        <v>4.2711309851037674E-2</v>
      </c>
      <c r="AU95" s="433">
        <f t="shared" si="223"/>
        <v>0.37018084747256963</v>
      </c>
      <c r="AV95" s="430">
        <f t="shared" si="238"/>
        <v>47.09551839701782</v>
      </c>
      <c r="AW95" s="430">
        <f t="shared" si="239"/>
        <v>43.403861486679858</v>
      </c>
      <c r="AX95" s="430">
        <f t="shared" si="240"/>
        <v>90.869560731170253</v>
      </c>
      <c r="AY95" s="430">
        <f t="shared" si="224"/>
        <v>9.1304392688297469</v>
      </c>
      <c r="AZ95" s="436">
        <f t="shared" si="250"/>
        <v>43.403861486679858</v>
      </c>
      <c r="BA95" s="436"/>
      <c r="BB95" s="436">
        <f t="shared" si="251"/>
        <v>0.37018084747256963</v>
      </c>
      <c r="BC95" s="436"/>
      <c r="BD95" s="436">
        <f t="shared" si="252"/>
        <v>47.09551839701782</v>
      </c>
      <c r="BE95" s="430"/>
      <c r="BF95" s="146">
        <f t="shared" si="172"/>
        <v>90.499379883697685</v>
      </c>
      <c r="BG95" s="146"/>
      <c r="BH95" s="250">
        <v>23442.837258383137</v>
      </c>
      <c r="BI95" s="251">
        <v>4.6423247705029764</v>
      </c>
      <c r="BJ95" s="251">
        <v>102.92615787254938</v>
      </c>
      <c r="BK95" s="251">
        <v>55.451469969147041</v>
      </c>
      <c r="BL95" s="251">
        <v>13.268172118636445</v>
      </c>
      <c r="BM95" s="251">
        <v>2.0003563255572065</v>
      </c>
      <c r="BN95" s="251">
        <v>27.158048312637181</v>
      </c>
      <c r="BO95" s="251">
        <v>127.38012568519544</v>
      </c>
      <c r="BP95" s="251">
        <v>105.44042987768648</v>
      </c>
      <c r="BQ95" s="251">
        <v>18.494131885418454</v>
      </c>
      <c r="BR95" s="196">
        <v>161.24205610659817</v>
      </c>
      <c r="BS95" s="251">
        <v>12.118473210942168</v>
      </c>
      <c r="BT95" s="251">
        <v>13.336241870701009</v>
      </c>
      <c r="BU95" s="251">
        <v>9.8648775444463848</v>
      </c>
      <c r="BV95" s="251">
        <v>4.2771238217391412</v>
      </c>
      <c r="BW95" s="251">
        <v>565.41839895602482</v>
      </c>
      <c r="BX95" s="251">
        <v>28.651713416910884</v>
      </c>
      <c r="BY95" s="251">
        <v>59.169981365557504</v>
      </c>
      <c r="BZ95" s="251">
        <v>4.8045537683308135</v>
      </c>
      <c r="CA95" s="251">
        <v>13.746612680135044</v>
      </c>
      <c r="CB95" s="251"/>
      <c r="CC95" s="148">
        <f t="shared" si="225"/>
        <v>1921039.8356867151</v>
      </c>
      <c r="CD95" s="251"/>
      <c r="CE95" s="148">
        <f t="shared" si="35"/>
        <v>101.56830746260343</v>
      </c>
      <c r="CF95" s="251"/>
      <c r="CG95" s="252">
        <v>17.393572868322835</v>
      </c>
      <c r="CH95" s="252">
        <v>12.584202171021582</v>
      </c>
      <c r="CI95" s="379">
        <v>3.379849510681038</v>
      </c>
      <c r="CJ95" s="254"/>
      <c r="CK95" s="348">
        <v>17.393572868322835</v>
      </c>
      <c r="CL95" s="379">
        <v>3.379849510681038</v>
      </c>
      <c r="CM95" s="501">
        <f t="shared" si="173"/>
        <v>47.09551839701782</v>
      </c>
      <c r="CN95" s="501">
        <f t="shared" si="174"/>
        <v>43.403861486679858</v>
      </c>
      <c r="CO95" s="161">
        <f t="shared" si="175"/>
        <v>2.1233442884521302E-2</v>
      </c>
      <c r="CP95" s="161">
        <f t="shared" si="175"/>
        <v>2.3039424736596037E-2</v>
      </c>
      <c r="CQ95" s="142">
        <f t="shared" si="176"/>
        <v>0.92161341384509055</v>
      </c>
      <c r="CR95" s="142">
        <f t="shared" si="177"/>
        <v>52.039603428820271</v>
      </c>
      <c r="CS95" s="142">
        <f t="shared" si="178"/>
        <v>4.7782178072328101</v>
      </c>
      <c r="CT95" s="142">
        <f t="shared" si="241"/>
        <v>82.693625727499182</v>
      </c>
      <c r="CU95" s="142">
        <f t="shared" si="179"/>
        <v>17.306374272500818</v>
      </c>
      <c r="CV95" s="142">
        <f t="shared" si="180"/>
        <v>3.2686794683457014</v>
      </c>
      <c r="CW95" s="146">
        <f t="shared" si="181"/>
        <v>66.951620685188772</v>
      </c>
      <c r="CX95" s="146">
        <f t="shared" si="182"/>
        <v>14.011839431815728</v>
      </c>
      <c r="CY95" s="146">
        <f t="shared" si="183"/>
        <v>4.1636480150249326</v>
      </c>
      <c r="CZ95" s="512">
        <f t="shared" si="184"/>
        <v>127.38012568519544</v>
      </c>
      <c r="DA95" s="142"/>
      <c r="DB95" s="142"/>
      <c r="DC95" s="142"/>
      <c r="DD95" s="142"/>
      <c r="DE95" s="142"/>
      <c r="DF95" s="142"/>
      <c r="DG95" s="516"/>
      <c r="DH95" s="248">
        <v>66.951620685188772</v>
      </c>
      <c r="DI95" s="248">
        <v>0.80548876368110867</v>
      </c>
      <c r="DJ95" s="248">
        <v>14.011839431815728</v>
      </c>
      <c r="DK95" s="248">
        <v>3.7183848628111305</v>
      </c>
      <c r="DL95" s="248">
        <v>3.0473501284459123E-2</v>
      </c>
      <c r="DM95" s="248">
        <v>2.7033907777993651</v>
      </c>
      <c r="DN95" s="248">
        <v>0.33170817952205162</v>
      </c>
      <c r="DO95" s="248">
        <v>1.9295079765990977</v>
      </c>
      <c r="DP95" s="248">
        <v>4.1636480150249326</v>
      </c>
      <c r="DQ95" s="248">
        <v>6.1873561729594365E-2</v>
      </c>
      <c r="DR95" s="248">
        <v>2.7076117695313342E-2</v>
      </c>
      <c r="DS95" s="248">
        <v>0.64498812684843376</v>
      </c>
      <c r="DT95" s="248">
        <v>1.02</v>
      </c>
      <c r="DU95" s="539">
        <v>3.2</v>
      </c>
      <c r="DV95" s="540">
        <f t="shared" si="185"/>
        <v>99.600000000000009</v>
      </c>
      <c r="DW95" s="554">
        <f t="shared" si="186"/>
        <v>1.1154367530447551</v>
      </c>
      <c r="DX95" s="256">
        <f t="shared" si="242"/>
        <v>74.680298388171025</v>
      </c>
      <c r="DY95" s="256">
        <f t="shared" si="242"/>
        <v>0.89847177117448995</v>
      </c>
      <c r="DZ95" s="256">
        <f t="shared" si="242"/>
        <v>15.629320680009002</v>
      </c>
      <c r="EA95" s="256">
        <f t="shared" si="242"/>
        <v>4.1476231379448141</v>
      </c>
      <c r="EB95" s="256">
        <f t="shared" si="242"/>
        <v>3.3991263326642256E-2</v>
      </c>
      <c r="EC95" s="256">
        <f t="shared" si="242"/>
        <v>3.0154614313996588</v>
      </c>
      <c r="ED95" s="256">
        <f t="shared" si="242"/>
        <v>0.36999949472446397</v>
      </c>
      <c r="EE95" s="256">
        <f t="shared" si="242"/>
        <v>2.1522441123916529</v>
      </c>
      <c r="EF95" s="256">
        <f t="shared" si="242"/>
        <v>4.6442860227006504</v>
      </c>
      <c r="EG95" s="256">
        <f t="shared" si="242"/>
        <v>6.9016044794972961E-2</v>
      </c>
      <c r="EH95" s="256">
        <f t="shared" si="242"/>
        <v>3.0201696807117952E-2</v>
      </c>
      <c r="EI95" s="256">
        <f t="shared" si="242"/>
        <v>0.71944346196423559</v>
      </c>
      <c r="EJ95" s="256">
        <f t="shared" si="243"/>
        <v>106.39035750540873</v>
      </c>
      <c r="EM95" s="250">
        <v>23442.837258383137</v>
      </c>
      <c r="EN95" s="251">
        <v>4.6423247705029764</v>
      </c>
      <c r="EO95" s="251">
        <v>102.92615787254938</v>
      </c>
      <c r="EP95" s="251">
        <v>55.451469969147041</v>
      </c>
      <c r="EQ95" s="251">
        <v>13.268172118636445</v>
      </c>
      <c r="ER95" s="251">
        <v>2.0003563255572065</v>
      </c>
      <c r="ES95" s="251">
        <v>27.158048312637181</v>
      </c>
      <c r="ET95" s="251">
        <v>127.38012568519544</v>
      </c>
      <c r="EU95" s="251">
        <v>105.44042987768648</v>
      </c>
      <c r="EV95" s="251">
        <v>18.494131885418454</v>
      </c>
      <c r="EW95" s="196">
        <v>161.24205610659817</v>
      </c>
      <c r="EX95" s="251">
        <v>12.118473210942168</v>
      </c>
      <c r="EY95" s="251">
        <v>13.336241870701009</v>
      </c>
      <c r="EZ95" s="251">
        <v>9.8648775444463848</v>
      </c>
      <c r="FA95" s="251">
        <v>4.2771238217391412</v>
      </c>
      <c r="FB95" s="251">
        <v>565.41839895602482</v>
      </c>
      <c r="FC95" s="251">
        <v>28.651713416910884</v>
      </c>
      <c r="FD95" s="251">
        <v>59.169981365557504</v>
      </c>
      <c r="FE95" s="251">
        <v>4.8045537683308135</v>
      </c>
      <c r="FF95" s="251">
        <v>13.746612680135044</v>
      </c>
      <c r="FG95" s="516"/>
      <c r="FM95" s="142">
        <f t="shared" si="244"/>
        <v>58.382664299232204</v>
      </c>
      <c r="FO95" s="142">
        <f t="shared" si="245"/>
        <v>36.592635249588028</v>
      </c>
      <c r="FQ95" s="142">
        <f t="shared" si="187"/>
        <v>17.306374272500818</v>
      </c>
      <c r="FR95" s="142"/>
      <c r="FS95" s="142">
        <f t="shared" si="188"/>
        <v>61.471418965329732</v>
      </c>
      <c r="FU95" s="142">
        <f t="shared" si="189"/>
        <v>17.306374272500818</v>
      </c>
      <c r="FW95" s="142">
        <f t="shared" si="190"/>
        <v>0.20928305078230119</v>
      </c>
      <c r="FX95" s="142"/>
      <c r="FY95" s="142">
        <f t="shared" si="191"/>
        <v>14.011839431815728</v>
      </c>
      <c r="GO95" s="348">
        <v>17.393572868322835</v>
      </c>
      <c r="GP95" s="379">
        <v>3.379849510681038</v>
      </c>
      <c r="GS95" s="617"/>
      <c r="GT95" s="620"/>
      <c r="GU95" s="620"/>
      <c r="GV95" s="620"/>
      <c r="GW95" s="620"/>
      <c r="GX95" s="620"/>
      <c r="GY95" s="620"/>
      <c r="GZ95" s="620"/>
      <c r="HA95" s="620"/>
      <c r="HB95" s="620"/>
      <c r="HC95" s="629"/>
      <c r="HD95" s="620"/>
      <c r="HE95" s="620"/>
      <c r="HF95" s="620"/>
      <c r="HG95" s="620"/>
      <c r="HH95" s="620"/>
      <c r="HI95" s="620"/>
      <c r="HJ95" s="620"/>
      <c r="HK95" s="620"/>
      <c r="HL95" s="629"/>
      <c r="HM95" s="620"/>
      <c r="HN95" s="620"/>
      <c r="HO95" s="620"/>
      <c r="HP95" s="620"/>
      <c r="HQ95" s="620"/>
      <c r="HR95" s="620"/>
      <c r="HS95" s="620"/>
      <c r="HT95" s="620"/>
      <c r="HU95" s="620"/>
      <c r="HV95" s="620"/>
      <c r="HW95" s="620"/>
      <c r="HX95" s="620"/>
      <c r="HY95" s="620"/>
      <c r="HZ95" s="620"/>
      <c r="IA95" s="620"/>
      <c r="IB95" s="620"/>
      <c r="IC95" s="620"/>
      <c r="ID95" s="620"/>
      <c r="IE95" s="620"/>
      <c r="IF95" s="620"/>
      <c r="IG95" s="620"/>
      <c r="IH95" s="620"/>
      <c r="II95" s="620"/>
      <c r="IJ95" s="620"/>
      <c r="IK95" s="620"/>
      <c r="IL95" s="620"/>
      <c r="IM95" s="620"/>
      <c r="IN95" s="620"/>
      <c r="IO95" s="620"/>
      <c r="IP95" s="620"/>
      <c r="IQ95" s="620"/>
      <c r="IR95" s="620"/>
      <c r="IS95" s="620"/>
      <c r="IT95" s="620"/>
      <c r="IU95" s="620"/>
      <c r="IV95" s="620"/>
      <c r="IW95" s="620"/>
      <c r="IX95" s="278">
        <v>65</v>
      </c>
      <c r="IY95" s="248">
        <v>66.951620685188772</v>
      </c>
      <c r="IZ95" s="248">
        <v>0.80548876368110867</v>
      </c>
      <c r="JA95" s="248">
        <v>14.011839431815728</v>
      </c>
      <c r="JB95" s="248">
        <v>3.7183848628111305</v>
      </c>
      <c r="JC95" s="248">
        <v>3.0473501284459123E-2</v>
      </c>
      <c r="JD95" s="248">
        <v>2.7033907777993651</v>
      </c>
      <c r="JE95" s="248">
        <v>0.33170817952205162</v>
      </c>
      <c r="JF95" s="248">
        <v>1.9295079765990977</v>
      </c>
      <c r="JG95" s="248">
        <v>4.1636480150249326</v>
      </c>
      <c r="JH95" s="248">
        <v>6.1873561729594365E-2</v>
      </c>
      <c r="JI95" s="248">
        <v>2.7076117695313342E-2</v>
      </c>
      <c r="JJ95" s="248">
        <v>0.64498812684843376</v>
      </c>
      <c r="JK95" s="539">
        <v>3.2</v>
      </c>
      <c r="JL95" s="248">
        <v>1.02</v>
      </c>
      <c r="JM95" s="540">
        <f t="shared" si="192"/>
        <v>98.580000000000013</v>
      </c>
      <c r="JN95" s="748">
        <f t="shared" si="193"/>
        <v>1.0144045445323593</v>
      </c>
      <c r="JO95" s="753">
        <f t="shared" si="194"/>
        <v>67.916028286862201</v>
      </c>
      <c r="JP95" s="753">
        <f t="shared" si="195"/>
        <v>0.81709146244786823</v>
      </c>
      <c r="JQ95" s="753">
        <f t="shared" si="196"/>
        <v>14.213673596891585</v>
      </c>
      <c r="JR95" s="753">
        <f t="shared" si="197"/>
        <v>3.7719465031559443</v>
      </c>
      <c r="JS95" s="753">
        <f t="shared" si="198"/>
        <v>3.0912458190768023E-2</v>
      </c>
      <c r="JT95" s="753">
        <f t="shared" si="199"/>
        <v>2.7423318906465455</v>
      </c>
      <c r="JU95" s="753">
        <f t="shared" si="200"/>
        <v>0.33648628476572484</v>
      </c>
      <c r="JV95" s="753">
        <f t="shared" si="201"/>
        <v>1.9573016601735618</v>
      </c>
      <c r="JW95" s="753">
        <f t="shared" si="202"/>
        <v>4.2236234682744289</v>
      </c>
      <c r="JX95" s="753">
        <f t="shared" si="203"/>
        <v>6.2764822204903994E-2</v>
      </c>
      <c r="JY95" s="753">
        <f t="shared" si="204"/>
        <v>2.7466136838418885E-2</v>
      </c>
      <c r="JZ95" s="753">
        <f t="shared" si="205"/>
        <v>0.65427888704446502</v>
      </c>
      <c r="KA95" s="753">
        <f t="shared" si="206"/>
        <v>3.2460945425035499</v>
      </c>
      <c r="KB95" s="753">
        <f t="shared" si="207"/>
        <v>99.999999999999943</v>
      </c>
      <c r="KD95" s="256">
        <f t="shared" si="208"/>
        <v>59.223639987048273</v>
      </c>
      <c r="KE95" s="256">
        <f t="shared" si="209"/>
        <v>35.935262693856131</v>
      </c>
      <c r="KF95" s="256">
        <f t="shared" si="210"/>
        <v>3.5825808272692745</v>
      </c>
      <c r="KG95" s="249">
        <f t="shared" si="211"/>
        <v>2.7018115062613499</v>
      </c>
      <c r="KH95" s="256">
        <f t="shared" si="212"/>
        <v>101.44329501443502</v>
      </c>
      <c r="KI95" s="256">
        <f t="shared" si="213"/>
        <v>0.98577239615265211</v>
      </c>
      <c r="KJ95" s="753">
        <f t="shared" si="214"/>
        <v>58.3810294989146</v>
      </c>
      <c r="KK95" s="753">
        <f t="shared" si="215"/>
        <v>35.423990012097569</v>
      </c>
      <c r="KL95" s="753">
        <f t="shared" si="216"/>
        <v>3.5316092865077833</v>
      </c>
      <c r="KM95" s="753">
        <f t="shared" si="217"/>
        <v>2.6633712024800573</v>
      </c>
      <c r="KN95" s="753">
        <f t="shared" si="218"/>
        <v>100.00000000000003</v>
      </c>
      <c r="KP95" s="250">
        <v>23442.837258383137</v>
      </c>
      <c r="KQ95" s="251">
        <v>4.6423247705029764</v>
      </c>
      <c r="KR95" s="251">
        <v>102.92615787254938</v>
      </c>
      <c r="KS95" s="251">
        <v>55.451469969147041</v>
      </c>
      <c r="KT95" s="251">
        <v>13.268172118636445</v>
      </c>
      <c r="KU95" s="251">
        <v>2.0003563255572065</v>
      </c>
      <c r="KV95" s="251">
        <v>27.158048312637181</v>
      </c>
      <c r="KW95" s="251">
        <v>127.38012568519544</v>
      </c>
      <c r="KX95" s="251">
        <v>105.44042987768648</v>
      </c>
      <c r="KY95" s="251">
        <v>18.494131885418454</v>
      </c>
      <c r="KZ95" s="196">
        <v>161.24205610659817</v>
      </c>
      <c r="LA95" s="251">
        <v>12.118473210942168</v>
      </c>
      <c r="LB95" s="251">
        <v>13.336241870701009</v>
      </c>
      <c r="LC95" s="251">
        <v>9.8648775444463848</v>
      </c>
      <c r="LD95" s="251">
        <v>4.2771238217391412</v>
      </c>
      <c r="LE95" s="251">
        <v>565.41839895602482</v>
      </c>
      <c r="LF95" s="251">
        <v>28.651713416910884</v>
      </c>
      <c r="LG95" s="251">
        <v>59.169981365557504</v>
      </c>
      <c r="LH95" s="251">
        <v>4.8045537683308135</v>
      </c>
      <c r="LI95" s="251">
        <v>13.746612680135044</v>
      </c>
      <c r="LJ95" s="617"/>
      <c r="LL95" s="142">
        <f t="shared" si="219"/>
        <v>41.508367227493174</v>
      </c>
    </row>
    <row r="96" spans="1:324" s="142" customFormat="1" ht="15.75" x14ac:dyDescent="0.2">
      <c r="A96" s="691">
        <v>66</v>
      </c>
      <c r="B96" s="272">
        <v>42</v>
      </c>
      <c r="C96" s="144">
        <v>110</v>
      </c>
      <c r="D96" s="393">
        <v>3270.2</v>
      </c>
      <c r="E96" s="322" t="s">
        <v>242</v>
      </c>
      <c r="F96" s="311" t="s">
        <v>162</v>
      </c>
      <c r="G96" s="239"/>
      <c r="H96" s="145">
        <v>52.61153839406817</v>
      </c>
      <c r="I96" s="145">
        <v>0.56513098868523182</v>
      </c>
      <c r="J96" s="145">
        <v>9.448338733727315</v>
      </c>
      <c r="K96" s="145">
        <v>4.2528967764160619</v>
      </c>
      <c r="L96" s="145">
        <v>0.31810624771982193</v>
      </c>
      <c r="M96" s="145">
        <v>5.5904614762715292</v>
      </c>
      <c r="N96" s="145">
        <v>8.746216296266164</v>
      </c>
      <c r="O96" s="145">
        <v>1.6041753668306065</v>
      </c>
      <c r="P96" s="145">
        <v>2.9538437288269175</v>
      </c>
      <c r="Q96" s="145">
        <v>9.8479796509595499E-2</v>
      </c>
      <c r="R96" s="145">
        <v>1.8595626380024176E-2</v>
      </c>
      <c r="S96" s="145">
        <v>0.35221656829856446</v>
      </c>
      <c r="T96" s="145">
        <v>0.59</v>
      </c>
      <c r="U96" s="145">
        <v>12.45</v>
      </c>
      <c r="V96" s="146">
        <v>99.6</v>
      </c>
      <c r="W96" s="146"/>
      <c r="X96" s="145">
        <v>1.6041753668306065</v>
      </c>
      <c r="Y96" s="145">
        <f t="shared" si="226"/>
        <v>1.19029812218831</v>
      </c>
      <c r="Z96" s="145">
        <f t="shared" si="227"/>
        <v>9.9347465178846479E-3</v>
      </c>
      <c r="AA96" s="145">
        <f t="shared" si="228"/>
        <v>2.7944734890189165</v>
      </c>
      <c r="AB96" s="145">
        <v>0.59</v>
      </c>
      <c r="AC96" s="146">
        <f t="shared" si="229"/>
        <v>0.37081219467858861</v>
      </c>
      <c r="AD96" s="146"/>
      <c r="AE96" s="146">
        <f t="shared" si="230"/>
        <v>3.2542346165042306E-2</v>
      </c>
      <c r="AF96" s="443">
        <f t="shared" si="248"/>
        <v>8.7136739501011213</v>
      </c>
      <c r="AG96" s="146">
        <v>0</v>
      </c>
      <c r="AH96" s="146">
        <f t="shared" si="231"/>
        <v>1.8595626380024176E-2</v>
      </c>
      <c r="AI96" s="887">
        <f t="shared" si="170"/>
        <v>3.2542346165042306E-2</v>
      </c>
      <c r="AJ96" s="887">
        <f t="shared" si="171"/>
        <v>8.7136739501011213</v>
      </c>
      <c r="AK96" s="146"/>
      <c r="AL96" s="887">
        <f t="shared" si="249"/>
        <v>1.8595626380024176E-2</v>
      </c>
      <c r="AM96" s="249">
        <f t="shared" si="233"/>
        <v>37.058690151283066</v>
      </c>
      <c r="AN96" s="249">
        <f t="shared" si="234"/>
        <v>0.76486826937137631</v>
      </c>
      <c r="AO96" s="249">
        <f t="shared" si="220"/>
        <v>0.23513173062862375</v>
      </c>
      <c r="AP96" s="249">
        <f t="shared" si="235"/>
        <v>9.8433582526875902</v>
      </c>
      <c r="AQ96" s="249">
        <f t="shared" si="221"/>
        <v>7.5288723915356117</v>
      </c>
      <c r="AR96" s="249">
        <f t="shared" si="222"/>
        <v>2.314485861151979</v>
      </c>
      <c r="AS96" s="249">
        <f t="shared" si="236"/>
        <v>7.7097929860704619</v>
      </c>
      <c r="AT96" s="249">
        <f t="shared" si="237"/>
        <v>4.7402070139295374</v>
      </c>
      <c r="AU96" s="433">
        <f t="shared" si="223"/>
        <v>15.768366825182639</v>
      </c>
      <c r="AV96" s="430">
        <f t="shared" si="238"/>
        <v>49.374008222666774</v>
      </c>
      <c r="AW96" s="430">
        <f t="shared" si="239"/>
        <v>27.924534282734783</v>
      </c>
      <c r="AX96" s="430">
        <f t="shared" si="240"/>
        <v>93.066909330584195</v>
      </c>
      <c r="AY96" s="430">
        <f t="shared" si="224"/>
        <v>6.9330906694158045</v>
      </c>
      <c r="AZ96" s="436">
        <f t="shared" si="250"/>
        <v>27.924534282734783</v>
      </c>
      <c r="BA96" s="436"/>
      <c r="BB96" s="436">
        <f t="shared" si="251"/>
        <v>15.768366825182639</v>
      </c>
      <c r="BC96" s="436"/>
      <c r="BD96" s="436">
        <f t="shared" si="252"/>
        <v>49.374008222666774</v>
      </c>
      <c r="BE96" s="430"/>
      <c r="BF96" s="146">
        <f t="shared" si="172"/>
        <v>77.298542505401556</v>
      </c>
      <c r="BG96" s="146"/>
      <c r="BH96" s="147">
        <v>26811.864110375667</v>
      </c>
      <c r="BI96" s="148">
        <v>9.4703121812180111</v>
      </c>
      <c r="BJ96" s="148">
        <v>-0.23735105748706822</v>
      </c>
      <c r="BK96" s="148">
        <v>44.432738573659869</v>
      </c>
      <c r="BL96" s="148">
        <v>10.064787513870138</v>
      </c>
      <c r="BM96" s="148">
        <v>2.3956238763151081</v>
      </c>
      <c r="BN96" s="148">
        <v>16.09818263739766</v>
      </c>
      <c r="BO96" s="148">
        <v>90.774333644776291</v>
      </c>
      <c r="BP96" s="148">
        <v>113.41074961031281</v>
      </c>
      <c r="BQ96" s="148">
        <v>30.483724079819879</v>
      </c>
      <c r="BR96" s="196">
        <v>135.87775457057663</v>
      </c>
      <c r="BS96" s="148">
        <v>5.9275801494162019</v>
      </c>
      <c r="BT96" s="148">
        <v>11.990016823795324</v>
      </c>
      <c r="BU96" s="148">
        <v>6.1208962321108524</v>
      </c>
      <c r="BV96" s="472">
        <v>1</v>
      </c>
      <c r="BW96" s="148">
        <v>520.51180510345455</v>
      </c>
      <c r="BX96" s="148">
        <v>27.465144999481907</v>
      </c>
      <c r="BY96" s="148">
        <v>55.346779065413379</v>
      </c>
      <c r="BZ96" s="148">
        <v>10.476042859523497</v>
      </c>
      <c r="CA96" s="148">
        <v>17.036140009072128</v>
      </c>
      <c r="CB96" s="148"/>
      <c r="CC96" s="148">
        <f t="shared" si="225"/>
        <v>250214.13622437554</v>
      </c>
      <c r="CD96" s="148"/>
      <c r="CE96" s="148">
        <f t="shared" si="35"/>
        <v>99.848064073967421</v>
      </c>
      <c r="CF96" s="148"/>
      <c r="CG96" s="198">
        <v>8.5928977824198558</v>
      </c>
      <c r="CH96" s="198">
        <v>6.9052375575436304</v>
      </c>
      <c r="CI96" s="373">
        <v>3.2812907441948092E-2</v>
      </c>
      <c r="CJ96" s="200" t="s">
        <v>159</v>
      </c>
      <c r="CK96" s="344">
        <v>8.5928977824198558</v>
      </c>
      <c r="CL96" s="373">
        <v>3.2812907441948092E-2</v>
      </c>
      <c r="CM96" s="501">
        <f t="shared" si="173"/>
        <v>49.374008222666774</v>
      </c>
      <c r="CN96" s="501">
        <f t="shared" si="174"/>
        <v>27.924534282734783</v>
      </c>
      <c r="CO96" s="161">
        <f t="shared" si="175"/>
        <v>2.025357138294713E-2</v>
      </c>
      <c r="CP96" s="161">
        <f t="shared" si="175"/>
        <v>3.5810803140888234E-2</v>
      </c>
      <c r="CQ96" s="142">
        <f t="shared" si="176"/>
        <v>0.56557154843092328</v>
      </c>
      <c r="CR96" s="142">
        <f t="shared" si="177"/>
        <v>63.87443620844023</v>
      </c>
      <c r="CS96" s="142">
        <f t="shared" si="178"/>
        <v>5.56833744817627</v>
      </c>
      <c r="CT96" s="142">
        <f t="shared" si="241"/>
        <v>84.775447243843189</v>
      </c>
      <c r="CU96" s="142">
        <f t="shared" si="179"/>
        <v>15.224552756156806</v>
      </c>
      <c r="CV96" s="142">
        <f t="shared" si="180"/>
        <v>3.2540516798350518</v>
      </c>
      <c r="CW96" s="146">
        <f t="shared" si="181"/>
        <v>52.61153839406817</v>
      </c>
      <c r="CX96" s="146">
        <f t="shared" si="182"/>
        <v>9.448338733727315</v>
      </c>
      <c r="CY96" s="146">
        <f t="shared" si="183"/>
        <v>2.9538437288269175</v>
      </c>
      <c r="CZ96" s="512">
        <f t="shared" si="184"/>
        <v>90.774333644776291</v>
      </c>
      <c r="DG96" s="516"/>
      <c r="DH96" s="145">
        <v>52.61153839406817</v>
      </c>
      <c r="DI96" s="145">
        <v>0.56513098868523182</v>
      </c>
      <c r="DJ96" s="145">
        <v>9.448338733727315</v>
      </c>
      <c r="DK96" s="145">
        <v>4.2528967764160619</v>
      </c>
      <c r="DL96" s="145">
        <v>0.31810624771982193</v>
      </c>
      <c r="DM96" s="145">
        <v>5.5904614762715292</v>
      </c>
      <c r="DN96" s="145">
        <v>8.746216296266164</v>
      </c>
      <c r="DO96" s="145">
        <v>1.6041753668306065</v>
      </c>
      <c r="DP96" s="145">
        <v>2.9538437288269175</v>
      </c>
      <c r="DQ96" s="145">
        <v>9.8479796509595499E-2</v>
      </c>
      <c r="DR96" s="145">
        <v>1.8595626380024176E-2</v>
      </c>
      <c r="DS96" s="145">
        <v>0.35221656829856446</v>
      </c>
      <c r="DT96" s="145">
        <v>0.59</v>
      </c>
      <c r="DU96" s="538">
        <v>12.45</v>
      </c>
      <c r="DV96" s="540">
        <f t="shared" si="185"/>
        <v>99.6</v>
      </c>
      <c r="DW96" s="554">
        <f t="shared" si="186"/>
        <v>1.432013403268716</v>
      </c>
      <c r="DX96" s="256">
        <f t="shared" si="242"/>
        <v>75.340428146892279</v>
      </c>
      <c r="DY96" s="256">
        <f t="shared" si="242"/>
        <v>0.80927515039975306</v>
      </c>
      <c r="DZ96" s="256">
        <f t="shared" si="242"/>
        <v>13.530147705320482</v>
      </c>
      <c r="EA96" s="256">
        <f t="shared" si="242"/>
        <v>6.0902051865461164</v>
      </c>
      <c r="EB96" s="256">
        <f t="shared" si="242"/>
        <v>0.45553241039830344</v>
      </c>
      <c r="EC96" s="256">
        <f t="shared" si="242"/>
        <v>8.0056157644782431</v>
      </c>
      <c r="ED96" s="256">
        <f t="shared" si="242"/>
        <v>12.524698964140415</v>
      </c>
      <c r="EE96" s="256">
        <f t="shared" si="242"/>
        <v>2.2972006264949374</v>
      </c>
      <c r="EF96" s="256">
        <f t="shared" si="242"/>
        <v>4.2299438108413883</v>
      </c>
      <c r="EG96" s="256">
        <f t="shared" si="242"/>
        <v>0.14102438855291646</v>
      </c>
      <c r="EH96" s="256">
        <f t="shared" si="242"/>
        <v>2.6629186218371934E-2</v>
      </c>
      <c r="EI96" s="256">
        <f t="shared" si="242"/>
        <v>0.5043788466568554</v>
      </c>
      <c r="EJ96" s="256">
        <f t="shared" si="243"/>
        <v>123.95508018694008</v>
      </c>
      <c r="EK96" s="256"/>
      <c r="EL96" s="256"/>
      <c r="EM96" s="147">
        <v>26811.864110375667</v>
      </c>
      <c r="EN96" s="148">
        <v>9.4703121812180111</v>
      </c>
      <c r="EO96" s="148">
        <v>-0.23735105748706822</v>
      </c>
      <c r="EP96" s="148">
        <v>44.432738573659869</v>
      </c>
      <c r="EQ96" s="148">
        <v>10.064787513870138</v>
      </c>
      <c r="ER96" s="148">
        <v>2.3956238763151081</v>
      </c>
      <c r="ES96" s="148">
        <v>16.09818263739766</v>
      </c>
      <c r="ET96" s="148">
        <v>90.774333644776291</v>
      </c>
      <c r="EU96" s="148">
        <v>113.41074961031281</v>
      </c>
      <c r="EV96" s="148">
        <v>30.483724079819879</v>
      </c>
      <c r="EW96" s="196">
        <v>135.87775457057663</v>
      </c>
      <c r="EX96" s="148">
        <v>5.9275801494162019</v>
      </c>
      <c r="EY96" s="148">
        <v>11.990016823795324</v>
      </c>
      <c r="EZ96" s="148">
        <v>6.1208962321108524</v>
      </c>
      <c r="FA96" s="472">
        <v>1</v>
      </c>
      <c r="FB96" s="148">
        <v>520.51180510345455</v>
      </c>
      <c r="FC96" s="148">
        <v>27.465144999481907</v>
      </c>
      <c r="FD96" s="148">
        <v>55.346779065413379</v>
      </c>
      <c r="FE96" s="148">
        <v>10.476042859523497</v>
      </c>
      <c r="FF96" s="148">
        <v>17.036140009072128</v>
      </c>
      <c r="FG96" s="516"/>
      <c r="FH96" s="256"/>
      <c r="FI96" s="256"/>
      <c r="FJ96" s="256"/>
      <c r="FK96" s="256"/>
      <c r="FL96" s="256"/>
      <c r="FM96" s="142">
        <f t="shared" si="244"/>
        <v>39.368078057197145</v>
      </c>
      <c r="FN96" s="256"/>
      <c r="FO96" s="142">
        <f t="shared" si="245"/>
        <v>32.140137804325654</v>
      </c>
      <c r="FP96" s="256"/>
      <c r="FQ96" s="142">
        <f t="shared" si="187"/>
        <v>15.224552756156807</v>
      </c>
      <c r="FS96" s="142">
        <f t="shared" si="188"/>
        <v>55.053922941434138</v>
      </c>
      <c r="FT96" s="256"/>
      <c r="FU96" s="142">
        <f t="shared" si="189"/>
        <v>15.224552756156806</v>
      </c>
      <c r="FV96" s="256"/>
      <c r="FW96" s="142">
        <f t="shared" si="190"/>
        <v>0.17958681730531936</v>
      </c>
      <c r="FY96" s="142">
        <f t="shared" si="191"/>
        <v>9.448338733727315</v>
      </c>
      <c r="FZ96" s="256"/>
      <c r="GA96" s="256"/>
      <c r="GB96" s="256"/>
      <c r="GC96" s="256"/>
      <c r="GD96" s="256"/>
      <c r="GE96" s="256"/>
      <c r="GF96" s="256"/>
      <c r="GG96" s="256"/>
      <c r="GH96" s="256"/>
      <c r="GI96" s="256"/>
      <c r="GJ96" s="256"/>
      <c r="GK96" s="256"/>
      <c r="GL96" s="256"/>
      <c r="GM96" s="256"/>
      <c r="GN96" s="256"/>
      <c r="GO96" s="344">
        <v>8.5928977824198558</v>
      </c>
      <c r="GP96" s="373">
        <v>3.2812907441948092E-2</v>
      </c>
      <c r="GQ96" s="256"/>
      <c r="GR96" s="256"/>
      <c r="GS96" s="617"/>
      <c r="GT96" s="620"/>
      <c r="GU96" s="620"/>
      <c r="GV96" s="620"/>
      <c r="GW96" s="620"/>
      <c r="GX96" s="620"/>
      <c r="GY96" s="620"/>
      <c r="GZ96" s="620"/>
      <c r="HA96" s="620"/>
      <c r="HB96" s="620"/>
      <c r="HC96" s="629"/>
      <c r="HD96" s="620"/>
      <c r="HE96" s="620"/>
      <c r="HF96" s="620"/>
      <c r="HG96" s="620"/>
      <c r="HH96" s="620"/>
      <c r="HI96" s="620"/>
      <c r="HJ96" s="620"/>
      <c r="HK96" s="620"/>
      <c r="HL96" s="629"/>
      <c r="HM96" s="620"/>
      <c r="HN96" s="620"/>
      <c r="HO96" s="620"/>
      <c r="HP96" s="620"/>
      <c r="HQ96" s="620"/>
      <c r="HR96" s="620"/>
      <c r="HS96" s="620"/>
      <c r="HT96" s="620"/>
      <c r="HU96" s="620"/>
      <c r="HV96" s="620"/>
      <c r="HW96" s="620"/>
      <c r="HX96" s="620"/>
      <c r="HY96" s="620"/>
      <c r="HZ96" s="620"/>
      <c r="IA96" s="620"/>
      <c r="IB96" s="620"/>
      <c r="IC96" s="620"/>
      <c r="ID96" s="620"/>
      <c r="IE96" s="620"/>
      <c r="IF96" s="620"/>
      <c r="IG96" s="620"/>
      <c r="IH96" s="620"/>
      <c r="II96" s="620"/>
      <c r="IJ96" s="620"/>
      <c r="IK96" s="620"/>
      <c r="IL96" s="620"/>
      <c r="IM96" s="620"/>
      <c r="IN96" s="620"/>
      <c r="IO96" s="620"/>
      <c r="IP96" s="620"/>
      <c r="IQ96" s="620"/>
      <c r="IR96" s="620"/>
      <c r="IS96" s="620"/>
      <c r="IT96" s="620"/>
      <c r="IU96" s="620"/>
      <c r="IV96" s="620"/>
      <c r="IW96" s="620"/>
      <c r="IX96" s="691">
        <v>66</v>
      </c>
      <c r="IY96" s="145">
        <v>52.61153839406817</v>
      </c>
      <c r="IZ96" s="145">
        <v>0.56513098868523182</v>
      </c>
      <c r="JA96" s="145">
        <v>9.448338733727315</v>
      </c>
      <c r="JB96" s="145">
        <v>4.2528967764160619</v>
      </c>
      <c r="JC96" s="145">
        <v>0.31810624771982193</v>
      </c>
      <c r="JD96" s="145">
        <v>5.5904614762715292</v>
      </c>
      <c r="JE96" s="145">
        <v>8.746216296266164</v>
      </c>
      <c r="JF96" s="145">
        <v>1.6041753668306065</v>
      </c>
      <c r="JG96" s="145">
        <v>2.9538437288269175</v>
      </c>
      <c r="JH96" s="145">
        <v>9.8479796509595499E-2</v>
      </c>
      <c r="JI96" s="145">
        <v>1.8595626380024176E-2</v>
      </c>
      <c r="JJ96" s="145">
        <v>0.35221656829856446</v>
      </c>
      <c r="JK96" s="538">
        <v>12.45</v>
      </c>
      <c r="JL96" s="248">
        <v>0.59</v>
      </c>
      <c r="JM96" s="540">
        <f t="shared" si="192"/>
        <v>99.009999999999991</v>
      </c>
      <c r="JN96" s="748">
        <f t="shared" si="193"/>
        <v>1.00999899000101</v>
      </c>
      <c r="JO96" s="753">
        <f t="shared" si="194"/>
        <v>53.137600640408209</v>
      </c>
      <c r="JP96" s="753">
        <f t="shared" si="195"/>
        <v>0.5707817277903563</v>
      </c>
      <c r="JQ96" s="753">
        <f t="shared" si="196"/>
        <v>9.5428125782520095</v>
      </c>
      <c r="JR96" s="753">
        <f t="shared" si="197"/>
        <v>4.2954214487587734</v>
      </c>
      <c r="JS96" s="753">
        <f t="shared" si="198"/>
        <v>0.32128698891003127</v>
      </c>
      <c r="JT96" s="753">
        <f t="shared" si="199"/>
        <v>5.6463604446737996</v>
      </c>
      <c r="JU96" s="753">
        <f t="shared" si="200"/>
        <v>8.8336696255591995</v>
      </c>
      <c r="JV96" s="753">
        <f t="shared" si="201"/>
        <v>1.6202155002834122</v>
      </c>
      <c r="JW96" s="753">
        <f t="shared" si="202"/>
        <v>2.9833791827360039</v>
      </c>
      <c r="JX96" s="753">
        <f t="shared" si="203"/>
        <v>9.9464495010196441E-2</v>
      </c>
      <c r="JY96" s="753">
        <f t="shared" si="204"/>
        <v>1.8781563862260556E-2</v>
      </c>
      <c r="JZ96" s="753">
        <f t="shared" si="205"/>
        <v>0.35573837824317184</v>
      </c>
      <c r="KA96" s="753">
        <f t="shared" si="206"/>
        <v>12.574487425512574</v>
      </c>
      <c r="KB96" s="753">
        <f t="shared" si="207"/>
        <v>100</v>
      </c>
      <c r="KC96" s="256"/>
      <c r="KD96" s="256">
        <f t="shared" si="208"/>
        <v>39.761719076050035</v>
      </c>
      <c r="KE96" s="256">
        <f t="shared" si="209"/>
        <v>31.666272339341187</v>
      </c>
      <c r="KF96" s="256">
        <f t="shared" si="210"/>
        <v>21.408157051071775</v>
      </c>
      <c r="KG96" s="249">
        <f t="shared" si="211"/>
        <v>2.0941999373990412</v>
      </c>
      <c r="KH96" s="256">
        <f t="shared" si="212"/>
        <v>94.930348403862027</v>
      </c>
      <c r="KI96" s="256">
        <f t="shared" si="213"/>
        <v>1.0534039080376083</v>
      </c>
      <c r="KJ96" s="753">
        <f t="shared" si="214"/>
        <v>41.885150265004626</v>
      </c>
      <c r="KK96" s="753">
        <f t="shared" si="215"/>
        <v>33.357375035245227</v>
      </c>
      <c r="KL96" s="753">
        <f t="shared" si="216"/>
        <v>22.551436301481889</v>
      </c>
      <c r="KM96" s="753">
        <f t="shared" si="217"/>
        <v>2.2060383982682645</v>
      </c>
      <c r="KN96" s="753">
        <f t="shared" si="218"/>
        <v>100</v>
      </c>
      <c r="KO96" s="256"/>
      <c r="KP96" s="147">
        <v>26811.864110375667</v>
      </c>
      <c r="KQ96" s="148">
        <v>9.4703121812180111</v>
      </c>
      <c r="KR96" s="148">
        <v>-0.23735105748706822</v>
      </c>
      <c r="KS96" s="148">
        <v>44.432738573659869</v>
      </c>
      <c r="KT96" s="148">
        <v>10.064787513870138</v>
      </c>
      <c r="KU96" s="148">
        <v>2.3956238763151081</v>
      </c>
      <c r="KV96" s="148">
        <v>16.09818263739766</v>
      </c>
      <c r="KW96" s="148">
        <v>90.774333644776291</v>
      </c>
      <c r="KX96" s="148">
        <v>113.41074961031281</v>
      </c>
      <c r="KY96" s="148">
        <v>30.483724079819879</v>
      </c>
      <c r="KZ96" s="196">
        <v>135.87775457057663</v>
      </c>
      <c r="LA96" s="148">
        <v>5.9275801494162019</v>
      </c>
      <c r="LB96" s="148">
        <v>11.990016823795324</v>
      </c>
      <c r="LC96" s="148">
        <v>6.1208962321108524</v>
      </c>
      <c r="LD96" s="472">
        <v>1</v>
      </c>
      <c r="LE96" s="148">
        <v>520.51180510345455</v>
      </c>
      <c r="LF96" s="148">
        <v>27.465144999481907</v>
      </c>
      <c r="LG96" s="148">
        <v>55.346779065413379</v>
      </c>
      <c r="LH96" s="148">
        <v>10.476042859523497</v>
      </c>
      <c r="LI96" s="148">
        <v>17.036140009072128</v>
      </c>
      <c r="LJ96" s="617"/>
      <c r="LL96" s="142">
        <f t="shared" si="219"/>
        <v>45.252870148279129</v>
      </c>
    </row>
    <row r="97" spans="1:324" s="142" customFormat="1" ht="15.75" x14ac:dyDescent="0.2">
      <c r="A97" s="278">
        <v>67</v>
      </c>
      <c r="B97" s="272">
        <v>47</v>
      </c>
      <c r="C97" s="144">
        <v>110</v>
      </c>
      <c r="D97" s="327">
        <v>3272.25</v>
      </c>
      <c r="E97" s="322" t="s">
        <v>242</v>
      </c>
      <c r="F97" s="311" t="s">
        <v>162</v>
      </c>
      <c r="G97" s="239"/>
      <c r="H97" s="145">
        <v>70.601744867799042</v>
      </c>
      <c r="I97" s="145">
        <v>0.65497135028875164</v>
      </c>
      <c r="J97" s="145">
        <v>10.672071572207257</v>
      </c>
      <c r="K97" s="145">
        <v>2.7969185536539252</v>
      </c>
      <c r="L97" s="145">
        <v>5.8600539175004261E-2</v>
      </c>
      <c r="M97" s="145">
        <v>2.2935286330700442</v>
      </c>
      <c r="N97" s="145">
        <v>1.2604760457922983</v>
      </c>
      <c r="O97" s="145">
        <v>2.6434898214881959</v>
      </c>
      <c r="P97" s="145">
        <v>3.6413410340951424</v>
      </c>
      <c r="Q97" s="145">
        <v>0.1008832399457604</v>
      </c>
      <c r="R97" s="145">
        <v>2.6991141511429284E-2</v>
      </c>
      <c r="S97" s="145">
        <v>0.83898320097313461</v>
      </c>
      <c r="T97" s="145">
        <v>0.61</v>
      </c>
      <c r="U97" s="145">
        <v>3.4</v>
      </c>
      <c r="V97" s="146">
        <v>99.6</v>
      </c>
      <c r="W97" s="146"/>
      <c r="X97" s="145">
        <v>2.6434898214881959</v>
      </c>
      <c r="Y97" s="145">
        <f t="shared" si="226"/>
        <v>1.9614694475442414</v>
      </c>
      <c r="Z97" s="145">
        <f t="shared" si="227"/>
        <v>2.3664660281869927E-2</v>
      </c>
      <c r="AA97" s="145">
        <f t="shared" si="228"/>
        <v>4.6049592690324372</v>
      </c>
      <c r="AB97" s="145">
        <v>0.61</v>
      </c>
      <c r="AC97" s="146">
        <f t="shared" si="229"/>
        <v>0.86597434248456384</v>
      </c>
      <c r="AD97" s="146"/>
      <c r="AE97" s="146">
        <f t="shared" si="230"/>
        <v>4.7234497645001247E-2</v>
      </c>
      <c r="AF97" s="443">
        <f t="shared" si="248"/>
        <v>1.2132415481472971</v>
      </c>
      <c r="AG97" s="146">
        <v>0</v>
      </c>
      <c r="AH97" s="146">
        <f t="shared" si="231"/>
        <v>2.6991141511429284E-2</v>
      </c>
      <c r="AI97" s="887">
        <f t="shared" si="170"/>
        <v>4.7234497645001247E-2</v>
      </c>
      <c r="AJ97" s="887">
        <f t="shared" si="171"/>
        <v>1.2132415481472971</v>
      </c>
      <c r="AK97" s="146"/>
      <c r="AL97" s="887">
        <f t="shared" si="249"/>
        <v>2.6991141511429284E-2</v>
      </c>
      <c r="AM97" s="249">
        <f t="shared" si="233"/>
        <v>33.229456264769063</v>
      </c>
      <c r="AN97" s="249">
        <f t="shared" si="234"/>
        <v>0.9634889738044371</v>
      </c>
      <c r="AO97" s="249">
        <f t="shared" si="220"/>
        <v>3.6511026195562964E-2</v>
      </c>
      <c r="AP97" s="249">
        <f t="shared" si="235"/>
        <v>5.0904471867239689</v>
      </c>
      <c r="AQ97" s="249">
        <f t="shared" si="221"/>
        <v>4.9045897361423609</v>
      </c>
      <c r="AR97" s="249">
        <f t="shared" si="222"/>
        <v>0.18585745058160863</v>
      </c>
      <c r="AS97" s="249">
        <f t="shared" si="236"/>
        <v>3.1604704900814191</v>
      </c>
      <c r="AT97" s="249">
        <f t="shared" si="237"/>
        <v>0.23952950991858044</v>
      </c>
      <c r="AU97" s="433">
        <f t="shared" si="223"/>
        <v>1.6386285086474861</v>
      </c>
      <c r="AV97" s="430">
        <f t="shared" si="238"/>
        <v>37.474263596862073</v>
      </c>
      <c r="AW97" s="430">
        <f t="shared" si="239"/>
        <v>51.864613069368005</v>
      </c>
      <c r="AX97" s="430">
        <f t="shared" si="240"/>
        <v>90.977505174877564</v>
      </c>
      <c r="AY97" s="430">
        <f t="shared" si="224"/>
        <v>9.0224948251224362</v>
      </c>
      <c r="AZ97" s="436">
        <f t="shared" si="250"/>
        <v>51.864613069368005</v>
      </c>
      <c r="BA97" s="436"/>
      <c r="BB97" s="436">
        <f t="shared" si="251"/>
        <v>1.6386285086474861</v>
      </c>
      <c r="BC97" s="436"/>
      <c r="BD97" s="436">
        <f t="shared" si="252"/>
        <v>37.474263596862073</v>
      </c>
      <c r="BE97" s="430"/>
      <c r="BF97" s="146">
        <f t="shared" si="172"/>
        <v>89.338876666230078</v>
      </c>
      <c r="BG97" s="146"/>
      <c r="BH97" s="147">
        <v>16989.777885197327</v>
      </c>
      <c r="BI97" s="148">
        <v>8.0748217800244788</v>
      </c>
      <c r="BJ97" s="148">
        <v>0</v>
      </c>
      <c r="BK97" s="148">
        <v>42.990080332542192</v>
      </c>
      <c r="BL97" s="148">
        <v>11.864558590738369</v>
      </c>
      <c r="BM97" s="148">
        <v>2.2386491044240819</v>
      </c>
      <c r="BN97" s="148">
        <v>33.190426363444203</v>
      </c>
      <c r="BO97" s="148">
        <v>99.281355735753593</v>
      </c>
      <c r="BP97" s="148">
        <v>136.50632992178825</v>
      </c>
      <c r="BQ97" s="148">
        <v>20.182203231736498</v>
      </c>
      <c r="BR97" s="196">
        <v>186.87806205138449</v>
      </c>
      <c r="BS97" s="148">
        <v>7.0215528513814762</v>
      </c>
      <c r="BT97" s="148">
        <v>11.192708148893841</v>
      </c>
      <c r="BU97" s="148">
        <v>8.0698676718500373</v>
      </c>
      <c r="BV97" s="148">
        <v>3.4652191031548063</v>
      </c>
      <c r="BW97" s="148">
        <v>559.67049507736476</v>
      </c>
      <c r="BX97" s="148">
        <v>31.149902308254379</v>
      </c>
      <c r="BY97" s="148">
        <v>60.533509468014806</v>
      </c>
      <c r="BZ97" s="148">
        <v>4.486316912930957</v>
      </c>
      <c r="CA97" s="148">
        <v>18.52235066330778</v>
      </c>
      <c r="CB97" s="148"/>
      <c r="CC97" s="148">
        <f t="shared" si="225"/>
        <v>1236747.499490682</v>
      </c>
      <c r="CD97" s="148"/>
      <c r="CE97" s="148">
        <f t="shared" ref="CE97:CE111" si="253">BX97+BY97+CA97</f>
        <v>110.20576243957696</v>
      </c>
      <c r="CF97" s="148"/>
      <c r="CG97" s="198">
        <v>15.084091638808342</v>
      </c>
      <c r="CH97" s="198">
        <v>12.245260400479522</v>
      </c>
      <c r="CI97" s="373">
        <v>4.9769323006577206</v>
      </c>
      <c r="CJ97" s="200"/>
      <c r="CK97" s="344">
        <v>15.084091638808342</v>
      </c>
      <c r="CL97" s="373">
        <v>4.9769323006577206</v>
      </c>
      <c r="CM97" s="501">
        <f t="shared" si="173"/>
        <v>37.474263596862073</v>
      </c>
      <c r="CN97" s="501">
        <f t="shared" si="174"/>
        <v>51.864613069368005</v>
      </c>
      <c r="CO97" s="161">
        <f t="shared" si="175"/>
        <v>2.6684980677878764E-2</v>
      </c>
      <c r="CP97" s="161">
        <f t="shared" si="175"/>
        <v>1.928096906194051E-2</v>
      </c>
      <c r="CQ97" s="142">
        <f t="shared" si="176"/>
        <v>1.3840061976217437</v>
      </c>
      <c r="CR97" s="142">
        <f t="shared" si="177"/>
        <v>41.94619967840638</v>
      </c>
      <c r="CS97" s="142">
        <f t="shared" si="178"/>
        <v>6.6155614109320293</v>
      </c>
      <c r="CT97" s="142">
        <f t="shared" si="241"/>
        <v>86.868991712619973</v>
      </c>
      <c r="CU97" s="142">
        <f t="shared" si="179"/>
        <v>13.131008287380023</v>
      </c>
      <c r="CV97" s="142">
        <f t="shared" si="180"/>
        <v>3.6676987407252017</v>
      </c>
      <c r="CW97" s="146">
        <f t="shared" si="181"/>
        <v>70.601744867799042</v>
      </c>
      <c r="CX97" s="146">
        <f t="shared" si="182"/>
        <v>10.672071572207257</v>
      </c>
      <c r="CY97" s="146">
        <f t="shared" si="183"/>
        <v>3.6413410340951424</v>
      </c>
      <c r="CZ97" s="512">
        <f t="shared" si="184"/>
        <v>99.281355735753593</v>
      </c>
      <c r="DG97" s="516"/>
      <c r="DH97" s="145">
        <v>70.601744867799042</v>
      </c>
      <c r="DI97" s="145">
        <v>0.65497135028875164</v>
      </c>
      <c r="DJ97" s="145">
        <v>10.672071572207257</v>
      </c>
      <c r="DK97" s="145">
        <v>2.7969185536539252</v>
      </c>
      <c r="DL97" s="145">
        <v>5.8600539175004261E-2</v>
      </c>
      <c r="DM97" s="145">
        <v>2.2935286330700442</v>
      </c>
      <c r="DN97" s="145">
        <v>1.2604760457922983</v>
      </c>
      <c r="DO97" s="145">
        <v>2.6434898214881959</v>
      </c>
      <c r="DP97" s="145">
        <v>3.6413410340951424</v>
      </c>
      <c r="DQ97" s="145">
        <v>0.1008832399457604</v>
      </c>
      <c r="DR97" s="145">
        <v>2.6991141511429284E-2</v>
      </c>
      <c r="DS97" s="145">
        <v>0.83898320097313461</v>
      </c>
      <c r="DT97" s="145">
        <v>0.61</v>
      </c>
      <c r="DU97" s="538">
        <v>3.4</v>
      </c>
      <c r="DV97" s="540">
        <f t="shared" si="185"/>
        <v>99.6</v>
      </c>
      <c r="DW97" s="554">
        <f t="shared" si="186"/>
        <v>1.1316435590768219</v>
      </c>
      <c r="DX97" s="256">
        <f t="shared" si="242"/>
        <v>79.896009839229848</v>
      </c>
      <c r="DY97" s="256">
        <f t="shared" si="242"/>
        <v>0.74119410993411472</v>
      </c>
      <c r="DZ97" s="256">
        <f t="shared" si="242"/>
        <v>12.076981056695194</v>
      </c>
      <c r="EA97" s="256">
        <f t="shared" si="242"/>
        <v>3.1651148665049251</v>
      </c>
      <c r="EB97" s="256">
        <f t="shared" si="242"/>
        <v>6.6314922715822552E-2</v>
      </c>
      <c r="EC97" s="256">
        <f t="shared" si="242"/>
        <v>2.5954569051719831</v>
      </c>
      <c r="ED97" s="256">
        <f t="shared" si="242"/>
        <v>1.4264095985914755</v>
      </c>
      <c r="EE97" s="256">
        <f t="shared" si="242"/>
        <v>2.9914882299722545</v>
      </c>
      <c r="EF97" s="256">
        <f t="shared" si="242"/>
        <v>4.1207001276359021</v>
      </c>
      <c r="EG97" s="256">
        <f t="shared" si="242"/>
        <v>0.11416386870342131</v>
      </c>
      <c r="EH97" s="256">
        <f t="shared" si="242"/>
        <v>3.0544351443539983E-2</v>
      </c>
      <c r="EI97" s="256">
        <f t="shared" si="242"/>
        <v>0.94942993555490263</v>
      </c>
      <c r="EJ97" s="256">
        <f t="shared" si="243"/>
        <v>108.17380781215336</v>
      </c>
      <c r="EK97" s="256"/>
      <c r="EL97" s="256"/>
      <c r="EM97" s="147">
        <v>16989.777885197327</v>
      </c>
      <c r="EN97" s="148">
        <v>8.0748217800244788</v>
      </c>
      <c r="EO97" s="148">
        <v>0</v>
      </c>
      <c r="EP97" s="148">
        <v>42.990080332542192</v>
      </c>
      <c r="EQ97" s="148">
        <v>11.864558590738369</v>
      </c>
      <c r="ER97" s="148">
        <v>2.2386491044240819</v>
      </c>
      <c r="ES97" s="148">
        <v>33.190426363444203</v>
      </c>
      <c r="ET97" s="148">
        <v>99.281355735753593</v>
      </c>
      <c r="EU97" s="148">
        <v>136.50632992178825</v>
      </c>
      <c r="EV97" s="148">
        <v>20.182203231736498</v>
      </c>
      <c r="EW97" s="196">
        <v>186.87806205138449</v>
      </c>
      <c r="EX97" s="148">
        <v>7.0215528513814762</v>
      </c>
      <c r="EY97" s="148">
        <v>11.192708148893841</v>
      </c>
      <c r="EZ97" s="148">
        <v>8.0698676718500373</v>
      </c>
      <c r="FA97" s="148">
        <v>3.4652191031548063</v>
      </c>
      <c r="FB97" s="148">
        <v>559.67049507736476</v>
      </c>
      <c r="FC97" s="148">
        <v>31.149902308254379</v>
      </c>
      <c r="FD97" s="148">
        <v>60.533509468014806</v>
      </c>
      <c r="FE97" s="148">
        <v>4.486316912930957</v>
      </c>
      <c r="FF97" s="148">
        <v>18.52235066330778</v>
      </c>
      <c r="FG97" s="516"/>
      <c r="FH97" s="256"/>
      <c r="FI97" s="256"/>
      <c r="FJ97" s="256"/>
      <c r="FK97" s="256"/>
      <c r="FL97" s="256"/>
      <c r="FM97" s="142">
        <f t="shared" si="244"/>
        <v>44.466964884196898</v>
      </c>
      <c r="FN97" s="256"/>
      <c r="FO97" s="142">
        <f t="shared" si="245"/>
        <v>47.47892312801666</v>
      </c>
      <c r="FP97" s="256"/>
      <c r="FQ97" s="142">
        <f t="shared" si="187"/>
        <v>13.131008287380023</v>
      </c>
      <c r="FS97" s="142">
        <f t="shared" si="188"/>
        <v>48.362102803651382</v>
      </c>
      <c r="FT97" s="256"/>
      <c r="FU97" s="142">
        <f t="shared" si="189"/>
        <v>13.131008287380023</v>
      </c>
      <c r="FV97" s="256"/>
      <c r="FW97" s="142">
        <f t="shared" si="190"/>
        <v>0.15115875099391082</v>
      </c>
      <c r="FY97" s="142">
        <f t="shared" si="191"/>
        <v>10.672071572207255</v>
      </c>
      <c r="FZ97" s="256"/>
      <c r="GA97" s="256"/>
      <c r="GB97" s="256"/>
      <c r="GC97" s="256"/>
      <c r="GD97" s="256"/>
      <c r="GE97" s="256"/>
      <c r="GF97" s="256"/>
      <c r="GG97" s="256"/>
      <c r="GH97" s="256"/>
      <c r="GI97" s="256"/>
      <c r="GJ97" s="256"/>
      <c r="GK97" s="256"/>
      <c r="GL97" s="256"/>
      <c r="GM97" s="256"/>
      <c r="GN97" s="256"/>
      <c r="GO97" s="344">
        <v>15.084091638808342</v>
      </c>
      <c r="GP97" s="373">
        <v>4.9769323006577206</v>
      </c>
      <c r="GQ97" s="256"/>
      <c r="GR97" s="256"/>
      <c r="GS97" s="617"/>
      <c r="GT97" s="620"/>
      <c r="GU97" s="620"/>
      <c r="GV97" s="620"/>
      <c r="GW97" s="620"/>
      <c r="GX97" s="620"/>
      <c r="GY97" s="620"/>
      <c r="GZ97" s="620"/>
      <c r="HA97" s="620"/>
      <c r="HB97" s="620"/>
      <c r="HC97" s="629"/>
      <c r="HD97" s="620"/>
      <c r="HE97" s="620"/>
      <c r="HF97" s="620"/>
      <c r="HG97" s="620"/>
      <c r="HH97" s="620"/>
      <c r="HI97" s="620"/>
      <c r="HJ97" s="620"/>
      <c r="HK97" s="620"/>
      <c r="HL97" s="629"/>
      <c r="HM97" s="620"/>
      <c r="HN97" s="620"/>
      <c r="HO97" s="620"/>
      <c r="HP97" s="620"/>
      <c r="HQ97" s="620"/>
      <c r="HR97" s="620"/>
      <c r="HS97" s="620"/>
      <c r="HT97" s="620"/>
      <c r="HU97" s="620"/>
      <c r="HV97" s="620"/>
      <c r="HW97" s="620"/>
      <c r="HX97" s="620"/>
      <c r="HY97" s="620"/>
      <c r="HZ97" s="620"/>
      <c r="IA97" s="620"/>
      <c r="IB97" s="620"/>
      <c r="IC97" s="620"/>
      <c r="ID97" s="620"/>
      <c r="IE97" s="620"/>
      <c r="IF97" s="620"/>
      <c r="IG97" s="620"/>
      <c r="IH97" s="620"/>
      <c r="II97" s="620"/>
      <c r="IJ97" s="620"/>
      <c r="IK97" s="620"/>
      <c r="IL97" s="620"/>
      <c r="IM97" s="620"/>
      <c r="IN97" s="620"/>
      <c r="IO97" s="620"/>
      <c r="IP97" s="620"/>
      <c r="IQ97" s="620"/>
      <c r="IR97" s="620"/>
      <c r="IS97" s="620"/>
      <c r="IT97" s="620"/>
      <c r="IU97" s="620"/>
      <c r="IV97" s="620"/>
      <c r="IW97" s="620"/>
      <c r="IX97" s="278">
        <v>67</v>
      </c>
      <c r="IY97" s="145">
        <v>70.601744867799042</v>
      </c>
      <c r="IZ97" s="145">
        <v>0.65497135028875164</v>
      </c>
      <c r="JA97" s="145">
        <v>10.672071572207257</v>
      </c>
      <c r="JB97" s="145">
        <v>2.7969185536539252</v>
      </c>
      <c r="JC97" s="145">
        <v>5.8600539175004261E-2</v>
      </c>
      <c r="JD97" s="145">
        <v>2.2935286330700442</v>
      </c>
      <c r="JE97" s="145">
        <v>1.2604760457922983</v>
      </c>
      <c r="JF97" s="145">
        <v>2.6434898214881959</v>
      </c>
      <c r="JG97" s="145">
        <v>3.6413410340951424</v>
      </c>
      <c r="JH97" s="145">
        <v>0.1008832399457604</v>
      </c>
      <c r="JI97" s="145">
        <v>2.6991141511429284E-2</v>
      </c>
      <c r="JJ97" s="145">
        <v>0.83898320097313461</v>
      </c>
      <c r="JK97" s="538">
        <v>3.4</v>
      </c>
      <c r="JL97" s="248">
        <v>0.61</v>
      </c>
      <c r="JM97" s="540">
        <f t="shared" si="192"/>
        <v>98.99</v>
      </c>
      <c r="JN97" s="748">
        <f t="shared" si="193"/>
        <v>1.0102030508132136</v>
      </c>
      <c r="JO97" s="753">
        <f t="shared" si="194"/>
        <v>71.322098058186739</v>
      </c>
      <c r="JP97" s="753">
        <f t="shared" si="195"/>
        <v>0.66165405625694684</v>
      </c>
      <c r="JQ97" s="753">
        <f t="shared" si="196"/>
        <v>10.78095926074074</v>
      </c>
      <c r="JR97" s="753">
        <f t="shared" si="197"/>
        <v>2.8254556557772759</v>
      </c>
      <c r="JS97" s="753">
        <f t="shared" si="198"/>
        <v>5.9198443453888541E-2</v>
      </c>
      <c r="JT97" s="753">
        <f t="shared" si="199"/>
        <v>2.3169296222548184</v>
      </c>
      <c r="JU97" s="753">
        <f t="shared" si="200"/>
        <v>1.2733367469363557</v>
      </c>
      <c r="JV97" s="753">
        <f t="shared" si="201"/>
        <v>2.6704614824610529</v>
      </c>
      <c r="JW97" s="753">
        <f t="shared" si="202"/>
        <v>3.6784938216942549</v>
      </c>
      <c r="JX97" s="753">
        <f t="shared" si="203"/>
        <v>0.10191255676912861</v>
      </c>
      <c r="JY97" s="753">
        <f t="shared" si="204"/>
        <v>2.7266533499777035E-2</v>
      </c>
      <c r="JZ97" s="753">
        <f t="shared" si="205"/>
        <v>0.84754338920409611</v>
      </c>
      <c r="KA97" s="753">
        <f t="shared" si="206"/>
        <v>3.4346903727649263</v>
      </c>
      <c r="KB97" s="753">
        <f t="shared" si="207"/>
        <v>100</v>
      </c>
      <c r="KC97" s="256"/>
      <c r="KD97" s="256">
        <f t="shared" si="208"/>
        <v>44.920663586419749</v>
      </c>
      <c r="KE97" s="256">
        <f t="shared" si="209"/>
        <v>47.064939721520076</v>
      </c>
      <c r="KF97" s="256">
        <f t="shared" si="210"/>
        <v>4.7080271197012822</v>
      </c>
      <c r="KG97" s="249">
        <f t="shared" si="211"/>
        <v>3.6471839619340547</v>
      </c>
      <c r="KH97" s="256">
        <f t="shared" si="212"/>
        <v>100.34081438957517</v>
      </c>
      <c r="KI97" s="256">
        <f t="shared" si="213"/>
        <v>0.99660343209641544</v>
      </c>
      <c r="KJ97" s="753">
        <f t="shared" si="214"/>
        <v>44.768087502274398</v>
      </c>
      <c r="KK97" s="753">
        <f t="shared" si="215"/>
        <v>46.905080457877823</v>
      </c>
      <c r="KL97" s="753">
        <f t="shared" si="216"/>
        <v>4.6920359858972995</v>
      </c>
      <c r="KM97" s="753">
        <f t="shared" si="217"/>
        <v>3.6347960539504811</v>
      </c>
      <c r="KN97" s="753">
        <f t="shared" si="218"/>
        <v>100.00000000000001</v>
      </c>
      <c r="KO97" s="256"/>
      <c r="KP97" s="147">
        <v>16989.777885197327</v>
      </c>
      <c r="KQ97" s="148">
        <v>8.0748217800244788</v>
      </c>
      <c r="KR97" s="148">
        <v>0</v>
      </c>
      <c r="KS97" s="148">
        <v>42.990080332542192</v>
      </c>
      <c r="KT97" s="148">
        <v>11.864558590738369</v>
      </c>
      <c r="KU97" s="148">
        <v>2.2386491044240819</v>
      </c>
      <c r="KV97" s="148">
        <v>33.190426363444203</v>
      </c>
      <c r="KW97" s="148">
        <v>99.281355735753593</v>
      </c>
      <c r="KX97" s="148">
        <v>136.50632992178825</v>
      </c>
      <c r="KY97" s="148">
        <v>20.182203231736498</v>
      </c>
      <c r="KZ97" s="196">
        <v>186.87806205138449</v>
      </c>
      <c r="LA97" s="148">
        <v>7.0215528513814762</v>
      </c>
      <c r="LB97" s="148">
        <v>11.192708148893841</v>
      </c>
      <c r="LC97" s="148">
        <v>8.0698676718500373</v>
      </c>
      <c r="LD97" s="148">
        <v>3.4652191031548063</v>
      </c>
      <c r="LE97" s="148">
        <v>559.67049507736476</v>
      </c>
      <c r="LF97" s="148">
        <v>31.149902308254379</v>
      </c>
      <c r="LG97" s="148">
        <v>60.533509468014806</v>
      </c>
      <c r="LH97" s="148">
        <v>4.486316912930957</v>
      </c>
      <c r="LI97" s="148">
        <v>18.52235066330778</v>
      </c>
      <c r="LJ97" s="617"/>
      <c r="LL97" s="142">
        <f t="shared" si="219"/>
        <v>39.160740070915296</v>
      </c>
    </row>
    <row r="98" spans="1:324" s="142" customFormat="1" ht="15.75" x14ac:dyDescent="0.25">
      <c r="A98" s="691">
        <v>68</v>
      </c>
      <c r="B98" s="272">
        <v>46</v>
      </c>
      <c r="C98" s="144">
        <v>110</v>
      </c>
      <c r="D98" s="327">
        <v>3272.6</v>
      </c>
      <c r="E98" s="322" t="s">
        <v>242</v>
      </c>
      <c r="F98" s="311" t="s">
        <v>162</v>
      </c>
      <c r="G98" s="239"/>
      <c r="H98" s="145">
        <v>67.440996093926685</v>
      </c>
      <c r="I98" s="145">
        <v>0.4956902689694479</v>
      </c>
      <c r="J98" s="145">
        <v>8.88724276912777</v>
      </c>
      <c r="K98" s="145">
        <v>2.6938368292727053</v>
      </c>
      <c r="L98" s="145">
        <v>0.14847672188396224</v>
      </c>
      <c r="M98" s="145">
        <v>2.9193790429102613</v>
      </c>
      <c r="N98" s="145">
        <v>3.6938034681950178</v>
      </c>
      <c r="O98" s="145">
        <v>2.4316466236327603</v>
      </c>
      <c r="P98" s="145">
        <v>3.073719443514606</v>
      </c>
      <c r="Q98" s="145">
        <v>9.2876482588910084E-2</v>
      </c>
      <c r="R98" s="145">
        <v>2.0837001167072274E-2</v>
      </c>
      <c r="S98" s="145">
        <v>0.69149525481078034</v>
      </c>
      <c r="T98" s="145">
        <v>0.65</v>
      </c>
      <c r="U98" s="145">
        <v>6.36</v>
      </c>
      <c r="V98" s="146">
        <v>99.6</v>
      </c>
      <c r="W98" s="146"/>
      <c r="X98" s="145">
        <v>2.4316466236327603</v>
      </c>
      <c r="Y98" s="145">
        <f t="shared" si="226"/>
        <v>1.8042817947355081</v>
      </c>
      <c r="Z98" s="145">
        <f t="shared" si="227"/>
        <v>1.9504562514054673E-2</v>
      </c>
      <c r="AA98" s="145">
        <f t="shared" si="228"/>
        <v>4.2359284183682684</v>
      </c>
      <c r="AB98" s="145">
        <v>0.65</v>
      </c>
      <c r="AC98" s="146">
        <f t="shared" si="229"/>
        <v>0.71233225597785266</v>
      </c>
      <c r="AD98" s="146"/>
      <c r="AE98" s="146">
        <f t="shared" si="230"/>
        <v>3.6464752042376473E-2</v>
      </c>
      <c r="AF98" s="443">
        <f t="shared" si="248"/>
        <v>3.6573387161526414</v>
      </c>
      <c r="AG98" s="146">
        <v>0</v>
      </c>
      <c r="AH98" s="146">
        <f t="shared" si="231"/>
        <v>2.0837001167072274E-2</v>
      </c>
      <c r="AI98" s="887">
        <f t="shared" si="170"/>
        <v>3.6464752042376473E-2</v>
      </c>
      <c r="AJ98" s="887">
        <f t="shared" si="171"/>
        <v>3.6573387161526414</v>
      </c>
      <c r="AK98" s="146"/>
      <c r="AL98" s="887">
        <f t="shared" si="249"/>
        <v>2.083700116707227E-2</v>
      </c>
      <c r="AM98" s="249">
        <f t="shared" si="233"/>
        <v>30.319067023535951</v>
      </c>
      <c r="AN98" s="249">
        <f t="shared" si="234"/>
        <v>0.87937166030493163</v>
      </c>
      <c r="AO98" s="249">
        <f t="shared" si="220"/>
        <v>0.12062833969506841</v>
      </c>
      <c r="AP98" s="249">
        <f t="shared" si="235"/>
        <v>5.6132158721829661</v>
      </c>
      <c r="AQ98" s="249">
        <f t="shared" si="221"/>
        <v>4.9361029611715299</v>
      </c>
      <c r="AR98" s="249">
        <f t="shared" si="222"/>
        <v>0.67711291101143656</v>
      </c>
      <c r="AS98" s="249">
        <f t="shared" si="236"/>
        <v>4.9907748728371537</v>
      </c>
      <c r="AT98" s="249">
        <f t="shared" si="237"/>
        <v>1.3692251271628471</v>
      </c>
      <c r="AU98" s="433">
        <f t="shared" si="223"/>
        <v>5.7036767543269242</v>
      </c>
      <c r="AV98" s="430">
        <f t="shared" si="238"/>
        <v>37.628241206272904</v>
      </c>
      <c r="AW98" s="430">
        <f t="shared" si="239"/>
        <v>48.626875490790233</v>
      </c>
      <c r="AX98" s="430">
        <f t="shared" si="240"/>
        <v>91.958793451390051</v>
      </c>
      <c r="AY98" s="430">
        <f t="shared" si="224"/>
        <v>8.0412065486099493</v>
      </c>
      <c r="AZ98" s="436">
        <f t="shared" si="250"/>
        <v>48.626875490790233</v>
      </c>
      <c r="BA98" s="436"/>
      <c r="BB98" s="436">
        <f t="shared" si="251"/>
        <v>5.7036767543269242</v>
      </c>
      <c r="BC98" s="436"/>
      <c r="BD98" s="436">
        <f t="shared" si="252"/>
        <v>37.628241206272904</v>
      </c>
      <c r="BE98" s="430"/>
      <c r="BF98" s="146">
        <f t="shared" si="172"/>
        <v>86.25511669706313</v>
      </c>
      <c r="BG98" s="146"/>
      <c r="BH98" s="147">
        <v>16983.377529723279</v>
      </c>
      <c r="BI98" s="472">
        <v>1</v>
      </c>
      <c r="BJ98" s="148">
        <v>0</v>
      </c>
      <c r="BK98" s="148">
        <v>41.262279613660191</v>
      </c>
      <c r="BL98" s="148">
        <v>11.076760084632136</v>
      </c>
      <c r="BM98" s="148">
        <v>1.5744210873265028</v>
      </c>
      <c r="BN98" s="148">
        <v>29.0019823684264</v>
      </c>
      <c r="BO98" s="148">
        <v>85.802863043227163</v>
      </c>
      <c r="BP98" s="148">
        <v>127.87121166731373</v>
      </c>
      <c r="BQ98" s="148">
        <v>19.388601965198518</v>
      </c>
      <c r="BR98" s="196">
        <v>146.81835498344469</v>
      </c>
      <c r="BS98" s="148">
        <v>6.1822908083447992</v>
      </c>
      <c r="BT98" s="148">
        <v>11.466122076146759</v>
      </c>
      <c r="BU98" s="148">
        <v>5.551838114475701</v>
      </c>
      <c r="BV98" s="148">
        <v>1.1445292014678028</v>
      </c>
      <c r="BW98" s="148">
        <v>527.92253985321179</v>
      </c>
      <c r="BX98" s="148">
        <v>25.424233159769454</v>
      </c>
      <c r="BY98" s="148">
        <v>47.123441758835817</v>
      </c>
      <c r="BZ98" s="148">
        <v>5.9628842878827371</v>
      </c>
      <c r="CA98" s="148">
        <v>13.263266236105812</v>
      </c>
      <c r="CB98" s="148"/>
      <c r="CC98" s="148">
        <f t="shared" si="225"/>
        <v>22243.24861775661</v>
      </c>
      <c r="CD98" s="148"/>
      <c r="CE98" s="148">
        <f t="shared" si="253"/>
        <v>85.810941154711074</v>
      </c>
      <c r="CF98" s="148"/>
      <c r="CG98" s="158"/>
      <c r="CH98" s="158"/>
      <c r="CI98" s="375"/>
      <c r="CJ98" s="192"/>
      <c r="CK98" s="342"/>
      <c r="CL98" s="375"/>
      <c r="CM98" s="501">
        <f t="shared" si="173"/>
        <v>37.628241206272904</v>
      </c>
      <c r="CN98" s="501">
        <f t="shared" si="174"/>
        <v>48.626875490790233</v>
      </c>
      <c r="CO98" s="161">
        <f t="shared" si="175"/>
        <v>2.6575783718354944E-2</v>
      </c>
      <c r="CP98" s="161">
        <f t="shared" si="175"/>
        <v>2.0564759506075947E-2</v>
      </c>
      <c r="CQ98" s="142">
        <f t="shared" si="176"/>
        <v>1.292297325942616</v>
      </c>
      <c r="CR98" s="142">
        <f t="shared" si="177"/>
        <v>43.624358353635031</v>
      </c>
      <c r="CS98" s="142">
        <f t="shared" si="178"/>
        <v>7.5885173665111454</v>
      </c>
      <c r="CT98" s="142">
        <f t="shared" si="241"/>
        <v>88.356546801671982</v>
      </c>
      <c r="CU98" s="142">
        <f t="shared" si="179"/>
        <v>11.643453198328027</v>
      </c>
      <c r="CV98" s="142">
        <f t="shared" si="180"/>
        <v>3.5823040566444475</v>
      </c>
      <c r="CW98" s="146">
        <f t="shared" si="181"/>
        <v>67.440996093926685</v>
      </c>
      <c r="CX98" s="146">
        <f t="shared" si="182"/>
        <v>8.88724276912777</v>
      </c>
      <c r="CY98" s="146">
        <f t="shared" si="183"/>
        <v>3.073719443514606</v>
      </c>
      <c r="CZ98" s="512">
        <f t="shared" si="184"/>
        <v>85.802863043227163</v>
      </c>
      <c r="DG98" s="516"/>
      <c r="DH98" s="145">
        <v>67.440996093926685</v>
      </c>
      <c r="DI98" s="145">
        <v>0.4956902689694479</v>
      </c>
      <c r="DJ98" s="145">
        <v>8.88724276912777</v>
      </c>
      <c r="DK98" s="145">
        <v>2.6938368292727053</v>
      </c>
      <c r="DL98" s="145">
        <v>0.14847672188396224</v>
      </c>
      <c r="DM98" s="145">
        <v>2.9193790429102613</v>
      </c>
      <c r="DN98" s="145">
        <v>3.6938034681950178</v>
      </c>
      <c r="DO98" s="145">
        <v>2.4316466236327603</v>
      </c>
      <c r="DP98" s="145">
        <v>3.073719443514606</v>
      </c>
      <c r="DQ98" s="145">
        <v>9.2876482588910084E-2</v>
      </c>
      <c r="DR98" s="145">
        <v>2.0837001167072274E-2</v>
      </c>
      <c r="DS98" s="145">
        <v>0.69149525481078034</v>
      </c>
      <c r="DT98" s="145">
        <v>0.65</v>
      </c>
      <c r="DU98" s="538">
        <v>6.36</v>
      </c>
      <c r="DV98" s="540">
        <f t="shared" si="185"/>
        <v>99.59999999999998</v>
      </c>
      <c r="DW98" s="554">
        <f t="shared" si="186"/>
        <v>1.2107785628247663</v>
      </c>
      <c r="DX98" s="256">
        <f t="shared" si="242"/>
        <v>81.656112326075231</v>
      </c>
      <c r="DY98" s="256">
        <f t="shared" si="242"/>
        <v>0.60017115146904998</v>
      </c>
      <c r="DZ98" s="256">
        <f t="shared" si="242"/>
        <v>10.760483027479317</v>
      </c>
      <c r="EA98" s="256">
        <f t="shared" si="242"/>
        <v>3.2616398846312316</v>
      </c>
      <c r="EB98" s="256">
        <f t="shared" si="242"/>
        <v>0.17977243193559633</v>
      </c>
      <c r="EC98" s="256">
        <f t="shared" si="242"/>
        <v>3.5347215619156276</v>
      </c>
      <c r="ED98" s="256">
        <f t="shared" si="242"/>
        <v>4.472378054578301</v>
      </c>
      <c r="EE98" s="256">
        <f t="shared" si="242"/>
        <v>2.9441856042597689</v>
      </c>
      <c r="EF98" s="256">
        <f t="shared" si="242"/>
        <v>3.7215936103451548</v>
      </c>
      <c r="EG98" s="256">
        <f t="shared" si="242"/>
        <v>0.11245285410921997</v>
      </c>
      <c r="EH98" s="256">
        <f t="shared" si="242"/>
        <v>2.5228994326645743E-2</v>
      </c>
      <c r="EI98" s="256">
        <f t="shared" si="242"/>
        <v>0.83724763081994213</v>
      </c>
      <c r="EJ98" s="256">
        <f t="shared" si="243"/>
        <v>112.1059871319451</v>
      </c>
      <c r="EK98" s="256"/>
      <c r="EL98" s="256"/>
      <c r="EM98" s="147">
        <v>16983.377529723279</v>
      </c>
      <c r="EN98" s="472">
        <v>1</v>
      </c>
      <c r="EO98" s="148">
        <v>0</v>
      </c>
      <c r="EP98" s="148">
        <v>41.262279613660191</v>
      </c>
      <c r="EQ98" s="148">
        <v>11.076760084632136</v>
      </c>
      <c r="ER98" s="148">
        <v>1.5744210873265028</v>
      </c>
      <c r="ES98" s="148">
        <v>29.0019823684264</v>
      </c>
      <c r="ET98" s="148">
        <v>85.802863043227163</v>
      </c>
      <c r="EU98" s="148">
        <v>127.87121166731373</v>
      </c>
      <c r="EV98" s="148">
        <v>19.388601965198518</v>
      </c>
      <c r="EW98" s="196">
        <v>146.81835498344469</v>
      </c>
      <c r="EX98" s="148">
        <v>6.1822908083447992</v>
      </c>
      <c r="EY98" s="148">
        <v>11.466122076146759</v>
      </c>
      <c r="EZ98" s="148">
        <v>5.551838114475701</v>
      </c>
      <c r="FA98" s="148">
        <v>1.1445292014678028</v>
      </c>
      <c r="FB98" s="148">
        <v>527.92253985321179</v>
      </c>
      <c r="FC98" s="148">
        <v>25.424233159769454</v>
      </c>
      <c r="FD98" s="148">
        <v>47.123441758835817</v>
      </c>
      <c r="FE98" s="148">
        <v>5.9628842878827371</v>
      </c>
      <c r="FF98" s="148">
        <v>13.263266236105812</v>
      </c>
      <c r="FG98" s="516"/>
      <c r="FH98" s="256"/>
      <c r="FI98" s="256"/>
      <c r="FJ98" s="256"/>
      <c r="FK98" s="256"/>
      <c r="FL98" s="256"/>
      <c r="FM98" s="142">
        <f t="shared" si="244"/>
        <v>37.030178204699041</v>
      </c>
      <c r="FN98" s="256"/>
      <c r="FO98" s="142">
        <f t="shared" si="245"/>
        <v>48.185303427483184</v>
      </c>
      <c r="FP98" s="256"/>
      <c r="FQ98" s="142">
        <f t="shared" si="187"/>
        <v>11.643453198328027</v>
      </c>
      <c r="FS98" s="142">
        <f t="shared" si="188"/>
        <v>43.454754342096372</v>
      </c>
      <c r="FT98" s="256"/>
      <c r="FU98" s="142">
        <f t="shared" si="189"/>
        <v>11.643453198328027</v>
      </c>
      <c r="FV98" s="256"/>
      <c r="FW98" s="142">
        <f t="shared" si="190"/>
        <v>0.13177804723925332</v>
      </c>
      <c r="FY98" s="142">
        <f t="shared" si="191"/>
        <v>8.88724276912777</v>
      </c>
      <c r="FZ98" s="256"/>
      <c r="GA98" s="256"/>
      <c r="GB98" s="256"/>
      <c r="GC98" s="256"/>
      <c r="GD98" s="256"/>
      <c r="GE98" s="256"/>
      <c r="GF98" s="256"/>
      <c r="GG98" s="256"/>
      <c r="GH98" s="256"/>
      <c r="GI98" s="256"/>
      <c r="GJ98" s="256"/>
      <c r="GK98" s="256"/>
      <c r="GL98" s="256"/>
      <c r="GM98" s="256"/>
      <c r="GN98" s="256"/>
      <c r="GO98" s="342"/>
      <c r="GP98" s="375"/>
      <c r="GQ98" s="256"/>
      <c r="GR98" s="256"/>
      <c r="GS98" s="617"/>
      <c r="GT98" s="620"/>
      <c r="GU98" s="620"/>
      <c r="GV98" s="620"/>
      <c r="GW98" s="620"/>
      <c r="GX98" s="620"/>
      <c r="GY98" s="620"/>
      <c r="GZ98" s="620"/>
      <c r="HA98" s="620"/>
      <c r="HB98" s="620"/>
      <c r="HC98" s="629"/>
      <c r="HD98" s="620"/>
      <c r="HE98" s="620"/>
      <c r="HF98" s="620"/>
      <c r="HG98" s="620"/>
      <c r="HH98" s="620"/>
      <c r="HI98" s="620"/>
      <c r="HJ98" s="620"/>
      <c r="HK98" s="620"/>
      <c r="HL98" s="629"/>
      <c r="HM98" s="620"/>
      <c r="HN98" s="620"/>
      <c r="HO98" s="620"/>
      <c r="HP98" s="620"/>
      <c r="HQ98" s="620"/>
      <c r="HR98" s="620"/>
      <c r="HS98" s="620"/>
      <c r="HT98" s="620"/>
      <c r="HU98" s="620"/>
      <c r="HV98" s="620"/>
      <c r="HW98" s="620"/>
      <c r="HX98" s="620"/>
      <c r="HY98" s="620"/>
      <c r="HZ98" s="620"/>
      <c r="IA98" s="620"/>
      <c r="IB98" s="620"/>
      <c r="IC98" s="620"/>
      <c r="ID98" s="620"/>
      <c r="IE98" s="620"/>
      <c r="IF98" s="620"/>
      <c r="IG98" s="620"/>
      <c r="IH98" s="620"/>
      <c r="II98" s="620"/>
      <c r="IJ98" s="620"/>
      <c r="IK98" s="620"/>
      <c r="IL98" s="620"/>
      <c r="IM98" s="620"/>
      <c r="IN98" s="620"/>
      <c r="IO98" s="620"/>
      <c r="IP98" s="620"/>
      <c r="IQ98" s="620"/>
      <c r="IR98" s="620"/>
      <c r="IS98" s="620"/>
      <c r="IT98" s="620"/>
      <c r="IU98" s="620"/>
      <c r="IV98" s="620"/>
      <c r="IW98" s="620"/>
      <c r="IX98" s="691">
        <v>68</v>
      </c>
      <c r="IY98" s="145">
        <v>67.440996093926685</v>
      </c>
      <c r="IZ98" s="145">
        <v>0.4956902689694479</v>
      </c>
      <c r="JA98" s="145">
        <v>8.88724276912777</v>
      </c>
      <c r="JB98" s="145">
        <v>2.6938368292727053</v>
      </c>
      <c r="JC98" s="145">
        <v>0.14847672188396224</v>
      </c>
      <c r="JD98" s="145">
        <v>2.9193790429102613</v>
      </c>
      <c r="JE98" s="145">
        <v>3.6938034681950178</v>
      </c>
      <c r="JF98" s="145">
        <v>2.4316466236327603</v>
      </c>
      <c r="JG98" s="145">
        <v>3.073719443514606</v>
      </c>
      <c r="JH98" s="145">
        <v>9.2876482588910084E-2</v>
      </c>
      <c r="JI98" s="145">
        <v>2.0837001167072274E-2</v>
      </c>
      <c r="JJ98" s="145">
        <v>0.69149525481078034</v>
      </c>
      <c r="JK98" s="538">
        <v>6.36</v>
      </c>
      <c r="JL98" s="248">
        <v>0.65</v>
      </c>
      <c r="JM98" s="540">
        <f t="shared" si="192"/>
        <v>98.949999999999974</v>
      </c>
      <c r="JN98" s="748">
        <f t="shared" si="193"/>
        <v>1.0106114199090452</v>
      </c>
      <c r="JO98" s="753">
        <f t="shared" si="194"/>
        <v>68.156640822563617</v>
      </c>
      <c r="JP98" s="753">
        <f t="shared" si="195"/>
        <v>0.50095024655831033</v>
      </c>
      <c r="JQ98" s="753">
        <f t="shared" si="196"/>
        <v>8.98154903398461</v>
      </c>
      <c r="JR98" s="753">
        <f t="shared" si="197"/>
        <v>2.7224222630345691</v>
      </c>
      <c r="JS98" s="753">
        <f t="shared" si="198"/>
        <v>0.1500522707265915</v>
      </c>
      <c r="JT98" s="753">
        <f t="shared" si="199"/>
        <v>2.9503577998082489</v>
      </c>
      <c r="JU98" s="753">
        <f t="shared" si="200"/>
        <v>3.732999967857523</v>
      </c>
      <c r="JV98" s="753">
        <f t="shared" si="201"/>
        <v>2.4574498470265396</v>
      </c>
      <c r="JW98" s="753">
        <f t="shared" si="202"/>
        <v>3.1063359712123364</v>
      </c>
      <c r="JX98" s="753">
        <f t="shared" si="203"/>
        <v>9.386203394533614E-2</v>
      </c>
      <c r="JY98" s="753">
        <f t="shared" si="204"/>
        <v>2.1058111336101342E-2</v>
      </c>
      <c r="JZ98" s="753">
        <f t="shared" si="205"/>
        <v>0.69883300132468973</v>
      </c>
      <c r="KA98" s="753">
        <f t="shared" si="206"/>
        <v>6.4274886306215278</v>
      </c>
      <c r="KB98" s="753">
        <f t="shared" si="207"/>
        <v>99.999999999999986</v>
      </c>
      <c r="KC98" s="256"/>
      <c r="KD98" s="256">
        <f t="shared" si="208"/>
        <v>37.423120974935877</v>
      </c>
      <c r="KE98" s="256">
        <f t="shared" si="209"/>
        <v>47.948155496098238</v>
      </c>
      <c r="KF98" s="256">
        <f t="shared" si="210"/>
        <v>10.16048859847905</v>
      </c>
      <c r="KG98" s="249">
        <f t="shared" si="211"/>
        <v>3.2712029936326665</v>
      </c>
      <c r="KH98" s="256">
        <f t="shared" si="212"/>
        <v>98.80296806314584</v>
      </c>
      <c r="KI98" s="256">
        <f t="shared" si="213"/>
        <v>1.0121153439043362</v>
      </c>
      <c r="KJ98" s="753">
        <f t="shared" si="214"/>
        <v>37.876514955520804</v>
      </c>
      <c r="KK98" s="753">
        <f t="shared" si="215"/>
        <v>48.529063889512059</v>
      </c>
      <c r="KL98" s="753">
        <f t="shared" si="216"/>
        <v>10.283586412085711</v>
      </c>
      <c r="KM98" s="753">
        <f t="shared" si="217"/>
        <v>3.3108347428814207</v>
      </c>
      <c r="KN98" s="753">
        <f t="shared" si="218"/>
        <v>100</v>
      </c>
      <c r="KO98" s="256"/>
      <c r="KP98" s="147">
        <v>16983.377529723279</v>
      </c>
      <c r="KQ98" s="472">
        <v>1</v>
      </c>
      <c r="KR98" s="148">
        <v>0</v>
      </c>
      <c r="KS98" s="148">
        <v>41.262279613660191</v>
      </c>
      <c r="KT98" s="148">
        <v>11.076760084632136</v>
      </c>
      <c r="KU98" s="148">
        <v>1.5744210873265028</v>
      </c>
      <c r="KV98" s="148">
        <v>29.0019823684264</v>
      </c>
      <c r="KW98" s="148">
        <v>85.802863043227163</v>
      </c>
      <c r="KX98" s="148">
        <v>127.87121166731373</v>
      </c>
      <c r="KY98" s="148">
        <v>19.388601965198518</v>
      </c>
      <c r="KZ98" s="196">
        <v>146.81835498344469</v>
      </c>
      <c r="LA98" s="148">
        <v>6.1822908083447992</v>
      </c>
      <c r="LB98" s="148">
        <v>11.466122076146759</v>
      </c>
      <c r="LC98" s="148">
        <v>5.551838114475701</v>
      </c>
      <c r="LD98" s="148">
        <v>1.1445292014678028</v>
      </c>
      <c r="LE98" s="148">
        <v>527.92253985321179</v>
      </c>
      <c r="LF98" s="148">
        <v>25.424233159769454</v>
      </c>
      <c r="LG98" s="148">
        <v>47.123441758835817</v>
      </c>
      <c r="LH98" s="148">
        <v>5.9628842878827371</v>
      </c>
      <c r="LI98" s="148">
        <v>13.263266236105812</v>
      </c>
      <c r="LJ98" s="617"/>
      <c r="LL98" s="142">
        <f t="shared" si="219"/>
        <v>41.500590718313234</v>
      </c>
    </row>
    <row r="99" spans="1:324" s="142" customFormat="1" ht="15.75" x14ac:dyDescent="0.2">
      <c r="A99" s="278">
        <v>69</v>
      </c>
      <c r="B99" s="272">
        <v>45</v>
      </c>
      <c r="C99" s="144">
        <v>110</v>
      </c>
      <c r="D99" s="327">
        <v>3272.85</v>
      </c>
      <c r="E99" s="322" t="s">
        <v>242</v>
      </c>
      <c r="F99" s="311" t="s">
        <v>162</v>
      </c>
      <c r="G99" s="239"/>
      <c r="H99" s="145">
        <v>70.342868033236627</v>
      </c>
      <c r="I99" s="145">
        <v>0.57222877635807778</v>
      </c>
      <c r="J99" s="145">
        <v>10.012559085208119</v>
      </c>
      <c r="K99" s="145">
        <v>2.4660728423610561</v>
      </c>
      <c r="L99" s="145">
        <v>8.5844634318413396E-2</v>
      </c>
      <c r="M99" s="145">
        <v>2.2492945049776591</v>
      </c>
      <c r="N99" s="145">
        <v>2.0191029434820096</v>
      </c>
      <c r="O99" s="145">
        <v>2.726392568785764</v>
      </c>
      <c r="P99" s="145">
        <v>3.2284598651720615</v>
      </c>
      <c r="Q99" s="145">
        <v>0.10163096731206395</v>
      </c>
      <c r="R99" s="145">
        <v>2.6104197695382921E-2</v>
      </c>
      <c r="S99" s="145">
        <v>0.93944158109273312</v>
      </c>
      <c r="T99" s="145">
        <v>0.6</v>
      </c>
      <c r="U99" s="145">
        <v>4.2300000000000004</v>
      </c>
      <c r="V99" s="146">
        <v>99.6</v>
      </c>
      <c r="W99" s="146"/>
      <c r="X99" s="145">
        <v>2.726392568785764</v>
      </c>
      <c r="Y99" s="145">
        <f t="shared" si="226"/>
        <v>2.0229832860390369</v>
      </c>
      <c r="Z99" s="145">
        <f t="shared" si="227"/>
        <v>2.6498225286794717E-2</v>
      </c>
      <c r="AA99" s="145">
        <f t="shared" si="228"/>
        <v>4.7493758548248008</v>
      </c>
      <c r="AB99" s="145">
        <v>0.6</v>
      </c>
      <c r="AC99" s="146">
        <f t="shared" si="229"/>
        <v>0.96554577878811609</v>
      </c>
      <c r="AD99" s="146"/>
      <c r="AE99" s="146">
        <f t="shared" si="230"/>
        <v>4.5682345966920106E-2</v>
      </c>
      <c r="AF99" s="443">
        <f t="shared" si="248"/>
        <v>1.9734205975150896</v>
      </c>
      <c r="AG99" s="146">
        <v>0</v>
      </c>
      <c r="AH99" s="146">
        <f t="shared" si="231"/>
        <v>2.6104197695382921E-2</v>
      </c>
      <c r="AI99" s="887">
        <f t="shared" si="170"/>
        <v>4.5682345966920106E-2</v>
      </c>
      <c r="AJ99" s="887">
        <f t="shared" si="171"/>
        <v>1.9734205975150896</v>
      </c>
      <c r="AK99" s="146"/>
      <c r="AL99" s="887">
        <f t="shared" si="249"/>
        <v>2.6104197695382917E-2</v>
      </c>
      <c r="AM99" s="249">
        <f t="shared" si="233"/>
        <v>32.011097853139447</v>
      </c>
      <c r="AN99" s="249">
        <f t="shared" si="234"/>
        <v>0.93835198634646177</v>
      </c>
      <c r="AO99" s="249">
        <f t="shared" si="220"/>
        <v>6.1648013653538253E-2</v>
      </c>
      <c r="AP99" s="249">
        <f t="shared" si="235"/>
        <v>4.7153673473387148</v>
      </c>
      <c r="AQ99" s="249">
        <f t="shared" si="221"/>
        <v>4.4246743167285292</v>
      </c>
      <c r="AR99" s="249">
        <f t="shared" si="222"/>
        <v>0.29069303061018553</v>
      </c>
      <c r="AS99" s="249">
        <f t="shared" si="236"/>
        <v>3.738742833027958</v>
      </c>
      <c r="AT99" s="249">
        <f t="shared" si="237"/>
        <v>0.49125716697204264</v>
      </c>
      <c r="AU99" s="433">
        <f t="shared" si="223"/>
        <v>2.7553707950973174</v>
      </c>
      <c r="AV99" s="430">
        <f t="shared" si="238"/>
        <v>36.351952469929216</v>
      </c>
      <c r="AW99" s="430">
        <f t="shared" si="239"/>
        <v>52.166891798272019</v>
      </c>
      <c r="AX99" s="430">
        <f t="shared" si="240"/>
        <v>91.274215063298556</v>
      </c>
      <c r="AY99" s="430">
        <f t="shared" si="224"/>
        <v>8.7257849367014444</v>
      </c>
      <c r="AZ99" s="436">
        <f t="shared" si="250"/>
        <v>52.166891798272019</v>
      </c>
      <c r="BA99" s="436"/>
      <c r="BB99" s="436">
        <f t="shared" si="251"/>
        <v>2.7553707950973174</v>
      </c>
      <c r="BC99" s="436"/>
      <c r="BD99" s="436">
        <f t="shared" si="252"/>
        <v>36.351952469929216</v>
      </c>
      <c r="BE99" s="430"/>
      <c r="BF99" s="146">
        <f t="shared" si="172"/>
        <v>88.518844268201235</v>
      </c>
      <c r="BG99" s="146"/>
      <c r="BH99" s="147">
        <v>15350.245837606994</v>
      </c>
      <c r="BI99" s="148">
        <v>2.1314053029408151</v>
      </c>
      <c r="BJ99" s="148">
        <v>0.63855405203492299</v>
      </c>
      <c r="BK99" s="148">
        <v>38.963111714646523</v>
      </c>
      <c r="BL99" s="148">
        <v>8.7314119370314813</v>
      </c>
      <c r="BM99" s="148">
        <v>2.4939645933154195</v>
      </c>
      <c r="BN99" s="148">
        <v>40.054833180472428</v>
      </c>
      <c r="BO99" s="148">
        <v>87.896872162633272</v>
      </c>
      <c r="BP99" s="148">
        <v>135.85004109897139</v>
      </c>
      <c r="BQ99" s="148">
        <v>21.949362943402988</v>
      </c>
      <c r="BR99" s="196">
        <v>190.66842763361615</v>
      </c>
      <c r="BS99" s="148">
        <v>5.5949850409788953</v>
      </c>
      <c r="BT99" s="148">
        <v>12.109512514469413</v>
      </c>
      <c r="BU99" s="148">
        <v>7.4917251575012811</v>
      </c>
      <c r="BV99" s="148">
        <v>0.90476788715319056</v>
      </c>
      <c r="BW99" s="148">
        <v>585.73415148742617</v>
      </c>
      <c r="BX99" s="148">
        <v>26.498312661447603</v>
      </c>
      <c r="BY99" s="148">
        <v>55.384079979604216</v>
      </c>
      <c r="BZ99" s="148">
        <v>12.612741752517058</v>
      </c>
      <c r="CA99" s="148">
        <v>15.585025227744248</v>
      </c>
      <c r="CB99" s="148"/>
      <c r="CC99" s="148">
        <f t="shared" si="225"/>
        <v>40848.958508177268</v>
      </c>
      <c r="CD99" s="148"/>
      <c r="CE99" s="148">
        <f t="shared" si="253"/>
        <v>97.467417868796076</v>
      </c>
      <c r="CF99" s="148"/>
      <c r="CG99" s="198">
        <v>13.339210318749128</v>
      </c>
      <c r="CH99" s="198">
        <v>12.6</v>
      </c>
      <c r="CI99" s="373">
        <v>9.1632983298593338</v>
      </c>
      <c r="CJ99" s="200"/>
      <c r="CK99" s="344">
        <v>13.339210318749128</v>
      </c>
      <c r="CL99" s="373">
        <v>9.1632983298593338</v>
      </c>
      <c r="CM99" s="501">
        <f t="shared" si="173"/>
        <v>36.351952469929216</v>
      </c>
      <c r="CN99" s="501">
        <f t="shared" si="174"/>
        <v>52.166891798272019</v>
      </c>
      <c r="CO99" s="161">
        <f t="shared" si="175"/>
        <v>2.7508838784580068E-2</v>
      </c>
      <c r="CP99" s="161">
        <f t="shared" si="175"/>
        <v>1.9169246346264473E-2</v>
      </c>
      <c r="CQ99" s="142">
        <f t="shared" si="176"/>
        <v>1.435050616371297</v>
      </c>
      <c r="CR99" s="142">
        <f t="shared" si="177"/>
        <v>41.066908148718326</v>
      </c>
      <c r="CS99" s="142">
        <f t="shared" si="178"/>
        <v>7.0254634638967017</v>
      </c>
      <c r="CT99" s="142">
        <f t="shared" si="241"/>
        <v>87.539660425860831</v>
      </c>
      <c r="CU99" s="142">
        <f t="shared" si="179"/>
        <v>12.460339574139157</v>
      </c>
      <c r="CV99" s="142">
        <f t="shared" si="180"/>
        <v>3.6730088178775313</v>
      </c>
      <c r="CW99" s="146">
        <f t="shared" si="181"/>
        <v>70.342868033236627</v>
      </c>
      <c r="CX99" s="146">
        <f t="shared" si="182"/>
        <v>10.012559085208119</v>
      </c>
      <c r="CY99" s="146">
        <f t="shared" si="183"/>
        <v>3.2284598651720615</v>
      </c>
      <c r="CZ99" s="512">
        <f t="shared" si="184"/>
        <v>87.896872162633272</v>
      </c>
      <c r="DG99" s="516"/>
      <c r="DH99" s="145">
        <v>70.342868033236627</v>
      </c>
      <c r="DI99" s="145">
        <v>0.57222877635807778</v>
      </c>
      <c r="DJ99" s="145">
        <v>10.012559085208119</v>
      </c>
      <c r="DK99" s="145">
        <v>2.4660728423610561</v>
      </c>
      <c r="DL99" s="145">
        <v>8.5844634318413396E-2</v>
      </c>
      <c r="DM99" s="145">
        <v>2.2492945049776591</v>
      </c>
      <c r="DN99" s="145">
        <v>2.0191029434820096</v>
      </c>
      <c r="DO99" s="145">
        <v>2.726392568785764</v>
      </c>
      <c r="DP99" s="145">
        <v>3.2284598651720615</v>
      </c>
      <c r="DQ99" s="145">
        <v>0.10163096731206395</v>
      </c>
      <c r="DR99" s="145">
        <v>2.6104197695382921E-2</v>
      </c>
      <c r="DS99" s="145">
        <v>0.93944158109273312</v>
      </c>
      <c r="DT99" s="145">
        <v>0.6</v>
      </c>
      <c r="DU99" s="538">
        <v>4.2300000000000004</v>
      </c>
      <c r="DV99" s="540">
        <f t="shared" si="185"/>
        <v>99.59999999999998</v>
      </c>
      <c r="DW99" s="554">
        <f t="shared" si="186"/>
        <v>1.1544386214839104</v>
      </c>
      <c r="DX99" s="256">
        <f t="shared" si="242"/>
        <v>81.206523603514313</v>
      </c>
      <c r="DY99" s="256">
        <f t="shared" si="242"/>
        <v>0.66060299975224424</v>
      </c>
      <c r="DZ99" s="256">
        <f t="shared" si="242"/>
        <v>11.558884907853864</v>
      </c>
      <c r="EA99" s="256">
        <f t="shared" si="242"/>
        <v>2.8469297326142065</v>
      </c>
      <c r="EB99" s="256">
        <f t="shared" si="242"/>
        <v>9.9102361304339553E-2</v>
      </c>
      <c r="EC99" s="256">
        <f t="shared" si="242"/>
        <v>2.5966724476377436</v>
      </c>
      <c r="ED99" s="256">
        <f t="shared" si="242"/>
        <v>2.3309304187074771</v>
      </c>
      <c r="EE99" s="256">
        <f t="shared" si="242"/>
        <v>3.1474528787330147</v>
      </c>
      <c r="EF99" s="256">
        <f t="shared" si="242"/>
        <v>3.7270587562653659</v>
      </c>
      <c r="EG99" s="256">
        <f t="shared" si="242"/>
        <v>0.11732671380381546</v>
      </c>
      <c r="EH99" s="256">
        <f t="shared" si="242"/>
        <v>3.013569400240133E-2</v>
      </c>
      <c r="EI99" s="256">
        <f t="shared" si="242"/>
        <v>1.08452764384136</v>
      </c>
      <c r="EJ99" s="256">
        <f t="shared" si="243"/>
        <v>109.40614815803013</v>
      </c>
      <c r="EK99" s="256"/>
      <c r="EL99" s="256"/>
      <c r="EM99" s="147">
        <v>15350.245837606994</v>
      </c>
      <c r="EN99" s="148">
        <v>2.1314053029408151</v>
      </c>
      <c r="EO99" s="148">
        <v>0.63855405203492299</v>
      </c>
      <c r="EP99" s="148">
        <v>38.963111714646523</v>
      </c>
      <c r="EQ99" s="148">
        <v>8.7314119370314813</v>
      </c>
      <c r="ER99" s="148">
        <v>2.4939645933154195</v>
      </c>
      <c r="ES99" s="148">
        <v>40.054833180472428</v>
      </c>
      <c r="ET99" s="148">
        <v>87.896872162633272</v>
      </c>
      <c r="EU99" s="148">
        <v>135.85004109897139</v>
      </c>
      <c r="EV99" s="148">
        <v>21.949362943402988</v>
      </c>
      <c r="EW99" s="196">
        <v>190.66842763361615</v>
      </c>
      <c r="EX99" s="148">
        <v>5.5949850409788953</v>
      </c>
      <c r="EY99" s="148">
        <v>12.109512514469413</v>
      </c>
      <c r="EZ99" s="148">
        <v>7.4917251575012811</v>
      </c>
      <c r="FA99" s="148">
        <v>0.90476788715319056</v>
      </c>
      <c r="FB99" s="148">
        <v>585.73415148742617</v>
      </c>
      <c r="FC99" s="148">
        <v>26.498312661447603</v>
      </c>
      <c r="FD99" s="148">
        <v>55.384079979604216</v>
      </c>
      <c r="FE99" s="148">
        <v>12.612741752517058</v>
      </c>
      <c r="FF99" s="148">
        <v>15.585025227744248</v>
      </c>
      <c r="FG99" s="516"/>
      <c r="FH99" s="256"/>
      <c r="FI99" s="256"/>
      <c r="FJ99" s="256"/>
      <c r="FK99" s="256"/>
      <c r="FL99" s="256"/>
      <c r="FM99" s="142">
        <f t="shared" si="244"/>
        <v>41.718996188367164</v>
      </c>
      <c r="FN99" s="256"/>
      <c r="FO99" s="142">
        <f t="shared" si="245"/>
        <v>48.648990015285705</v>
      </c>
      <c r="FP99" s="256"/>
      <c r="FQ99" s="142">
        <f t="shared" si="187"/>
        <v>12.460339574139157</v>
      </c>
      <c r="FS99" s="142">
        <f t="shared" si="188"/>
        <v>46.165680946291573</v>
      </c>
      <c r="FT99" s="256"/>
      <c r="FU99" s="142">
        <f t="shared" si="189"/>
        <v>12.460339574139157</v>
      </c>
      <c r="FV99" s="256"/>
      <c r="FW99" s="142">
        <f t="shared" si="190"/>
        <v>0.14233936382117998</v>
      </c>
      <c r="FY99" s="142">
        <f t="shared" si="191"/>
        <v>10.012559085208119</v>
      </c>
      <c r="FZ99" s="256"/>
      <c r="GA99" s="256"/>
      <c r="GB99" s="256"/>
      <c r="GC99" s="256"/>
      <c r="GD99" s="256"/>
      <c r="GE99" s="256"/>
      <c r="GF99" s="256"/>
      <c r="GG99" s="256"/>
      <c r="GH99" s="256"/>
      <c r="GI99" s="256"/>
      <c r="GJ99" s="256"/>
      <c r="GK99" s="256"/>
      <c r="GL99" s="256"/>
      <c r="GM99" s="256"/>
      <c r="GN99" s="256"/>
      <c r="GO99" s="344">
        <v>13.339210318749128</v>
      </c>
      <c r="GP99" s="373">
        <v>9.1632983298593338</v>
      </c>
      <c r="GQ99" s="256"/>
      <c r="GR99" s="256"/>
      <c r="GS99" s="617"/>
      <c r="GT99" s="620"/>
      <c r="GU99" s="620"/>
      <c r="GV99" s="620"/>
      <c r="GW99" s="620"/>
      <c r="GX99" s="620"/>
      <c r="GY99" s="620"/>
      <c r="GZ99" s="620"/>
      <c r="HA99" s="620"/>
      <c r="HB99" s="620"/>
      <c r="HC99" s="629"/>
      <c r="HD99" s="620"/>
      <c r="HE99" s="620"/>
      <c r="HF99" s="620"/>
      <c r="HG99" s="620"/>
      <c r="HH99" s="620"/>
      <c r="HI99" s="620"/>
      <c r="HJ99" s="620"/>
      <c r="HK99" s="620"/>
      <c r="HL99" s="629"/>
      <c r="HM99" s="620"/>
      <c r="HN99" s="620"/>
      <c r="HO99" s="620"/>
      <c r="HP99" s="620"/>
      <c r="HQ99" s="620"/>
      <c r="HR99" s="620"/>
      <c r="HS99" s="620"/>
      <c r="HT99" s="620"/>
      <c r="HU99" s="620"/>
      <c r="HV99" s="620"/>
      <c r="HW99" s="620"/>
      <c r="HX99" s="620"/>
      <c r="HY99" s="620"/>
      <c r="HZ99" s="620"/>
      <c r="IA99" s="620"/>
      <c r="IB99" s="620"/>
      <c r="IC99" s="620"/>
      <c r="ID99" s="620"/>
      <c r="IE99" s="620"/>
      <c r="IF99" s="620"/>
      <c r="IG99" s="620"/>
      <c r="IH99" s="620"/>
      <c r="II99" s="620"/>
      <c r="IJ99" s="620"/>
      <c r="IK99" s="620"/>
      <c r="IL99" s="620"/>
      <c r="IM99" s="620"/>
      <c r="IN99" s="620"/>
      <c r="IO99" s="620"/>
      <c r="IP99" s="620"/>
      <c r="IQ99" s="620"/>
      <c r="IR99" s="620"/>
      <c r="IS99" s="620"/>
      <c r="IT99" s="620"/>
      <c r="IU99" s="620"/>
      <c r="IV99" s="620"/>
      <c r="IW99" s="620"/>
      <c r="IX99" s="278">
        <v>69</v>
      </c>
      <c r="IY99" s="145">
        <v>70.342868033236627</v>
      </c>
      <c r="IZ99" s="145">
        <v>0.57222877635807778</v>
      </c>
      <c r="JA99" s="145">
        <v>10.012559085208119</v>
      </c>
      <c r="JB99" s="145">
        <v>2.4660728423610561</v>
      </c>
      <c r="JC99" s="145">
        <v>8.5844634318413396E-2</v>
      </c>
      <c r="JD99" s="145">
        <v>2.2492945049776591</v>
      </c>
      <c r="JE99" s="145">
        <v>2.0191029434820096</v>
      </c>
      <c r="JF99" s="145">
        <v>2.726392568785764</v>
      </c>
      <c r="JG99" s="145">
        <v>3.2284598651720615</v>
      </c>
      <c r="JH99" s="145">
        <v>0.10163096731206395</v>
      </c>
      <c r="JI99" s="145">
        <v>2.6104197695382921E-2</v>
      </c>
      <c r="JJ99" s="145">
        <v>0.93944158109273312</v>
      </c>
      <c r="JK99" s="538">
        <v>4.2300000000000004</v>
      </c>
      <c r="JL99" s="248">
        <v>0.6</v>
      </c>
      <c r="JM99" s="540">
        <f t="shared" si="192"/>
        <v>98.999999999999986</v>
      </c>
      <c r="JN99" s="748">
        <f t="shared" si="193"/>
        <v>1.0101010101010102</v>
      </c>
      <c r="JO99" s="753">
        <f t="shared" si="194"/>
        <v>71.053402053774377</v>
      </c>
      <c r="JP99" s="753">
        <f t="shared" si="195"/>
        <v>0.5780088650081594</v>
      </c>
      <c r="JQ99" s="753">
        <f t="shared" si="196"/>
        <v>10.113696045664767</v>
      </c>
      <c r="JR99" s="753">
        <f t="shared" si="197"/>
        <v>2.4909826690515717</v>
      </c>
      <c r="JS99" s="753">
        <f t="shared" si="198"/>
        <v>8.6711751836781217E-2</v>
      </c>
      <c r="JT99" s="753">
        <f t="shared" si="199"/>
        <v>2.2720146514925852</v>
      </c>
      <c r="JU99" s="753">
        <f t="shared" si="200"/>
        <v>2.0394979227091006</v>
      </c>
      <c r="JV99" s="753">
        <f t="shared" si="201"/>
        <v>2.7539318876623882</v>
      </c>
      <c r="JW99" s="753">
        <f t="shared" si="202"/>
        <v>3.2610705708808703</v>
      </c>
      <c r="JX99" s="753">
        <f t="shared" si="203"/>
        <v>0.10265754273945854</v>
      </c>
      <c r="JY99" s="753">
        <f t="shared" si="204"/>
        <v>2.6367876459982748E-2</v>
      </c>
      <c r="JZ99" s="753">
        <f t="shared" si="205"/>
        <v>0.94893088999265973</v>
      </c>
      <c r="KA99" s="753">
        <f t="shared" si="206"/>
        <v>4.2727272727272734</v>
      </c>
      <c r="KB99" s="753">
        <f t="shared" si="207"/>
        <v>100</v>
      </c>
      <c r="KC99" s="256"/>
      <c r="KD99" s="256">
        <f t="shared" si="208"/>
        <v>42.140400190269865</v>
      </c>
      <c r="KE99" s="256">
        <f t="shared" si="209"/>
        <v>48.297585951028651</v>
      </c>
      <c r="KF99" s="256">
        <f t="shared" si="210"/>
        <v>6.3122251954363744</v>
      </c>
      <c r="KG99" s="249">
        <f t="shared" si="211"/>
        <v>3.8318881968544893</v>
      </c>
      <c r="KH99" s="256">
        <f t="shared" si="212"/>
        <v>100.58209953358939</v>
      </c>
      <c r="KI99" s="256">
        <f t="shared" si="213"/>
        <v>0.9942126925537581</v>
      </c>
      <c r="KJ99" s="753">
        <f t="shared" si="214"/>
        <v>41.896520738461106</v>
      </c>
      <c r="KK99" s="753">
        <f t="shared" si="215"/>
        <v>48.018072972218754</v>
      </c>
      <c r="KL99" s="753">
        <f t="shared" si="216"/>
        <v>6.2756944075604695</v>
      </c>
      <c r="KM99" s="753">
        <f t="shared" si="217"/>
        <v>3.8097118817596671</v>
      </c>
      <c r="KN99" s="753">
        <f t="shared" si="218"/>
        <v>100</v>
      </c>
      <c r="KO99" s="256"/>
      <c r="KP99" s="147">
        <v>15350.245837606994</v>
      </c>
      <c r="KQ99" s="148">
        <v>2.1314053029408151</v>
      </c>
      <c r="KR99" s="148">
        <v>0.63855405203492299</v>
      </c>
      <c r="KS99" s="148">
        <v>38.963111714646523</v>
      </c>
      <c r="KT99" s="148">
        <v>8.7314119370314813</v>
      </c>
      <c r="KU99" s="148">
        <v>2.4939645933154195</v>
      </c>
      <c r="KV99" s="148">
        <v>40.054833180472428</v>
      </c>
      <c r="KW99" s="148">
        <v>87.896872162633272</v>
      </c>
      <c r="KX99" s="148">
        <v>135.85004109897139</v>
      </c>
      <c r="KY99" s="148">
        <v>21.949362943402988</v>
      </c>
      <c r="KZ99" s="196">
        <v>190.66842763361615</v>
      </c>
      <c r="LA99" s="148">
        <v>5.5949850409788953</v>
      </c>
      <c r="LB99" s="148">
        <v>12.109512514469413</v>
      </c>
      <c r="LC99" s="148">
        <v>7.4917251575012811</v>
      </c>
      <c r="LD99" s="148">
        <v>0.90476788715319056</v>
      </c>
      <c r="LE99" s="148">
        <v>585.73415148742617</v>
      </c>
      <c r="LF99" s="148">
        <v>26.498312661447603</v>
      </c>
      <c r="LG99" s="148">
        <v>55.384079979604216</v>
      </c>
      <c r="LH99" s="148">
        <v>12.612741752517058</v>
      </c>
      <c r="LI99" s="148">
        <v>15.585025227744248</v>
      </c>
      <c r="LJ99" s="617"/>
      <c r="LL99" s="142">
        <f t="shared" si="219"/>
        <v>42.210485086835213</v>
      </c>
    </row>
    <row r="100" spans="1:324" s="142" customFormat="1" ht="15.75" x14ac:dyDescent="0.2">
      <c r="A100" s="691">
        <v>70</v>
      </c>
      <c r="B100" s="272">
        <v>49</v>
      </c>
      <c r="C100" s="144">
        <v>110</v>
      </c>
      <c r="D100" s="327">
        <v>3273.5</v>
      </c>
      <c r="E100" s="322" t="s">
        <v>242</v>
      </c>
      <c r="F100" s="311" t="s">
        <v>162</v>
      </c>
      <c r="G100" s="239"/>
      <c r="H100" s="145">
        <v>71.51364718118657</v>
      </c>
      <c r="I100" s="145">
        <v>0.68539806680158721</v>
      </c>
      <c r="J100" s="145">
        <v>11.465109884325013</v>
      </c>
      <c r="K100" s="145">
        <v>2.834205339320031</v>
      </c>
      <c r="L100" s="145">
        <v>2.7804366020884669E-2</v>
      </c>
      <c r="M100" s="145">
        <v>2.0885985534511606</v>
      </c>
      <c r="N100" s="145">
        <v>0.44323430539174974</v>
      </c>
      <c r="O100" s="145">
        <v>2.4821529989673587</v>
      </c>
      <c r="P100" s="145">
        <v>3.6652696619295617</v>
      </c>
      <c r="Q100" s="145">
        <v>0.12184854520917106</v>
      </c>
      <c r="R100" s="145">
        <v>1.6151065556249185E-2</v>
      </c>
      <c r="S100" s="145">
        <v>0.77658003184066493</v>
      </c>
      <c r="T100" s="145">
        <v>0.56999999999999995</v>
      </c>
      <c r="U100" s="145">
        <v>2.91</v>
      </c>
      <c r="V100" s="146">
        <v>99.6</v>
      </c>
      <c r="W100" s="146"/>
      <c r="X100" s="145">
        <v>2.4821529989673587</v>
      </c>
      <c r="Y100" s="145">
        <f t="shared" si="226"/>
        <v>1.8417575252337801</v>
      </c>
      <c r="Z100" s="145">
        <f t="shared" si="227"/>
        <v>2.1904494170892869E-2</v>
      </c>
      <c r="AA100" s="145">
        <f t="shared" si="228"/>
        <v>4.3239105242011391</v>
      </c>
      <c r="AB100" s="145">
        <v>0.56999999999999995</v>
      </c>
      <c r="AC100" s="146">
        <f t="shared" si="229"/>
        <v>0.79273109739691416</v>
      </c>
      <c r="AD100" s="146"/>
      <c r="AE100" s="146">
        <f t="shared" si="230"/>
        <v>2.8264364723436068E-2</v>
      </c>
      <c r="AF100" s="443">
        <f t="shared" si="248"/>
        <v>0.41496994066831366</v>
      </c>
      <c r="AG100" s="146">
        <v>0</v>
      </c>
      <c r="AH100" s="146">
        <f t="shared" si="231"/>
        <v>1.6151065556249185E-2</v>
      </c>
      <c r="AI100" s="887">
        <f t="shared" si="170"/>
        <v>2.8264364723436068E-2</v>
      </c>
      <c r="AJ100" s="887">
        <f t="shared" si="171"/>
        <v>0.41496994066831366</v>
      </c>
      <c r="AK100" s="146"/>
      <c r="AL100" s="887">
        <f t="shared" si="249"/>
        <v>1.6151065556249181E-2</v>
      </c>
      <c r="AM100" s="249">
        <f t="shared" si="233"/>
        <v>34.81029959364335</v>
      </c>
      <c r="AN100" s="249">
        <f t="shared" si="234"/>
        <v>0.98807910458937587</v>
      </c>
      <c r="AO100" s="249">
        <f t="shared" si="220"/>
        <v>1.1920895410624119E-2</v>
      </c>
      <c r="AP100" s="249">
        <f t="shared" si="235"/>
        <v>4.9228038927711921</v>
      </c>
      <c r="AQ100" s="249">
        <f t="shared" si="221"/>
        <v>4.8641196624384531</v>
      </c>
      <c r="AR100" s="249">
        <f t="shared" si="222"/>
        <v>5.8684230332738653E-2</v>
      </c>
      <c r="AS100" s="249">
        <f t="shared" si="236"/>
        <v>2.8414377125677608</v>
      </c>
      <c r="AT100" s="249">
        <f t="shared" si="237"/>
        <v>6.8562287432239508E-2</v>
      </c>
      <c r="AU100" s="433">
        <f t="shared" si="223"/>
        <v>0.5422164584332918</v>
      </c>
      <c r="AV100" s="430">
        <f t="shared" si="238"/>
        <v>38.34133451866245</v>
      </c>
      <c r="AW100" s="430">
        <f t="shared" si="239"/>
        <v>52.342979921855346</v>
      </c>
      <c r="AX100" s="430">
        <f t="shared" si="240"/>
        <v>91.226530898951097</v>
      </c>
      <c r="AY100" s="430">
        <f t="shared" si="224"/>
        <v>8.773469101048903</v>
      </c>
      <c r="AZ100" s="436">
        <f t="shared" si="250"/>
        <v>52.342979921855346</v>
      </c>
      <c r="BA100" s="436"/>
      <c r="BB100" s="436">
        <f t="shared" si="251"/>
        <v>0.5422164584332918</v>
      </c>
      <c r="BC100" s="436"/>
      <c r="BD100" s="436">
        <f t="shared" si="252"/>
        <v>38.34133451866245</v>
      </c>
      <c r="BE100" s="430"/>
      <c r="BF100" s="146">
        <f t="shared" si="172"/>
        <v>90.684314440517795</v>
      </c>
      <c r="BG100" s="146"/>
      <c r="BH100" s="147">
        <v>18070.509169080531</v>
      </c>
      <c r="BI100" s="148">
        <v>4.9830505515382413</v>
      </c>
      <c r="BJ100" s="148">
        <v>0.49718127003776641</v>
      </c>
      <c r="BK100" s="148">
        <v>50.256600997227849</v>
      </c>
      <c r="BL100" s="148">
        <v>13.739322029629562</v>
      </c>
      <c r="BM100" s="148">
        <v>1.8128940292513589</v>
      </c>
      <c r="BN100" s="148">
        <v>36.573187659091268</v>
      </c>
      <c r="BO100" s="148">
        <v>108.46386425326772</v>
      </c>
      <c r="BP100" s="148">
        <v>147.84710540191534</v>
      </c>
      <c r="BQ100" s="148">
        <v>22.39841925171952</v>
      </c>
      <c r="BR100" s="196">
        <v>220.16937634922223</v>
      </c>
      <c r="BS100" s="148">
        <v>8.2289658534975683</v>
      </c>
      <c r="BT100" s="148">
        <v>13.394913789476666</v>
      </c>
      <c r="BU100" s="148">
        <v>9.3161260888687476</v>
      </c>
      <c r="BV100" s="148">
        <v>2.6962320607349288</v>
      </c>
      <c r="BW100" s="148">
        <v>604.28967773819454</v>
      </c>
      <c r="BX100" s="148">
        <v>42.138092406558947</v>
      </c>
      <c r="BY100" s="148">
        <v>73.972154061207007</v>
      </c>
      <c r="BZ100" s="148">
        <v>12.521751085637769</v>
      </c>
      <c r="CA100" s="148">
        <v>16.65536970653805</v>
      </c>
      <c r="CB100" s="148"/>
      <c r="CC100" s="148">
        <f t="shared" si="225"/>
        <v>1147504.7648885425</v>
      </c>
      <c r="CD100" s="148"/>
      <c r="CE100" s="148">
        <f t="shared" si="253"/>
        <v>132.765616174304</v>
      </c>
      <c r="CF100" s="148"/>
      <c r="CG100" s="198">
        <v>16.592733632256337</v>
      </c>
      <c r="CH100" s="198">
        <v>13.76708680987042</v>
      </c>
      <c r="CI100" s="373">
        <v>2.5557188410354232</v>
      </c>
      <c r="CJ100" s="200" t="s">
        <v>164</v>
      </c>
      <c r="CK100" s="344">
        <v>16.592733632256337</v>
      </c>
      <c r="CL100" s="373">
        <v>2.5557188410354232</v>
      </c>
      <c r="CM100" s="501">
        <f t="shared" si="173"/>
        <v>38.34133451866245</v>
      </c>
      <c r="CN100" s="501">
        <f t="shared" si="174"/>
        <v>52.342979921855346</v>
      </c>
      <c r="CO100" s="161">
        <f t="shared" si="175"/>
        <v>2.6081512616970989E-2</v>
      </c>
      <c r="CP100" s="161">
        <f t="shared" si="175"/>
        <v>1.9104758680016591E-2</v>
      </c>
      <c r="CQ100" s="142">
        <f t="shared" si="176"/>
        <v>1.3651840912417295</v>
      </c>
      <c r="CR100" s="142">
        <f t="shared" si="177"/>
        <v>42.280007027909477</v>
      </c>
      <c r="CS100" s="142">
        <f t="shared" si="178"/>
        <v>6.2375021175295782</v>
      </c>
      <c r="CT100" s="142">
        <f t="shared" si="241"/>
        <v>86.183078308496079</v>
      </c>
      <c r="CU100" s="142">
        <f t="shared" si="179"/>
        <v>13.816921691503921</v>
      </c>
      <c r="CV100" s="142">
        <f t="shared" si="180"/>
        <v>3.3792541757234482</v>
      </c>
      <c r="CW100" s="146">
        <f t="shared" si="181"/>
        <v>71.51364718118657</v>
      </c>
      <c r="CX100" s="146">
        <f t="shared" si="182"/>
        <v>11.465109884325013</v>
      </c>
      <c r="CY100" s="146">
        <f t="shared" si="183"/>
        <v>3.6652696619295617</v>
      </c>
      <c r="CZ100" s="512">
        <f t="shared" si="184"/>
        <v>108.46386425326772</v>
      </c>
      <c r="DG100" s="516"/>
      <c r="DH100" s="145">
        <v>71.51364718118657</v>
      </c>
      <c r="DI100" s="145">
        <v>0.68539806680158721</v>
      </c>
      <c r="DJ100" s="145">
        <v>11.465109884325013</v>
      </c>
      <c r="DK100" s="145">
        <v>2.834205339320031</v>
      </c>
      <c r="DL100" s="145">
        <v>2.7804366020884669E-2</v>
      </c>
      <c r="DM100" s="145">
        <v>2.0885985534511606</v>
      </c>
      <c r="DN100" s="145">
        <v>0.44323430539174974</v>
      </c>
      <c r="DO100" s="145">
        <v>2.4821529989673587</v>
      </c>
      <c r="DP100" s="145">
        <v>3.6652696619295617</v>
      </c>
      <c r="DQ100" s="145">
        <v>0.12184854520917106</v>
      </c>
      <c r="DR100" s="145">
        <v>1.6151065556249185E-2</v>
      </c>
      <c r="DS100" s="145">
        <v>0.77658003184066493</v>
      </c>
      <c r="DT100" s="145">
        <v>0.56999999999999995</v>
      </c>
      <c r="DU100" s="538">
        <v>2.91</v>
      </c>
      <c r="DV100" s="540">
        <f t="shared" si="185"/>
        <v>99.600000000000009</v>
      </c>
      <c r="DW100" s="554">
        <f t="shared" si="186"/>
        <v>1.1090946521548239</v>
      </c>
      <c r="DX100" s="256">
        <f t="shared" si="242"/>
        <v>79.315403644740925</v>
      </c>
      <c r="DY100" s="256">
        <f t="shared" si="242"/>
        <v>0.76017133048689511</v>
      </c>
      <c r="DZ100" s="256">
        <f t="shared" si="242"/>
        <v>12.715892059072285</v>
      </c>
      <c r="EA100" s="256">
        <f t="shared" si="242"/>
        <v>3.1434019849484947</v>
      </c>
      <c r="EB100" s="256">
        <f t="shared" si="242"/>
        <v>3.083767366031849E-2</v>
      </c>
      <c r="EC100" s="256">
        <f t="shared" si="242"/>
        <v>2.3164534861309836</v>
      </c>
      <c r="ED100" s="256">
        <f t="shared" si="242"/>
        <v>0.49158879776154768</v>
      </c>
      <c r="EE100" s="256">
        <f t="shared" si="242"/>
        <v>2.7529426169847557</v>
      </c>
      <c r="EF100" s="256">
        <f t="shared" si="242"/>
        <v>4.0651309807513965</v>
      </c>
      <c r="EG100" s="256">
        <f t="shared" si="242"/>
        <v>0.13514156986433692</v>
      </c>
      <c r="EH100" s="256">
        <f t="shared" si="242"/>
        <v>1.7913060435037948E-2</v>
      </c>
      <c r="EI100" s="256">
        <f t="shared" si="242"/>
        <v>0.86130076028470437</v>
      </c>
      <c r="EJ100" s="256">
        <f t="shared" si="243"/>
        <v>106.60617796512167</v>
      </c>
      <c r="EK100" s="256"/>
      <c r="EL100" s="256"/>
      <c r="EM100" s="147">
        <v>18070.509169080531</v>
      </c>
      <c r="EN100" s="148">
        <v>4.9830505515382413</v>
      </c>
      <c r="EO100" s="148">
        <v>0.49718127003776641</v>
      </c>
      <c r="EP100" s="148">
        <v>50.256600997227849</v>
      </c>
      <c r="EQ100" s="148">
        <v>13.739322029629562</v>
      </c>
      <c r="ER100" s="148">
        <v>1.8128940292513589</v>
      </c>
      <c r="ES100" s="148">
        <v>36.573187659091268</v>
      </c>
      <c r="ET100" s="148">
        <v>108.46386425326772</v>
      </c>
      <c r="EU100" s="148">
        <v>147.84710540191534</v>
      </c>
      <c r="EV100" s="148">
        <v>22.39841925171952</v>
      </c>
      <c r="EW100" s="196">
        <v>220.16937634922223</v>
      </c>
      <c r="EX100" s="148">
        <v>8.2289658534975683</v>
      </c>
      <c r="EY100" s="148">
        <v>13.394913789476666</v>
      </c>
      <c r="EZ100" s="148">
        <v>9.3161260888687476</v>
      </c>
      <c r="FA100" s="148">
        <v>2.6962320607349288</v>
      </c>
      <c r="FB100" s="148">
        <v>604.28967773819454</v>
      </c>
      <c r="FC100" s="148">
        <v>42.138092406558947</v>
      </c>
      <c r="FD100" s="148">
        <v>73.972154061207007</v>
      </c>
      <c r="FE100" s="148">
        <v>12.521751085637769</v>
      </c>
      <c r="FF100" s="148">
        <v>16.65536970653805</v>
      </c>
      <c r="FG100" s="516"/>
      <c r="FH100" s="256"/>
      <c r="FI100" s="256"/>
      <c r="FJ100" s="256"/>
      <c r="FK100" s="256"/>
      <c r="FL100" s="256"/>
      <c r="FM100" s="142">
        <f t="shared" si="244"/>
        <v>47.771291184687556</v>
      </c>
      <c r="FN100" s="256"/>
      <c r="FO100" s="142">
        <f t="shared" si="245"/>
        <v>46.672575765149041</v>
      </c>
      <c r="FP100" s="256"/>
      <c r="FQ100" s="142">
        <f t="shared" si="187"/>
        <v>13.816921691503921</v>
      </c>
      <c r="FS100" s="142">
        <f t="shared" si="188"/>
        <v>50.581676425914495</v>
      </c>
      <c r="FT100" s="256"/>
      <c r="FU100" s="142">
        <f t="shared" si="189"/>
        <v>13.816921691503921</v>
      </c>
      <c r="FV100" s="256"/>
      <c r="FW100" s="142">
        <f t="shared" si="190"/>
        <v>0.16032058685633913</v>
      </c>
      <c r="FY100" s="142">
        <f t="shared" si="191"/>
        <v>11.465109884325013</v>
      </c>
      <c r="FZ100" s="256"/>
      <c r="GA100" s="256"/>
      <c r="GB100" s="256"/>
      <c r="GC100" s="256"/>
      <c r="GD100" s="256"/>
      <c r="GE100" s="256"/>
      <c r="GF100" s="256"/>
      <c r="GG100" s="256"/>
      <c r="GH100" s="256"/>
      <c r="GI100" s="256"/>
      <c r="GJ100" s="256"/>
      <c r="GK100" s="256"/>
      <c r="GL100" s="256"/>
      <c r="GM100" s="256"/>
      <c r="GN100" s="256"/>
      <c r="GO100" s="344">
        <v>16.592733632256337</v>
      </c>
      <c r="GP100" s="373">
        <v>2.5557188410354232</v>
      </c>
      <c r="GQ100" s="256"/>
      <c r="GR100" s="256"/>
      <c r="GS100" s="617"/>
      <c r="GT100" s="620"/>
      <c r="GU100" s="620"/>
      <c r="GV100" s="620"/>
      <c r="GW100" s="620"/>
      <c r="GX100" s="620"/>
      <c r="GY100" s="620"/>
      <c r="GZ100" s="620"/>
      <c r="HA100" s="620"/>
      <c r="HB100" s="620"/>
      <c r="HC100" s="629"/>
      <c r="HD100" s="620"/>
      <c r="HE100" s="620"/>
      <c r="HF100" s="620"/>
      <c r="HG100" s="620"/>
      <c r="HH100" s="620"/>
      <c r="HI100" s="620"/>
      <c r="HJ100" s="620"/>
      <c r="HK100" s="620"/>
      <c r="HL100" s="629"/>
      <c r="HM100" s="620"/>
      <c r="HN100" s="620"/>
      <c r="HO100" s="620"/>
      <c r="HP100" s="620"/>
      <c r="HQ100" s="620"/>
      <c r="HR100" s="620"/>
      <c r="HS100" s="620"/>
      <c r="HT100" s="620"/>
      <c r="HU100" s="620"/>
      <c r="HV100" s="620"/>
      <c r="HW100" s="620"/>
      <c r="HX100" s="620"/>
      <c r="HY100" s="620"/>
      <c r="HZ100" s="620"/>
      <c r="IA100" s="620"/>
      <c r="IB100" s="620"/>
      <c r="IC100" s="620"/>
      <c r="ID100" s="620"/>
      <c r="IE100" s="620"/>
      <c r="IF100" s="620"/>
      <c r="IG100" s="620"/>
      <c r="IH100" s="620"/>
      <c r="II100" s="620"/>
      <c r="IJ100" s="620"/>
      <c r="IK100" s="620"/>
      <c r="IL100" s="620"/>
      <c r="IM100" s="620"/>
      <c r="IN100" s="620"/>
      <c r="IO100" s="620"/>
      <c r="IP100" s="620"/>
      <c r="IQ100" s="620"/>
      <c r="IR100" s="620"/>
      <c r="IS100" s="620"/>
      <c r="IT100" s="620"/>
      <c r="IU100" s="620"/>
      <c r="IV100" s="620"/>
      <c r="IW100" s="620"/>
      <c r="IX100" s="691">
        <v>70</v>
      </c>
      <c r="IY100" s="145">
        <v>71.51364718118657</v>
      </c>
      <c r="IZ100" s="145">
        <v>0.68539806680158721</v>
      </c>
      <c r="JA100" s="145">
        <v>11.465109884325013</v>
      </c>
      <c r="JB100" s="145">
        <v>2.834205339320031</v>
      </c>
      <c r="JC100" s="145">
        <v>2.7804366020884669E-2</v>
      </c>
      <c r="JD100" s="145">
        <v>2.0885985534511606</v>
      </c>
      <c r="JE100" s="145">
        <v>0.44323430539174974</v>
      </c>
      <c r="JF100" s="145">
        <v>2.4821529989673587</v>
      </c>
      <c r="JG100" s="145">
        <v>3.6652696619295617</v>
      </c>
      <c r="JH100" s="145">
        <v>0.12184854520917106</v>
      </c>
      <c r="JI100" s="145">
        <v>1.6151065556249185E-2</v>
      </c>
      <c r="JJ100" s="145">
        <v>0.77658003184066493</v>
      </c>
      <c r="JK100" s="538">
        <v>2.91</v>
      </c>
      <c r="JL100" s="248">
        <v>0.56999999999999995</v>
      </c>
      <c r="JM100" s="540">
        <f t="shared" si="192"/>
        <v>99.030000000000015</v>
      </c>
      <c r="JN100" s="748">
        <f t="shared" si="193"/>
        <v>1.0097950116126424</v>
      </c>
      <c r="JO100" s="753">
        <f t="shared" si="194"/>
        <v>72.214124185788705</v>
      </c>
      <c r="JP100" s="753">
        <f t="shared" si="195"/>
        <v>0.69211154882519144</v>
      </c>
      <c r="JQ100" s="753">
        <f t="shared" si="196"/>
        <v>11.577410768782197</v>
      </c>
      <c r="JR100" s="753">
        <f t="shared" si="197"/>
        <v>2.8619664135312837</v>
      </c>
      <c r="JS100" s="753">
        <f t="shared" si="198"/>
        <v>2.8076710108941395E-2</v>
      </c>
      <c r="JT100" s="753">
        <f t="shared" si="199"/>
        <v>2.109056400536363</v>
      </c>
      <c r="JU100" s="753">
        <f t="shared" si="200"/>
        <v>0.44757579056018343</v>
      </c>
      <c r="JV100" s="753">
        <f t="shared" si="201"/>
        <v>2.5064657164165993</v>
      </c>
      <c r="JW100" s="753">
        <f t="shared" si="202"/>
        <v>3.7011710208316275</v>
      </c>
      <c r="JX100" s="753">
        <f t="shared" si="203"/>
        <v>0.12304205312447847</v>
      </c>
      <c r="JY100" s="753">
        <f t="shared" si="204"/>
        <v>1.6309265430929195E-2</v>
      </c>
      <c r="JZ100" s="753">
        <f t="shared" si="205"/>
        <v>0.78418664227069046</v>
      </c>
      <c r="KA100" s="753">
        <f t="shared" si="206"/>
        <v>2.9385034837927897</v>
      </c>
      <c r="KB100" s="753">
        <f t="shared" si="207"/>
        <v>99.999999999999986</v>
      </c>
      <c r="KC100" s="256"/>
      <c r="KD100" s="256">
        <f t="shared" si="208"/>
        <v>48.239211536592485</v>
      </c>
      <c r="KE100" s="256">
        <f t="shared" si="209"/>
        <v>46.164949956028764</v>
      </c>
      <c r="KF100" s="256">
        <f t="shared" si="210"/>
        <v>3.3860792743529733</v>
      </c>
      <c r="KG100" s="249">
        <f t="shared" si="211"/>
        <v>3.4300036772426976</v>
      </c>
      <c r="KH100" s="256">
        <f t="shared" si="212"/>
        <v>101.22024444421693</v>
      </c>
      <c r="KI100" s="256">
        <f t="shared" si="213"/>
        <v>0.98794466017230953</v>
      </c>
      <c r="KJ100" s="753">
        <f t="shared" si="214"/>
        <v>47.657671448499016</v>
      </c>
      <c r="KK100" s="753">
        <f t="shared" si="215"/>
        <v>45.608415796180516</v>
      </c>
      <c r="KL100" s="753">
        <f t="shared" si="216"/>
        <v>3.3452589380171487</v>
      </c>
      <c r="KM100" s="753">
        <f t="shared" si="217"/>
        <v>3.3886538173033092</v>
      </c>
      <c r="KN100" s="753">
        <f t="shared" si="218"/>
        <v>100</v>
      </c>
      <c r="KO100" s="256"/>
      <c r="KP100" s="147">
        <v>18070.509169080531</v>
      </c>
      <c r="KQ100" s="148">
        <v>4.9830505515382413</v>
      </c>
      <c r="KR100" s="148">
        <v>0.49718127003776641</v>
      </c>
      <c r="KS100" s="148">
        <v>50.256600997227849</v>
      </c>
      <c r="KT100" s="148">
        <v>13.739322029629562</v>
      </c>
      <c r="KU100" s="148">
        <v>1.8128940292513589</v>
      </c>
      <c r="KV100" s="148">
        <v>36.573187659091268</v>
      </c>
      <c r="KW100" s="148">
        <v>108.46386425326772</v>
      </c>
      <c r="KX100" s="148">
        <v>147.84710540191534</v>
      </c>
      <c r="KY100" s="148">
        <v>22.39841925171952</v>
      </c>
      <c r="KZ100" s="196">
        <v>220.16937634922223</v>
      </c>
      <c r="LA100" s="148">
        <v>8.2289658534975683</v>
      </c>
      <c r="LB100" s="148">
        <v>13.394913789476666</v>
      </c>
      <c r="LC100" s="148">
        <v>9.3161260888687476</v>
      </c>
      <c r="LD100" s="148">
        <v>2.6962320607349288</v>
      </c>
      <c r="LE100" s="148">
        <v>604.28967773819454</v>
      </c>
      <c r="LF100" s="148">
        <v>42.138092406558947</v>
      </c>
      <c r="LG100" s="148">
        <v>73.972154061207007</v>
      </c>
      <c r="LH100" s="148">
        <v>12.521751085637769</v>
      </c>
      <c r="LI100" s="148">
        <v>16.65536970653805</v>
      </c>
      <c r="LJ100" s="617"/>
      <c r="LL100" s="142">
        <f t="shared" si="219"/>
        <v>46.638371132145231</v>
      </c>
    </row>
    <row r="101" spans="1:324" s="142" customFormat="1" ht="15.75" x14ac:dyDescent="0.2">
      <c r="A101" s="278">
        <v>71</v>
      </c>
      <c r="B101" s="272">
        <v>27</v>
      </c>
      <c r="C101" s="144">
        <v>110</v>
      </c>
      <c r="D101" s="327">
        <v>3274.15</v>
      </c>
      <c r="E101" s="322" t="s">
        <v>242</v>
      </c>
      <c r="F101" s="311" t="s">
        <v>162</v>
      </c>
      <c r="G101" s="239"/>
      <c r="H101" s="145">
        <v>73.55947711930142</v>
      </c>
      <c r="I101" s="145">
        <v>0.37961719149281226</v>
      </c>
      <c r="J101" s="145">
        <v>9.6854568404160748</v>
      </c>
      <c r="K101" s="145">
        <v>2.1123496768672823</v>
      </c>
      <c r="L101" s="145">
        <v>5.6584449297985229E-2</v>
      </c>
      <c r="M101" s="145">
        <v>1.9146622337502703</v>
      </c>
      <c r="N101" s="145">
        <v>1.2903914829961876</v>
      </c>
      <c r="O101" s="145">
        <v>2.4400892629458477</v>
      </c>
      <c r="P101" s="145">
        <v>3.5625692065243246</v>
      </c>
      <c r="Q101" s="145">
        <v>8.8304484166656871E-2</v>
      </c>
      <c r="R101" s="145">
        <v>4.7682374996132218E-2</v>
      </c>
      <c r="S101" s="145">
        <v>0.76281567724499078</v>
      </c>
      <c r="T101" s="145">
        <v>0.56000000000000005</v>
      </c>
      <c r="U101" s="145">
        <v>3.14</v>
      </c>
      <c r="V101" s="146">
        <v>99.6</v>
      </c>
      <c r="W101" s="146"/>
      <c r="X101" s="145">
        <v>2.4400892629458477</v>
      </c>
      <c r="Y101" s="145">
        <f t="shared" si="226"/>
        <v>1.8105462331058191</v>
      </c>
      <c r="Z101" s="145">
        <f t="shared" si="227"/>
        <v>2.1516251861478316E-2</v>
      </c>
      <c r="AA101" s="145">
        <f t="shared" si="228"/>
        <v>4.2506354960516664</v>
      </c>
      <c r="AB101" s="145">
        <v>0.56000000000000005</v>
      </c>
      <c r="AC101" s="146">
        <f t="shared" si="229"/>
        <v>0.81049805224112303</v>
      </c>
      <c r="AD101" s="146"/>
      <c r="AE101" s="146">
        <f t="shared" si="230"/>
        <v>8.3444156243231371E-2</v>
      </c>
      <c r="AF101" s="443">
        <f t="shared" si="248"/>
        <v>1.2069473267529562</v>
      </c>
      <c r="AG101" s="146">
        <v>0</v>
      </c>
      <c r="AH101" s="146">
        <f t="shared" si="231"/>
        <v>4.7682374996132218E-2</v>
      </c>
      <c r="AI101" s="887">
        <f t="shared" si="170"/>
        <v>8.3444156243231371E-2</v>
      </c>
      <c r="AJ101" s="887">
        <f t="shared" si="171"/>
        <v>1.2069473267529562</v>
      </c>
      <c r="AK101" s="146"/>
      <c r="AL101" s="887">
        <f t="shared" si="249"/>
        <v>4.7682374996132211E-2</v>
      </c>
      <c r="AM101" s="249">
        <f t="shared" si="233"/>
        <v>30.263317848001183</v>
      </c>
      <c r="AN101" s="249">
        <f t="shared" si="234"/>
        <v>0.9601184730367337</v>
      </c>
      <c r="AO101" s="249">
        <f t="shared" si="220"/>
        <v>3.9881526963266259E-2</v>
      </c>
      <c r="AP101" s="249">
        <f t="shared" si="235"/>
        <v>4.0270119106175528</v>
      </c>
      <c r="AQ101" s="249">
        <f t="shared" si="221"/>
        <v>3.8664085265228643</v>
      </c>
      <c r="AR101" s="249">
        <f t="shared" si="222"/>
        <v>0.1606033840946883</v>
      </c>
      <c r="AS101" s="249">
        <f t="shared" si="236"/>
        <v>2.8991494965193674</v>
      </c>
      <c r="AT101" s="249">
        <f t="shared" si="237"/>
        <v>0.24085050348063305</v>
      </c>
      <c r="AU101" s="433">
        <f t="shared" si="223"/>
        <v>1.6084012143282775</v>
      </c>
      <c r="AV101" s="430">
        <f t="shared" si="238"/>
        <v>32.902029726916609</v>
      </c>
      <c r="AW101" s="430">
        <f t="shared" si="239"/>
        <v>57.108462255843115</v>
      </c>
      <c r="AX101" s="430">
        <f t="shared" si="240"/>
        <v>91.618893197087999</v>
      </c>
      <c r="AY101" s="430">
        <f t="shared" si="224"/>
        <v>8.3811068029120008</v>
      </c>
      <c r="AZ101" s="436">
        <f t="shared" si="250"/>
        <v>57.108462255843115</v>
      </c>
      <c r="BA101" s="436"/>
      <c r="BB101" s="436">
        <f t="shared" si="251"/>
        <v>1.6084012143282775</v>
      </c>
      <c r="BC101" s="436"/>
      <c r="BD101" s="436">
        <f t="shared" si="252"/>
        <v>32.902029726916609</v>
      </c>
      <c r="BE101" s="430"/>
      <c r="BF101" s="146">
        <f t="shared" si="172"/>
        <v>90.010491982759731</v>
      </c>
      <c r="BG101" s="146"/>
      <c r="BH101" s="147">
        <v>12627.769727740042</v>
      </c>
      <c r="BI101" s="148">
        <v>12.123811054339484</v>
      </c>
      <c r="BJ101" s="148">
        <v>8.4951390311496858E-2</v>
      </c>
      <c r="BK101" s="148">
        <v>37.646133247728876</v>
      </c>
      <c r="BL101" s="148">
        <v>10.659619564819295</v>
      </c>
      <c r="BM101" s="148">
        <v>0.87409876018041344</v>
      </c>
      <c r="BN101" s="148">
        <v>31.476734672081751</v>
      </c>
      <c r="BO101" s="148">
        <v>90.25929950938945</v>
      </c>
      <c r="BP101" s="148">
        <v>133.11437658244631</v>
      </c>
      <c r="BQ101" s="148">
        <v>14.915252260578304</v>
      </c>
      <c r="BR101" s="196">
        <v>97.961074740729558</v>
      </c>
      <c r="BS101" s="148">
        <v>5.6172855598629079</v>
      </c>
      <c r="BT101" s="148">
        <v>15.44630427856301</v>
      </c>
      <c r="BU101" s="148">
        <v>6.4678608977829599</v>
      </c>
      <c r="BV101" s="148">
        <v>1.1476276877572777</v>
      </c>
      <c r="BW101" s="148">
        <v>658.28559955481751</v>
      </c>
      <c r="BX101" s="148">
        <v>29.571350165281689</v>
      </c>
      <c r="BY101" s="148">
        <v>54.268252952589194</v>
      </c>
      <c r="BZ101" s="148">
        <v>6.1198565931060314</v>
      </c>
      <c r="CA101" s="148">
        <v>7.1231731946565349</v>
      </c>
      <c r="CB101" s="148"/>
      <c r="CC101" s="148">
        <f t="shared" si="225"/>
        <v>268711.57409828622</v>
      </c>
      <c r="CD101" s="148"/>
      <c r="CE101" s="148">
        <f t="shared" si="253"/>
        <v>90.96277631252741</v>
      </c>
      <c r="CF101" s="148"/>
      <c r="CG101" s="198">
        <v>16.711773283538186</v>
      </c>
      <c r="CH101" s="198">
        <v>13.624621414573301</v>
      </c>
      <c r="CI101" s="373">
        <v>3.3350938481480004</v>
      </c>
      <c r="CJ101" s="200" t="s">
        <v>159</v>
      </c>
      <c r="CK101" s="344">
        <v>16.711773283538186</v>
      </c>
      <c r="CL101" s="373">
        <v>3.3350938481480004</v>
      </c>
      <c r="CM101" s="501">
        <f t="shared" si="173"/>
        <v>32.902029726916609</v>
      </c>
      <c r="CN101" s="501">
        <f t="shared" si="174"/>
        <v>57.108462255843115</v>
      </c>
      <c r="CO101" s="161">
        <f t="shared" si="175"/>
        <v>3.039326170147845E-2</v>
      </c>
      <c r="CP101" s="161">
        <f t="shared" si="175"/>
        <v>1.7510539778151424E-2</v>
      </c>
      <c r="CQ101" s="142">
        <f t="shared" si="176"/>
        <v>1.735712438710844</v>
      </c>
      <c r="CR101" s="142">
        <f t="shared" si="177"/>
        <v>36.55354948311863</v>
      </c>
      <c r="CS101" s="142">
        <f t="shared" si="178"/>
        <v>7.5948381507775524</v>
      </c>
      <c r="CT101" s="142">
        <f t="shared" si="241"/>
        <v>88.365109587205737</v>
      </c>
      <c r="CU101" s="142">
        <f t="shared" si="179"/>
        <v>11.634890412794249</v>
      </c>
      <c r="CV101" s="142">
        <f t="shared" si="180"/>
        <v>3.9470383948124033</v>
      </c>
      <c r="CW101" s="146">
        <f t="shared" si="181"/>
        <v>73.55947711930142</v>
      </c>
      <c r="CX101" s="146">
        <f t="shared" si="182"/>
        <v>9.6854568404160748</v>
      </c>
      <c r="CY101" s="146">
        <f t="shared" si="183"/>
        <v>3.5625692065243246</v>
      </c>
      <c r="CZ101" s="512">
        <f t="shared" si="184"/>
        <v>90.25929950938945</v>
      </c>
      <c r="DG101" s="516"/>
      <c r="DH101" s="145">
        <v>73.55947711930142</v>
      </c>
      <c r="DI101" s="145">
        <v>0.37961719149281226</v>
      </c>
      <c r="DJ101" s="145">
        <v>9.6854568404160748</v>
      </c>
      <c r="DK101" s="145">
        <v>2.1123496768672823</v>
      </c>
      <c r="DL101" s="145">
        <v>5.6584449297985229E-2</v>
      </c>
      <c r="DM101" s="145">
        <v>1.9146622337502703</v>
      </c>
      <c r="DN101" s="145">
        <v>1.2903914829961876</v>
      </c>
      <c r="DO101" s="145">
        <v>2.4400892629458477</v>
      </c>
      <c r="DP101" s="145">
        <v>3.5625692065243246</v>
      </c>
      <c r="DQ101" s="145">
        <v>8.8304484166656871E-2</v>
      </c>
      <c r="DR101" s="145">
        <v>4.7682374996132218E-2</v>
      </c>
      <c r="DS101" s="145">
        <v>0.76281567724499078</v>
      </c>
      <c r="DT101" s="145">
        <v>0.56000000000000005</v>
      </c>
      <c r="DU101" s="538">
        <v>3.14</v>
      </c>
      <c r="DV101" s="540">
        <f t="shared" si="185"/>
        <v>99.59999999999998</v>
      </c>
      <c r="DW101" s="554">
        <f t="shared" si="186"/>
        <v>1.1198274744659942</v>
      </c>
      <c r="DX101" s="256">
        <f t="shared" si="242"/>
        <v>82.373923485546399</v>
      </c>
      <c r="DY101" s="256">
        <f t="shared" si="242"/>
        <v>0.42510576081326962</v>
      </c>
      <c r="DZ101" s="256">
        <f t="shared" si="242"/>
        <v>10.846040672652521</v>
      </c>
      <c r="EA101" s="256">
        <f t="shared" si="242"/>
        <v>2.3654672038353475</v>
      </c>
      <c r="EB101" s="256">
        <f t="shared" si="242"/>
        <v>6.3364820951411896E-2</v>
      </c>
      <c r="EC101" s="256">
        <f t="shared" si="242"/>
        <v>2.1440913736759843</v>
      </c>
      <c r="ED101" s="256">
        <f t="shared" si="242"/>
        <v>1.4450158354760496</v>
      </c>
      <c r="EE101" s="256">
        <f t="shared" si="242"/>
        <v>2.732478996796238</v>
      </c>
      <c r="EF101" s="256">
        <f t="shared" si="242"/>
        <v>3.9894628771524552</v>
      </c>
      <c r="EG101" s="256">
        <f t="shared" si="242"/>
        <v>9.8885787488369736E-2</v>
      </c>
      <c r="EH101" s="256">
        <f t="shared" si="242"/>
        <v>5.3396033568459213E-2</v>
      </c>
      <c r="EI101" s="256">
        <f t="shared" si="242"/>
        <v>0.85422195333232498</v>
      </c>
      <c r="EJ101" s="256">
        <f t="shared" si="243"/>
        <v>107.39145480128883</v>
      </c>
      <c r="EK101" s="256"/>
      <c r="EL101" s="256"/>
      <c r="EM101" s="147">
        <v>12627.769727740042</v>
      </c>
      <c r="EN101" s="148">
        <v>12.123811054339484</v>
      </c>
      <c r="EO101" s="148">
        <v>8.4951390311496858E-2</v>
      </c>
      <c r="EP101" s="148">
        <v>37.646133247728876</v>
      </c>
      <c r="EQ101" s="148">
        <v>10.659619564819295</v>
      </c>
      <c r="ER101" s="148">
        <v>0.87409876018041344</v>
      </c>
      <c r="ES101" s="148">
        <v>31.476734672081751</v>
      </c>
      <c r="ET101" s="148">
        <v>90.25929950938945</v>
      </c>
      <c r="EU101" s="148">
        <v>133.11437658244631</v>
      </c>
      <c r="EV101" s="148">
        <v>14.915252260578304</v>
      </c>
      <c r="EW101" s="196">
        <v>97.961074740729558</v>
      </c>
      <c r="EX101" s="148">
        <v>5.6172855598629079</v>
      </c>
      <c r="EY101" s="148">
        <v>15.44630427856301</v>
      </c>
      <c r="EZ101" s="148">
        <v>6.4678608977829599</v>
      </c>
      <c r="FA101" s="148">
        <v>1.1476276877572777</v>
      </c>
      <c r="FB101" s="148">
        <v>658.28559955481751</v>
      </c>
      <c r="FC101" s="148">
        <v>29.571350165281689</v>
      </c>
      <c r="FD101" s="148">
        <v>54.268252952589194</v>
      </c>
      <c r="FE101" s="148">
        <v>6.1198565931060314</v>
      </c>
      <c r="FF101" s="148">
        <v>7.1231731946565349</v>
      </c>
      <c r="FG101" s="516"/>
      <c r="FH101" s="256"/>
      <c r="FI101" s="256"/>
      <c r="FJ101" s="256"/>
      <c r="FK101" s="256"/>
      <c r="FL101" s="256"/>
      <c r="FM101" s="142">
        <f t="shared" si="244"/>
        <v>40.356070168400315</v>
      </c>
      <c r="FN101" s="256"/>
      <c r="FO101" s="142">
        <f t="shared" si="245"/>
        <v>52.574320631733258</v>
      </c>
      <c r="FP101" s="256"/>
      <c r="FQ101" s="142">
        <f t="shared" si="187"/>
        <v>11.634890412794251</v>
      </c>
      <c r="FS101" s="142">
        <f t="shared" si="188"/>
        <v>43.426127686468639</v>
      </c>
      <c r="FT101" s="256"/>
      <c r="FU101" s="142">
        <f t="shared" si="189"/>
        <v>11.634890412794249</v>
      </c>
      <c r="FV101" s="256"/>
      <c r="FW101" s="142">
        <f t="shared" si="190"/>
        <v>0.13166837530272069</v>
      </c>
      <c r="FY101" s="142">
        <f t="shared" si="191"/>
        <v>9.6854568404160766</v>
      </c>
      <c r="FZ101" s="256"/>
      <c r="GA101" s="256"/>
      <c r="GB101" s="256"/>
      <c r="GC101" s="256"/>
      <c r="GD101" s="256"/>
      <c r="GE101" s="256"/>
      <c r="GF101" s="256"/>
      <c r="GG101" s="256"/>
      <c r="GH101" s="256"/>
      <c r="GI101" s="256"/>
      <c r="GJ101" s="256"/>
      <c r="GK101" s="256"/>
      <c r="GL101" s="256"/>
      <c r="GM101" s="256"/>
      <c r="GN101" s="256"/>
      <c r="GO101" s="344">
        <v>16.711773283538186</v>
      </c>
      <c r="GP101" s="373">
        <v>3.3350938481480004</v>
      </c>
      <c r="GQ101" s="256"/>
      <c r="GR101" s="256"/>
      <c r="GS101" s="617"/>
      <c r="GT101" s="620"/>
      <c r="GU101" s="620"/>
      <c r="GV101" s="620"/>
      <c r="GW101" s="620"/>
      <c r="GX101" s="620"/>
      <c r="GY101" s="620"/>
      <c r="GZ101" s="620"/>
      <c r="HA101" s="620"/>
      <c r="HB101" s="620"/>
      <c r="HC101" s="629"/>
      <c r="HD101" s="620"/>
      <c r="HE101" s="620"/>
      <c r="HF101" s="620"/>
      <c r="HG101" s="620"/>
      <c r="HH101" s="620"/>
      <c r="HI101" s="620"/>
      <c r="HJ101" s="620"/>
      <c r="HK101" s="620"/>
      <c r="HL101" s="629"/>
      <c r="HM101" s="620"/>
      <c r="HN101" s="620"/>
      <c r="HO101" s="620"/>
      <c r="HP101" s="620"/>
      <c r="HQ101" s="620"/>
      <c r="HR101" s="620"/>
      <c r="HS101" s="620"/>
      <c r="HT101" s="620"/>
      <c r="HU101" s="620"/>
      <c r="HV101" s="620"/>
      <c r="HW101" s="620"/>
      <c r="HX101" s="620"/>
      <c r="HY101" s="620"/>
      <c r="HZ101" s="620"/>
      <c r="IA101" s="620"/>
      <c r="IB101" s="620"/>
      <c r="IC101" s="620"/>
      <c r="ID101" s="620"/>
      <c r="IE101" s="620"/>
      <c r="IF101" s="620"/>
      <c r="IG101" s="620"/>
      <c r="IH101" s="620"/>
      <c r="II101" s="620"/>
      <c r="IJ101" s="620"/>
      <c r="IK101" s="620"/>
      <c r="IL101" s="620"/>
      <c r="IM101" s="620"/>
      <c r="IN101" s="620"/>
      <c r="IO101" s="620"/>
      <c r="IP101" s="620"/>
      <c r="IQ101" s="620"/>
      <c r="IR101" s="620"/>
      <c r="IS101" s="620"/>
      <c r="IT101" s="620"/>
      <c r="IU101" s="620"/>
      <c r="IV101" s="620"/>
      <c r="IW101" s="620"/>
      <c r="IX101" s="278">
        <v>71</v>
      </c>
      <c r="IY101" s="145">
        <v>73.55947711930142</v>
      </c>
      <c r="IZ101" s="145">
        <v>0.37961719149281226</v>
      </c>
      <c r="JA101" s="145">
        <v>9.6854568404160748</v>
      </c>
      <c r="JB101" s="145">
        <v>2.1123496768672823</v>
      </c>
      <c r="JC101" s="145">
        <v>5.6584449297985229E-2</v>
      </c>
      <c r="JD101" s="145">
        <v>1.9146622337502703</v>
      </c>
      <c r="JE101" s="145">
        <v>1.2903914829961876</v>
      </c>
      <c r="JF101" s="145">
        <v>2.4400892629458477</v>
      </c>
      <c r="JG101" s="145">
        <v>3.5625692065243246</v>
      </c>
      <c r="JH101" s="145">
        <v>8.8304484166656871E-2</v>
      </c>
      <c r="JI101" s="145">
        <v>4.7682374996132218E-2</v>
      </c>
      <c r="JJ101" s="145">
        <v>0.76281567724499078</v>
      </c>
      <c r="JK101" s="538">
        <v>3.14</v>
      </c>
      <c r="JL101" s="248">
        <v>0.56000000000000005</v>
      </c>
      <c r="JM101" s="540">
        <f t="shared" si="192"/>
        <v>99.039999999999978</v>
      </c>
      <c r="JN101" s="748">
        <f t="shared" si="193"/>
        <v>1.0096930533117934</v>
      </c>
      <c r="JO101" s="753">
        <f t="shared" si="194"/>
        <v>74.27249305260645</v>
      </c>
      <c r="JP101" s="753">
        <f t="shared" si="195"/>
        <v>0.38329684116802537</v>
      </c>
      <c r="JQ101" s="753">
        <f t="shared" si="196"/>
        <v>9.7793384899193008</v>
      </c>
      <c r="JR101" s="753">
        <f t="shared" si="197"/>
        <v>2.1328247948983061</v>
      </c>
      <c r="JS101" s="753">
        <f t="shared" si="198"/>
        <v>5.7132925381649068E-2</v>
      </c>
      <c r="JT101" s="753">
        <f t="shared" si="199"/>
        <v>1.9332211568560891</v>
      </c>
      <c r="JU101" s="753">
        <f t="shared" si="200"/>
        <v>1.3028993164339537</v>
      </c>
      <c r="JV101" s="753">
        <f t="shared" si="201"/>
        <v>2.4637411782571164</v>
      </c>
      <c r="JW101" s="753">
        <f t="shared" si="202"/>
        <v>3.5971013797701183</v>
      </c>
      <c r="JX101" s="753">
        <f t="shared" si="203"/>
        <v>8.9160424239354691E-2</v>
      </c>
      <c r="JY101" s="753">
        <f t="shared" si="204"/>
        <v>4.8144562799002651E-2</v>
      </c>
      <c r="JZ101" s="753">
        <f t="shared" si="205"/>
        <v>0.77020969027159825</v>
      </c>
      <c r="KA101" s="753">
        <f t="shared" si="206"/>
        <v>3.1704361873990314</v>
      </c>
      <c r="KB101" s="753">
        <f t="shared" si="207"/>
        <v>100</v>
      </c>
      <c r="KC101" s="256"/>
      <c r="KD101" s="256">
        <f t="shared" si="208"/>
        <v>40.747243707997086</v>
      </c>
      <c r="KE101" s="256">
        <f t="shared" si="209"/>
        <v>52.268981450288024</v>
      </c>
      <c r="KF101" s="256">
        <f t="shared" si="210"/>
        <v>4.4733355038329847</v>
      </c>
      <c r="KG101" s="249">
        <f t="shared" si="211"/>
        <v>3.3712558555670724</v>
      </c>
      <c r="KH101" s="256">
        <f t="shared" si="212"/>
        <v>100.86081651768517</v>
      </c>
      <c r="KI101" s="256">
        <f t="shared" si="213"/>
        <v>0.99146530290547241</v>
      </c>
      <c r="KJ101" s="753">
        <f t="shared" si="214"/>
        <v>40.399478325512433</v>
      </c>
      <c r="KK101" s="753">
        <f t="shared" si="215"/>
        <v>51.822881526170335</v>
      </c>
      <c r="KL101" s="753">
        <f t="shared" si="216"/>
        <v>4.4351569403055739</v>
      </c>
      <c r="KM101" s="753">
        <f t="shared" si="217"/>
        <v>3.3424832080116551</v>
      </c>
      <c r="KN101" s="753">
        <f t="shared" si="218"/>
        <v>100</v>
      </c>
      <c r="KO101" s="256"/>
      <c r="KP101" s="147">
        <v>12627.769727740042</v>
      </c>
      <c r="KQ101" s="148">
        <v>12.123811054339484</v>
      </c>
      <c r="KR101" s="148">
        <v>8.4951390311496858E-2</v>
      </c>
      <c r="KS101" s="148">
        <v>37.646133247728876</v>
      </c>
      <c r="KT101" s="148">
        <v>10.659619564819295</v>
      </c>
      <c r="KU101" s="148">
        <v>0.87409876018041344</v>
      </c>
      <c r="KV101" s="148">
        <v>31.476734672081751</v>
      </c>
      <c r="KW101" s="148">
        <v>90.25929950938945</v>
      </c>
      <c r="KX101" s="148">
        <v>133.11437658244631</v>
      </c>
      <c r="KY101" s="148">
        <v>14.915252260578304</v>
      </c>
      <c r="KZ101" s="196">
        <v>97.961074740729558</v>
      </c>
      <c r="LA101" s="148">
        <v>5.6172855598629079</v>
      </c>
      <c r="LB101" s="148">
        <v>15.44630427856301</v>
      </c>
      <c r="LC101" s="148">
        <v>6.4678608977829599</v>
      </c>
      <c r="LD101" s="148">
        <v>1.1476276877572777</v>
      </c>
      <c r="LE101" s="148">
        <v>658.28559955481751</v>
      </c>
      <c r="LF101" s="148">
        <v>29.571350165281689</v>
      </c>
      <c r="LG101" s="148">
        <v>54.268252952589194</v>
      </c>
      <c r="LH101" s="148">
        <v>6.1198565931060314</v>
      </c>
      <c r="LI101" s="148">
        <v>7.1231731946565349</v>
      </c>
      <c r="LJ101" s="617"/>
      <c r="LL101" s="142">
        <f t="shared" si="219"/>
        <v>40.867746887191387</v>
      </c>
    </row>
    <row r="102" spans="1:324" s="142" customFormat="1" ht="15.75" x14ac:dyDescent="0.2">
      <c r="A102" s="691">
        <v>72</v>
      </c>
      <c r="B102" s="272">
        <v>25</v>
      </c>
      <c r="C102" s="144">
        <v>110</v>
      </c>
      <c r="D102" s="327">
        <v>3274.7</v>
      </c>
      <c r="E102" s="322" t="s">
        <v>242</v>
      </c>
      <c r="F102" s="311" t="s">
        <v>162</v>
      </c>
      <c r="G102" s="239"/>
      <c r="H102" s="145">
        <v>70.576174414127593</v>
      </c>
      <c r="I102" s="145">
        <v>0.45837821543625101</v>
      </c>
      <c r="J102" s="145">
        <v>10.793815857731877</v>
      </c>
      <c r="K102" s="145">
        <v>2.4238686722598084</v>
      </c>
      <c r="L102" s="145">
        <v>7.1483584571729944E-2</v>
      </c>
      <c r="M102" s="145">
        <v>2.2267752831891907</v>
      </c>
      <c r="N102" s="145">
        <v>1.677091167344509</v>
      </c>
      <c r="O102" s="145">
        <v>2.5585166311298342</v>
      </c>
      <c r="P102" s="145">
        <v>3.4972522101321499</v>
      </c>
      <c r="Q102" s="145">
        <v>9.2743788603839292E-2</v>
      </c>
      <c r="R102" s="145">
        <v>3.1017302500951787E-2</v>
      </c>
      <c r="S102" s="145">
        <v>0.82288287297227058</v>
      </c>
      <c r="T102" s="145">
        <v>0.53</v>
      </c>
      <c r="U102" s="145">
        <v>3.84</v>
      </c>
      <c r="V102" s="146">
        <v>99.6</v>
      </c>
      <c r="W102" s="146"/>
      <c r="X102" s="145">
        <v>2.5585166311298342</v>
      </c>
      <c r="Y102" s="145">
        <f t="shared" si="226"/>
        <v>1.8984193402983369</v>
      </c>
      <c r="Z102" s="145">
        <f t="shared" si="227"/>
        <v>2.3210528670980467E-2</v>
      </c>
      <c r="AA102" s="145">
        <f t="shared" si="228"/>
        <v>4.4569359714281713</v>
      </c>
      <c r="AB102" s="145">
        <v>0.53</v>
      </c>
      <c r="AC102" s="146">
        <f t="shared" si="229"/>
        <v>0.85390017547322239</v>
      </c>
      <c r="AD102" s="146"/>
      <c r="AE102" s="146">
        <f t="shared" si="230"/>
        <v>5.4280279376665623E-2</v>
      </c>
      <c r="AF102" s="443">
        <f t="shared" si="248"/>
        <v>1.6228108879678433</v>
      </c>
      <c r="AG102" s="146">
        <v>0</v>
      </c>
      <c r="AH102" s="146">
        <f t="shared" si="231"/>
        <v>3.1017302500951787E-2</v>
      </c>
      <c r="AI102" s="887">
        <f t="shared" si="170"/>
        <v>5.4280279376665623E-2</v>
      </c>
      <c r="AJ102" s="887">
        <f t="shared" si="171"/>
        <v>1.6228108879678433</v>
      </c>
      <c r="AK102" s="146"/>
      <c r="AL102" s="887">
        <f t="shared" si="249"/>
        <v>3.1017302500951784E-2</v>
      </c>
      <c r="AM102" s="249">
        <f t="shared" si="233"/>
        <v>34.004258461163474</v>
      </c>
      <c r="AN102" s="249">
        <f t="shared" si="234"/>
        <v>0.95227624534670363</v>
      </c>
      <c r="AO102" s="249">
        <f t="shared" si="220"/>
        <v>4.7723754653296389E-2</v>
      </c>
      <c r="AP102" s="249">
        <f t="shared" si="235"/>
        <v>4.6506439554489987</v>
      </c>
      <c r="AQ102" s="249">
        <f t="shared" si="221"/>
        <v>4.4286977643393151</v>
      </c>
      <c r="AR102" s="249">
        <f t="shared" si="222"/>
        <v>0.22194619110968389</v>
      </c>
      <c r="AS102" s="249">
        <f t="shared" si="236"/>
        <v>3.4901764571916178</v>
      </c>
      <c r="AT102" s="249">
        <f t="shared" si="237"/>
        <v>0.34982354280838207</v>
      </c>
      <c r="AU102" s="433">
        <f t="shared" si="223"/>
        <v>2.1945806218859092</v>
      </c>
      <c r="AV102" s="430">
        <f t="shared" si="238"/>
        <v>37.42538015852562</v>
      </c>
      <c r="AW102" s="430">
        <f t="shared" si="239"/>
        <v>51.863484334864779</v>
      </c>
      <c r="AX102" s="430">
        <f t="shared" si="240"/>
        <v>91.483445115276311</v>
      </c>
      <c r="AY102" s="430">
        <f t="shared" si="224"/>
        <v>8.5165548847236892</v>
      </c>
      <c r="AZ102" s="436">
        <f t="shared" si="250"/>
        <v>51.863484334864779</v>
      </c>
      <c r="BA102" s="436"/>
      <c r="BB102" s="436">
        <f t="shared" si="251"/>
        <v>2.1945806218859092</v>
      </c>
      <c r="BC102" s="436"/>
      <c r="BD102" s="436">
        <f t="shared" si="252"/>
        <v>37.42538015852562</v>
      </c>
      <c r="BE102" s="430"/>
      <c r="BF102" s="146">
        <f t="shared" si="172"/>
        <v>89.288864493390406</v>
      </c>
      <c r="BG102" s="146"/>
      <c r="BH102" s="147">
        <v>14054.254760798221</v>
      </c>
      <c r="BI102" s="148">
        <v>14.956587801608322</v>
      </c>
      <c r="BJ102" s="148">
        <v>0</v>
      </c>
      <c r="BK102" s="148">
        <v>38.855152802539642</v>
      </c>
      <c r="BL102" s="148">
        <v>10.185641937124062</v>
      </c>
      <c r="BM102" s="148">
        <v>2.0808436600588545</v>
      </c>
      <c r="BN102" s="148">
        <v>32.100954302060906</v>
      </c>
      <c r="BO102" s="148">
        <v>89.250759372088169</v>
      </c>
      <c r="BP102" s="148">
        <v>131.05819384140827</v>
      </c>
      <c r="BQ102" s="148">
        <v>16.475840631911918</v>
      </c>
      <c r="BR102" s="196">
        <v>121.77069663735274</v>
      </c>
      <c r="BS102" s="148">
        <v>5.7428114158583083</v>
      </c>
      <c r="BT102" s="148">
        <v>11.809013007535095</v>
      </c>
      <c r="BU102" s="148">
        <v>6.6556057392026462</v>
      </c>
      <c r="BV102" s="148">
        <v>1.8935305906946185</v>
      </c>
      <c r="BW102" s="148">
        <v>593.31195255875457</v>
      </c>
      <c r="BX102" s="148">
        <v>27.255920290598016</v>
      </c>
      <c r="BY102" s="148">
        <v>55.708876351633982</v>
      </c>
      <c r="BZ102" s="148">
        <v>12.410638114249002</v>
      </c>
      <c r="CA102" s="148">
        <v>17.840899706432406</v>
      </c>
      <c r="CB102" s="148"/>
      <c r="CC102" s="148">
        <f t="shared" si="225"/>
        <v>625147.76894640736</v>
      </c>
      <c r="CD102" s="148"/>
      <c r="CE102" s="148">
        <f t="shared" si="253"/>
        <v>100.80569634866441</v>
      </c>
      <c r="CF102" s="148"/>
      <c r="CG102" s="198">
        <v>14.96579208594423</v>
      </c>
      <c r="CH102" s="198">
        <v>12.759765358555761</v>
      </c>
      <c r="CI102" s="373">
        <v>3.3606376353447045</v>
      </c>
      <c r="CJ102" s="200"/>
      <c r="CK102" s="344">
        <v>14.96579208594423</v>
      </c>
      <c r="CL102" s="373">
        <v>3.3606376353447045</v>
      </c>
      <c r="CM102" s="501">
        <f t="shared" si="173"/>
        <v>37.42538015852562</v>
      </c>
      <c r="CN102" s="501">
        <f t="shared" si="174"/>
        <v>51.863484334864779</v>
      </c>
      <c r="CO102" s="161">
        <f t="shared" si="175"/>
        <v>2.6719835463640491E-2</v>
      </c>
      <c r="CP102" s="161">
        <f t="shared" si="175"/>
        <v>1.9281388684634877E-2</v>
      </c>
      <c r="CQ102" s="142">
        <f t="shared" si="176"/>
        <v>1.3857837679986829</v>
      </c>
      <c r="CR102" s="142">
        <f t="shared" si="177"/>
        <v>41.914946920728312</v>
      </c>
      <c r="CS102" s="142">
        <f t="shared" si="178"/>
        <v>6.5385749900089447</v>
      </c>
      <c r="CT102" s="142">
        <f t="shared" si="241"/>
        <v>86.734893513358642</v>
      </c>
      <c r="CU102" s="142">
        <f t="shared" si="179"/>
        <v>13.265106486641365</v>
      </c>
      <c r="CV102" s="142">
        <f t="shared" si="180"/>
        <v>3.9184565316156434</v>
      </c>
      <c r="CW102" s="146">
        <f t="shared" si="181"/>
        <v>70.576174414127593</v>
      </c>
      <c r="CX102" s="146">
        <f t="shared" si="182"/>
        <v>10.793815857731877</v>
      </c>
      <c r="CY102" s="146">
        <f t="shared" si="183"/>
        <v>3.4972522101321499</v>
      </c>
      <c r="CZ102" s="512">
        <f t="shared" si="184"/>
        <v>89.250759372088169</v>
      </c>
      <c r="DG102" s="516"/>
      <c r="DH102" s="145">
        <v>70.576174414127593</v>
      </c>
      <c r="DI102" s="145">
        <v>0.45837821543625101</v>
      </c>
      <c r="DJ102" s="145">
        <v>10.793815857731877</v>
      </c>
      <c r="DK102" s="145">
        <v>2.4238686722598084</v>
      </c>
      <c r="DL102" s="145">
        <v>7.1483584571729944E-2</v>
      </c>
      <c r="DM102" s="145">
        <v>2.2267752831891907</v>
      </c>
      <c r="DN102" s="145">
        <v>1.677091167344509</v>
      </c>
      <c r="DO102" s="145">
        <v>2.5585166311298342</v>
      </c>
      <c r="DP102" s="145">
        <v>3.4972522101321499</v>
      </c>
      <c r="DQ102" s="145">
        <v>9.2743788603839292E-2</v>
      </c>
      <c r="DR102" s="145">
        <v>3.1017302500951787E-2</v>
      </c>
      <c r="DS102" s="145">
        <v>0.82288287297227058</v>
      </c>
      <c r="DT102" s="145">
        <v>0.53</v>
      </c>
      <c r="DU102" s="538">
        <v>3.84</v>
      </c>
      <c r="DV102" s="540">
        <f t="shared" si="185"/>
        <v>99.600000000000009</v>
      </c>
      <c r="DW102" s="554">
        <f t="shared" si="186"/>
        <v>1.1396077711484001</v>
      </c>
      <c r="DX102" s="256">
        <f t="shared" si="242"/>
        <v>80.42915682026468</v>
      </c>
      <c r="DY102" s="256">
        <f t="shared" si="242"/>
        <v>0.52237137643628717</v>
      </c>
      <c r="DZ102" s="256">
        <f t="shared" si="242"/>
        <v>12.300716431816081</v>
      </c>
      <c r="EA102" s="256">
        <f t="shared" si="242"/>
        <v>2.762259575150432</v>
      </c>
      <c r="EB102" s="256">
        <f t="shared" si="242"/>
        <v>8.1463248487487316E-2</v>
      </c>
      <c r="EC102" s="256">
        <f t="shared" si="242"/>
        <v>2.5376504173235812</v>
      </c>
      <c r="ED102" s="256">
        <f t="shared" si="242"/>
        <v>1.9112261272301443</v>
      </c>
      <c r="EE102" s="256">
        <f t="shared" si="242"/>
        <v>2.9157054354479834</v>
      </c>
      <c r="EF102" s="256">
        <f t="shared" si="242"/>
        <v>3.9854957963325153</v>
      </c>
      <c r="EG102" s="256">
        <f t="shared" si="242"/>
        <v>0.10569154221867968</v>
      </c>
      <c r="EH102" s="256">
        <f t="shared" si="242"/>
        <v>3.5347558970145361E-2</v>
      </c>
      <c r="EI102" s="256">
        <f t="shared" si="242"/>
        <v>0.93776371678412129</v>
      </c>
      <c r="EJ102" s="256">
        <f t="shared" si="243"/>
        <v>108.52484804646214</v>
      </c>
      <c r="EK102" s="256"/>
      <c r="EL102" s="256"/>
      <c r="EM102" s="147">
        <v>14054.254760798221</v>
      </c>
      <c r="EN102" s="148">
        <v>14.956587801608322</v>
      </c>
      <c r="EO102" s="148">
        <v>0</v>
      </c>
      <c r="EP102" s="148">
        <v>38.855152802539642</v>
      </c>
      <c r="EQ102" s="148">
        <v>10.185641937124062</v>
      </c>
      <c r="ER102" s="148">
        <v>2.0808436600588545</v>
      </c>
      <c r="ES102" s="148">
        <v>32.100954302060906</v>
      </c>
      <c r="ET102" s="148">
        <v>89.250759372088169</v>
      </c>
      <c r="EU102" s="148">
        <v>131.05819384140827</v>
      </c>
      <c r="EV102" s="148">
        <v>16.475840631911918</v>
      </c>
      <c r="EW102" s="196">
        <v>121.77069663735274</v>
      </c>
      <c r="EX102" s="148">
        <v>5.7428114158583083</v>
      </c>
      <c r="EY102" s="148">
        <v>11.809013007535095</v>
      </c>
      <c r="EZ102" s="148">
        <v>6.6556057392026462</v>
      </c>
      <c r="FA102" s="148">
        <v>1.8935305906946185</v>
      </c>
      <c r="FB102" s="148">
        <v>593.31195255875457</v>
      </c>
      <c r="FC102" s="148">
        <v>27.255920290598016</v>
      </c>
      <c r="FD102" s="148">
        <v>55.708876351633982</v>
      </c>
      <c r="FE102" s="148">
        <v>12.410638114249002</v>
      </c>
      <c r="FF102" s="148">
        <v>17.840899706432406</v>
      </c>
      <c r="FG102" s="516"/>
      <c r="FH102" s="256"/>
      <c r="FI102" s="256"/>
      <c r="FJ102" s="256"/>
      <c r="FK102" s="256"/>
      <c r="FL102" s="256"/>
      <c r="FM102" s="142">
        <f t="shared" si="244"/>
        <v>44.974232740549489</v>
      </c>
      <c r="FN102" s="256"/>
      <c r="FO102" s="142">
        <f t="shared" si="245"/>
        <v>47.189573389041854</v>
      </c>
      <c r="FP102" s="256"/>
      <c r="FQ102" s="142">
        <f t="shared" si="187"/>
        <v>13.265106486641365</v>
      </c>
      <c r="FS102" s="142">
        <f t="shared" si="188"/>
        <v>48.798150412008063</v>
      </c>
      <c r="FT102" s="256"/>
      <c r="FU102" s="142">
        <f t="shared" si="189"/>
        <v>13.265106486641365</v>
      </c>
      <c r="FV102" s="256"/>
      <c r="FW102" s="142">
        <f t="shared" si="190"/>
        <v>0.15293852277109574</v>
      </c>
      <c r="FY102" s="142">
        <f t="shared" si="191"/>
        <v>10.793815857731879</v>
      </c>
      <c r="FZ102" s="256"/>
      <c r="GA102" s="256"/>
      <c r="GB102" s="256"/>
      <c r="GC102" s="256"/>
      <c r="GD102" s="256"/>
      <c r="GE102" s="256"/>
      <c r="GF102" s="256"/>
      <c r="GG102" s="256"/>
      <c r="GH102" s="256"/>
      <c r="GI102" s="256"/>
      <c r="GJ102" s="256"/>
      <c r="GK102" s="256"/>
      <c r="GL102" s="256"/>
      <c r="GM102" s="256"/>
      <c r="GN102" s="256"/>
      <c r="GO102" s="344">
        <v>14.96579208594423</v>
      </c>
      <c r="GP102" s="373">
        <v>3.3606376353447045</v>
      </c>
      <c r="GQ102" s="256"/>
      <c r="GR102" s="256"/>
      <c r="GS102" s="617"/>
      <c r="GT102" s="620"/>
      <c r="GU102" s="620"/>
      <c r="GV102" s="620"/>
      <c r="GW102" s="620"/>
      <c r="GX102" s="620"/>
      <c r="GY102" s="620"/>
      <c r="GZ102" s="620"/>
      <c r="HA102" s="620"/>
      <c r="HB102" s="620"/>
      <c r="HC102" s="629"/>
      <c r="HD102" s="620"/>
      <c r="HE102" s="620"/>
      <c r="HF102" s="620"/>
      <c r="HG102" s="620"/>
      <c r="HH102" s="620"/>
      <c r="HI102" s="620"/>
      <c r="HJ102" s="620"/>
      <c r="HK102" s="620"/>
      <c r="HL102" s="629"/>
      <c r="HM102" s="620"/>
      <c r="HN102" s="620"/>
      <c r="HO102" s="620"/>
      <c r="HP102" s="620"/>
      <c r="HQ102" s="620"/>
      <c r="HR102" s="620"/>
      <c r="HS102" s="620"/>
      <c r="HT102" s="620"/>
      <c r="HU102" s="620"/>
      <c r="HV102" s="620"/>
      <c r="HW102" s="620"/>
      <c r="HX102" s="620"/>
      <c r="HY102" s="620"/>
      <c r="HZ102" s="620"/>
      <c r="IA102" s="620"/>
      <c r="IB102" s="620"/>
      <c r="IC102" s="620"/>
      <c r="ID102" s="620"/>
      <c r="IE102" s="620"/>
      <c r="IF102" s="620"/>
      <c r="IG102" s="620"/>
      <c r="IH102" s="620"/>
      <c r="II102" s="620"/>
      <c r="IJ102" s="620"/>
      <c r="IK102" s="620"/>
      <c r="IL102" s="620"/>
      <c r="IM102" s="620"/>
      <c r="IN102" s="620"/>
      <c r="IO102" s="620"/>
      <c r="IP102" s="620"/>
      <c r="IQ102" s="620"/>
      <c r="IR102" s="620"/>
      <c r="IS102" s="620"/>
      <c r="IT102" s="620"/>
      <c r="IU102" s="620"/>
      <c r="IV102" s="620"/>
      <c r="IW102" s="620"/>
      <c r="IX102" s="691">
        <v>72</v>
      </c>
      <c r="IY102" s="145">
        <v>70.576174414127593</v>
      </c>
      <c r="IZ102" s="145">
        <v>0.45837821543625101</v>
      </c>
      <c r="JA102" s="145">
        <v>10.793815857731877</v>
      </c>
      <c r="JB102" s="145">
        <v>2.4238686722598084</v>
      </c>
      <c r="JC102" s="145">
        <v>7.1483584571729944E-2</v>
      </c>
      <c r="JD102" s="145">
        <v>2.2267752831891907</v>
      </c>
      <c r="JE102" s="145">
        <v>1.677091167344509</v>
      </c>
      <c r="JF102" s="145">
        <v>2.5585166311298342</v>
      </c>
      <c r="JG102" s="145">
        <v>3.4972522101321499</v>
      </c>
      <c r="JH102" s="145">
        <v>9.2743788603839292E-2</v>
      </c>
      <c r="JI102" s="145">
        <v>3.1017302500951787E-2</v>
      </c>
      <c r="JJ102" s="145">
        <v>0.82288287297227058</v>
      </c>
      <c r="JK102" s="538">
        <v>3.84</v>
      </c>
      <c r="JL102" s="248">
        <v>0.53</v>
      </c>
      <c r="JM102" s="540">
        <f t="shared" si="192"/>
        <v>99.070000000000007</v>
      </c>
      <c r="JN102" s="748">
        <f t="shared" si="193"/>
        <v>1.009387301907742</v>
      </c>
      <c r="JO102" s="753">
        <f t="shared" si="194"/>
        <v>71.238694270846466</v>
      </c>
      <c r="JP102" s="753">
        <f t="shared" si="195"/>
        <v>0.46268115013248307</v>
      </c>
      <c r="JQ102" s="753">
        <f t="shared" si="196"/>
        <v>10.895140665924979</v>
      </c>
      <c r="JR102" s="753">
        <f t="shared" si="197"/>
        <v>2.4466222592710287</v>
      </c>
      <c r="JS102" s="753">
        <f t="shared" si="198"/>
        <v>7.2154622561552376E-2</v>
      </c>
      <c r="JT102" s="753">
        <f t="shared" si="199"/>
        <v>2.2476786950531853</v>
      </c>
      <c r="JU102" s="753">
        <f t="shared" si="200"/>
        <v>1.6928345284591793</v>
      </c>
      <c r="JV102" s="753">
        <f t="shared" si="201"/>
        <v>2.5825341991822288</v>
      </c>
      <c r="JW102" s="753">
        <f t="shared" si="202"/>
        <v>3.5300819724761783</v>
      </c>
      <c r="JX102" s="753">
        <f t="shared" si="203"/>
        <v>9.3614402547531325E-2</v>
      </c>
      <c r="JY102" s="753">
        <f t="shared" si="204"/>
        <v>3.1308471283891984E-2</v>
      </c>
      <c r="JZ102" s="753">
        <f t="shared" si="205"/>
        <v>0.83060752293557139</v>
      </c>
      <c r="KA102" s="753">
        <f t="shared" si="206"/>
        <v>3.8760472393257288</v>
      </c>
      <c r="KB102" s="753">
        <f t="shared" si="207"/>
        <v>100</v>
      </c>
      <c r="KC102" s="256"/>
      <c r="KD102" s="256">
        <f t="shared" si="208"/>
        <v>45.396419441354077</v>
      </c>
      <c r="KE102" s="256">
        <f t="shared" si="209"/>
        <v>46.724627772515262</v>
      </c>
      <c r="KF102" s="256">
        <f t="shared" si="210"/>
        <v>5.5688817677849078</v>
      </c>
      <c r="KG102" s="249">
        <f t="shared" si="211"/>
        <v>3.5380645959492236</v>
      </c>
      <c r="KH102" s="256">
        <f t="shared" si="212"/>
        <v>101.22799357760346</v>
      </c>
      <c r="KI102" s="256">
        <f t="shared" si="213"/>
        <v>0.98786903173515883</v>
      </c>
      <c r="KJ102" s="753">
        <f t="shared" si="214"/>
        <v>44.845716917773593</v>
      </c>
      <c r="KK102" s="753">
        <f t="shared" si="215"/>
        <v>46.157812795820362</v>
      </c>
      <c r="KL102" s="753">
        <f t="shared" si="216"/>
        <v>5.5013258397892564</v>
      </c>
      <c r="KM102" s="753">
        <f t="shared" si="217"/>
        <v>3.4951444466168056</v>
      </c>
      <c r="KN102" s="753">
        <f t="shared" si="218"/>
        <v>100.00000000000003</v>
      </c>
      <c r="KO102" s="256"/>
      <c r="KP102" s="147">
        <v>14054.254760798221</v>
      </c>
      <c r="KQ102" s="148">
        <v>14.956587801608322</v>
      </c>
      <c r="KR102" s="148">
        <v>0</v>
      </c>
      <c r="KS102" s="148">
        <v>38.855152802539642</v>
      </c>
      <c r="KT102" s="148">
        <v>10.185641937124062</v>
      </c>
      <c r="KU102" s="148">
        <v>2.0808436600588545</v>
      </c>
      <c r="KV102" s="148">
        <v>32.100954302060906</v>
      </c>
      <c r="KW102" s="148">
        <v>89.250759372088169</v>
      </c>
      <c r="KX102" s="148">
        <v>131.05819384140827</v>
      </c>
      <c r="KY102" s="148">
        <v>16.475840631911918</v>
      </c>
      <c r="KZ102" s="196">
        <v>121.77069663735274</v>
      </c>
      <c r="LA102" s="148">
        <v>5.7428114158583083</v>
      </c>
      <c r="LB102" s="148">
        <v>11.809013007535095</v>
      </c>
      <c r="LC102" s="148">
        <v>6.6556057392026462</v>
      </c>
      <c r="LD102" s="148">
        <v>1.8935305906946185</v>
      </c>
      <c r="LE102" s="148">
        <v>593.31195255875457</v>
      </c>
      <c r="LF102" s="148">
        <v>27.255920290598016</v>
      </c>
      <c r="LG102" s="148">
        <v>55.708876351633982</v>
      </c>
      <c r="LH102" s="148">
        <v>12.410638114249002</v>
      </c>
      <c r="LI102" s="148">
        <v>17.840899706432406</v>
      </c>
      <c r="LJ102" s="617"/>
      <c r="LL102" s="142">
        <f t="shared" si="219"/>
        <v>38.64756026842646</v>
      </c>
    </row>
    <row r="103" spans="1:324" s="142" customFormat="1" ht="15.75" x14ac:dyDescent="0.2">
      <c r="A103" s="278">
        <v>73</v>
      </c>
      <c r="B103" s="272">
        <v>23</v>
      </c>
      <c r="C103" s="144">
        <v>110</v>
      </c>
      <c r="D103" s="327">
        <v>3276.45</v>
      </c>
      <c r="E103" s="322" t="s">
        <v>242</v>
      </c>
      <c r="F103" s="311" t="s">
        <v>161</v>
      </c>
      <c r="G103" s="239"/>
      <c r="H103" s="145">
        <v>74.784794648977567</v>
      </c>
      <c r="I103" s="145">
        <v>0.36143860666715882</v>
      </c>
      <c r="J103" s="145">
        <v>10.275794300960737</v>
      </c>
      <c r="K103" s="145">
        <v>1.7903890406336016</v>
      </c>
      <c r="L103" s="145">
        <v>2.9330605443826919E-2</v>
      </c>
      <c r="M103" s="145">
        <v>1.6386438944138024</v>
      </c>
      <c r="N103" s="145">
        <v>0.61971088238085703</v>
      </c>
      <c r="O103" s="145">
        <v>2.6340513166636783</v>
      </c>
      <c r="P103" s="145">
        <v>3.4004152262636702</v>
      </c>
      <c r="Q103" s="145">
        <v>8.6464180631281445E-2</v>
      </c>
      <c r="R103" s="145">
        <v>5.7540944707507674E-2</v>
      </c>
      <c r="S103" s="145">
        <v>0.89142635225630906</v>
      </c>
      <c r="T103" s="145">
        <v>0.52</v>
      </c>
      <c r="U103" s="145">
        <v>2.5099999999999998</v>
      </c>
      <c r="V103" s="146">
        <v>99.6</v>
      </c>
      <c r="W103" s="146"/>
      <c r="X103" s="145">
        <v>2.6340513166636783</v>
      </c>
      <c r="Y103" s="145">
        <f t="shared" si="226"/>
        <v>1.9544660769644493</v>
      </c>
      <c r="Z103" s="145">
        <f t="shared" si="227"/>
        <v>2.5143890566561616E-2</v>
      </c>
      <c r="AA103" s="145">
        <f t="shared" si="228"/>
        <v>4.5885173936281278</v>
      </c>
      <c r="AB103" s="145">
        <v>0.52</v>
      </c>
      <c r="AC103" s="146">
        <f t="shared" si="229"/>
        <v>0.94896729696381676</v>
      </c>
      <c r="AD103" s="146"/>
      <c r="AE103" s="146">
        <f t="shared" si="230"/>
        <v>0.10069665323813844</v>
      </c>
      <c r="AF103" s="443">
        <f t="shared" si="248"/>
        <v>0.51901422914271855</v>
      </c>
      <c r="AG103" s="146">
        <v>0</v>
      </c>
      <c r="AH103" s="146">
        <f t="shared" si="231"/>
        <v>5.7540944707507674E-2</v>
      </c>
      <c r="AI103" s="887">
        <f t="shared" si="170"/>
        <v>0.10069665323813844</v>
      </c>
      <c r="AJ103" s="887">
        <f t="shared" si="171"/>
        <v>0.51901422914271855</v>
      </c>
      <c r="AK103" s="146"/>
      <c r="AL103" s="887">
        <f t="shared" si="249"/>
        <v>5.7540944707507681E-2</v>
      </c>
      <c r="AM103" s="249">
        <f t="shared" si="233"/>
        <v>31.346397132024929</v>
      </c>
      <c r="AN103" s="249">
        <f t="shared" si="234"/>
        <v>0.98344261935568755</v>
      </c>
      <c r="AO103" s="249">
        <f t="shared" si="220"/>
        <v>1.6557380644312378E-2</v>
      </c>
      <c r="AP103" s="249">
        <f t="shared" si="235"/>
        <v>3.4290329350474043</v>
      </c>
      <c r="AQ103" s="249">
        <f t="shared" si="221"/>
        <v>3.3722571314999406</v>
      </c>
      <c r="AR103" s="249">
        <f t="shared" si="222"/>
        <v>5.6775803547463553E-2</v>
      </c>
      <c r="AS103" s="249">
        <f t="shared" si="236"/>
        <v>2.4282357509600034</v>
      </c>
      <c r="AT103" s="249">
        <f t="shared" si="237"/>
        <v>8.1764249039996559E-2</v>
      </c>
      <c r="AU103" s="433">
        <f t="shared" si="223"/>
        <v>0.65755428173017871</v>
      </c>
      <c r="AV103" s="430">
        <f t="shared" si="238"/>
        <v>32.152574366841364</v>
      </c>
      <c r="AW103" s="430">
        <f t="shared" si="239"/>
        <v>58.708507465556885</v>
      </c>
      <c r="AX103" s="430">
        <f t="shared" si="240"/>
        <v>91.518636114128427</v>
      </c>
      <c r="AY103" s="430">
        <f t="shared" si="224"/>
        <v>8.4813638858715734</v>
      </c>
      <c r="AZ103" s="436">
        <f t="shared" si="250"/>
        <v>58.708507465556885</v>
      </c>
      <c r="BA103" s="436"/>
      <c r="BB103" s="436">
        <f t="shared" si="251"/>
        <v>0.65755428173017871</v>
      </c>
      <c r="BC103" s="436"/>
      <c r="BD103" s="436">
        <f t="shared" si="252"/>
        <v>32.152574366841364</v>
      </c>
      <c r="BE103" s="430"/>
      <c r="BF103" s="146">
        <f t="shared" si="172"/>
        <v>90.861081832398241</v>
      </c>
      <c r="BG103" s="146"/>
      <c r="BH103" s="147">
        <v>9978.6970254620446</v>
      </c>
      <c r="BI103" s="148">
        <v>0.53519364162280192</v>
      </c>
      <c r="BJ103" s="148">
        <v>0</v>
      </c>
      <c r="BK103" s="148">
        <v>32.550685014564543</v>
      </c>
      <c r="BL103" s="148">
        <v>8.067528290838192</v>
      </c>
      <c r="BM103" s="148">
        <v>-0.23815015790861685</v>
      </c>
      <c r="BN103" s="148">
        <v>32.186580181923169</v>
      </c>
      <c r="BO103" s="148">
        <v>82.216388459758662</v>
      </c>
      <c r="BP103" s="148">
        <v>129.24961839930756</v>
      </c>
      <c r="BQ103" s="148">
        <v>14.380877892677256</v>
      </c>
      <c r="BR103" s="196">
        <v>104.98372989974563</v>
      </c>
      <c r="BS103" s="148">
        <v>3.936155914160294</v>
      </c>
      <c r="BT103" s="148">
        <v>13.797872812940879</v>
      </c>
      <c r="BU103" s="148">
        <v>5.1776439840509605</v>
      </c>
      <c r="BV103" s="148">
        <v>1.337522439581915</v>
      </c>
      <c r="BW103" s="148">
        <v>675.60719483767377</v>
      </c>
      <c r="BX103" s="148">
        <v>25.397887103260857</v>
      </c>
      <c r="BY103" s="148">
        <v>51.10690546522968</v>
      </c>
      <c r="BZ103" s="148">
        <v>16.263630014911822</v>
      </c>
      <c r="CA103" s="148">
        <v>13.772402638985108</v>
      </c>
      <c r="CB103" s="148"/>
      <c r="CC103" s="148">
        <f t="shared" si="225"/>
        <v>6053.2491716514305</v>
      </c>
      <c r="CD103" s="148"/>
      <c r="CE103" s="148">
        <f t="shared" si="253"/>
        <v>90.277195207475643</v>
      </c>
      <c r="CF103" s="148"/>
      <c r="CG103" s="198">
        <v>18.710164266667164</v>
      </c>
      <c r="CH103" s="198">
        <v>14.168161851141489</v>
      </c>
      <c r="CI103" s="380">
        <v>33.958147614629773</v>
      </c>
      <c r="CJ103" s="200"/>
      <c r="CK103" s="344">
        <v>18.710164266667164</v>
      </c>
      <c r="CL103" s="373">
        <v>33.958147614629773</v>
      </c>
      <c r="CM103" s="501">
        <f t="shared" si="173"/>
        <v>32.152574366841364</v>
      </c>
      <c r="CN103" s="501">
        <f t="shared" si="174"/>
        <v>58.708507465556885</v>
      </c>
      <c r="CO103" s="161">
        <f t="shared" si="175"/>
        <v>3.1101708640515275E-2</v>
      </c>
      <c r="CP103" s="161">
        <f t="shared" si="175"/>
        <v>1.7033306469027169E-2</v>
      </c>
      <c r="CQ103" s="142">
        <f t="shared" si="176"/>
        <v>1.825934893913266</v>
      </c>
      <c r="CR103" s="142">
        <f t="shared" si="177"/>
        <v>35.386519418896853</v>
      </c>
      <c r="CS103" s="142">
        <f t="shared" si="178"/>
        <v>7.2777629114262776</v>
      </c>
      <c r="CT103" s="142">
        <f t="shared" si="241"/>
        <v>87.919441391349324</v>
      </c>
      <c r="CU103" s="142">
        <f t="shared" si="179"/>
        <v>12.080558608650673</v>
      </c>
      <c r="CV103" s="142">
        <f t="shared" si="180"/>
        <v>4.1359335893573395</v>
      </c>
      <c r="CW103" s="146">
        <f t="shared" si="181"/>
        <v>74.784794648977567</v>
      </c>
      <c r="CX103" s="146">
        <f t="shared" si="182"/>
        <v>10.275794300960737</v>
      </c>
      <c r="CY103" s="146">
        <f t="shared" si="183"/>
        <v>3.4004152262636702</v>
      </c>
      <c r="CZ103" s="512">
        <f t="shared" si="184"/>
        <v>82.216388459758662</v>
      </c>
      <c r="DG103" s="516"/>
      <c r="DH103" s="145">
        <v>74.784794648977567</v>
      </c>
      <c r="DI103" s="145">
        <v>0.36143860666715882</v>
      </c>
      <c r="DJ103" s="145">
        <v>10.275794300960737</v>
      </c>
      <c r="DK103" s="145">
        <v>1.7903890406336016</v>
      </c>
      <c r="DL103" s="145">
        <v>2.9330605443826919E-2</v>
      </c>
      <c r="DM103" s="145">
        <v>1.6386438944138024</v>
      </c>
      <c r="DN103" s="145">
        <v>0.61971088238085703</v>
      </c>
      <c r="DO103" s="145">
        <v>2.6340513166636783</v>
      </c>
      <c r="DP103" s="145">
        <v>3.4004152262636702</v>
      </c>
      <c r="DQ103" s="145">
        <v>8.6464180631281445E-2</v>
      </c>
      <c r="DR103" s="145">
        <v>5.7540944707507674E-2</v>
      </c>
      <c r="DS103" s="145">
        <v>0.89142635225630906</v>
      </c>
      <c r="DT103" s="145">
        <v>0.52</v>
      </c>
      <c r="DU103" s="538">
        <v>2.5099999999999998</v>
      </c>
      <c r="DV103" s="540">
        <f t="shared" si="185"/>
        <v>99.600000000000009</v>
      </c>
      <c r="DW103" s="554">
        <f t="shared" si="186"/>
        <v>1.1035964552435769</v>
      </c>
      <c r="DX103" s="256">
        <f t="shared" si="242"/>
        <v>82.532234280730464</v>
      </c>
      <c r="DY103" s="256">
        <f t="shared" si="242"/>
        <v>0.3988823651060539</v>
      </c>
      <c r="DZ103" s="256">
        <f t="shared" si="242"/>
        <v>11.340330165352418</v>
      </c>
      <c r="EA103" s="256">
        <f t="shared" si="242"/>
        <v>1.9758669987501911</v>
      </c>
      <c r="EB103" s="256">
        <f t="shared" si="242"/>
        <v>3.2369152197955345E-2</v>
      </c>
      <c r="EC103" s="256">
        <f t="shared" si="242"/>
        <v>1.8084015932816024</v>
      </c>
      <c r="ED103" s="256">
        <f t="shared" si="242"/>
        <v>0.68391073307138306</v>
      </c>
      <c r="EE103" s="256">
        <f t="shared" si="242"/>
        <v>2.906929695999712</v>
      </c>
      <c r="EF103" s="256">
        <f t="shared" si="242"/>
        <v>3.7526861900608717</v>
      </c>
      <c r="EG103" s="256">
        <f t="shared" si="242"/>
        <v>9.5421563250222538E-2</v>
      </c>
      <c r="EH103" s="256">
        <f t="shared" si="242"/>
        <v>6.3501982610572119E-2</v>
      </c>
      <c r="EI103" s="256">
        <f t="shared" si="242"/>
        <v>0.98377496246077478</v>
      </c>
      <c r="EJ103" s="256">
        <f t="shared" si="243"/>
        <v>106.57430968287221</v>
      </c>
      <c r="EK103" s="256"/>
      <c r="EL103" s="256"/>
      <c r="EM103" s="147">
        <v>9978.6970254620446</v>
      </c>
      <c r="EN103" s="148">
        <v>0.53519364162280192</v>
      </c>
      <c r="EO103" s="148">
        <v>0</v>
      </c>
      <c r="EP103" s="148">
        <v>32.550685014564543</v>
      </c>
      <c r="EQ103" s="148">
        <v>8.067528290838192</v>
      </c>
      <c r="ER103" s="148">
        <v>-0.23815015790861685</v>
      </c>
      <c r="ES103" s="148">
        <v>32.186580181923169</v>
      </c>
      <c r="ET103" s="148">
        <v>82.216388459758662</v>
      </c>
      <c r="EU103" s="148">
        <v>129.24961839930756</v>
      </c>
      <c r="EV103" s="148">
        <v>14.380877892677256</v>
      </c>
      <c r="EW103" s="196">
        <v>104.98372989974563</v>
      </c>
      <c r="EX103" s="148">
        <v>3.936155914160294</v>
      </c>
      <c r="EY103" s="148">
        <v>13.797872812940879</v>
      </c>
      <c r="EZ103" s="148">
        <v>5.1776439840509605</v>
      </c>
      <c r="FA103" s="148">
        <v>1.337522439581915</v>
      </c>
      <c r="FB103" s="148">
        <v>675.60719483767377</v>
      </c>
      <c r="FC103" s="148">
        <v>25.397887103260857</v>
      </c>
      <c r="FD103" s="148">
        <v>51.10690546522968</v>
      </c>
      <c r="FE103" s="148">
        <v>16.263630014911822</v>
      </c>
      <c r="FF103" s="148">
        <v>13.772402638985108</v>
      </c>
      <c r="FG103" s="516"/>
      <c r="FH103" s="256"/>
      <c r="FI103" s="256"/>
      <c r="FJ103" s="256"/>
      <c r="FK103" s="256"/>
      <c r="FL103" s="256"/>
      <c r="FM103" s="142">
        <f t="shared" si="244"/>
        <v>42.815809587336396</v>
      </c>
      <c r="FN103" s="256"/>
      <c r="FO103" s="142">
        <f t="shared" si="245"/>
        <v>52.520573663562644</v>
      </c>
      <c r="FP103" s="256"/>
      <c r="FQ103" s="142">
        <f t="shared" si="187"/>
        <v>12.080558608650673</v>
      </c>
      <c r="FS103" s="142">
        <f t="shared" si="188"/>
        <v>44.91025160316498</v>
      </c>
      <c r="FT103" s="256"/>
      <c r="FU103" s="142">
        <f t="shared" si="189"/>
        <v>12.080558608650673</v>
      </c>
      <c r="FV103" s="256"/>
      <c r="FW103" s="142">
        <f t="shared" si="190"/>
        <v>0.13740486083023862</v>
      </c>
      <c r="FY103" s="142">
        <f t="shared" si="191"/>
        <v>10.275794300960735</v>
      </c>
      <c r="FZ103" s="256"/>
      <c r="GA103" s="256"/>
      <c r="GB103" s="256"/>
      <c r="GC103" s="256"/>
      <c r="GD103" s="256"/>
      <c r="GE103" s="256"/>
      <c r="GF103" s="256"/>
      <c r="GG103" s="256"/>
      <c r="GH103" s="256"/>
      <c r="GI103" s="256"/>
      <c r="GJ103" s="256"/>
      <c r="GK103" s="256"/>
      <c r="GL103" s="256"/>
      <c r="GM103" s="256"/>
      <c r="GN103" s="256"/>
      <c r="GO103" s="344">
        <v>18.710164266667164</v>
      </c>
      <c r="GP103" s="373">
        <v>33.958147614629773</v>
      </c>
      <c r="GQ103" s="256"/>
      <c r="GR103" s="256"/>
      <c r="GS103" s="617"/>
      <c r="GT103" s="620"/>
      <c r="GU103" s="620"/>
      <c r="GV103" s="620"/>
      <c r="GW103" s="620"/>
      <c r="GX103" s="620"/>
      <c r="GY103" s="620"/>
      <c r="GZ103" s="620"/>
      <c r="HA103" s="620"/>
      <c r="HB103" s="620"/>
      <c r="HC103" s="629"/>
      <c r="HD103" s="620"/>
      <c r="HE103" s="620"/>
      <c r="HF103" s="620"/>
      <c r="HG103" s="620"/>
      <c r="HH103" s="620"/>
      <c r="HI103" s="620"/>
      <c r="HJ103" s="620"/>
      <c r="HK103" s="620"/>
      <c r="HL103" s="629"/>
      <c r="HM103" s="620"/>
      <c r="HN103" s="620"/>
      <c r="HO103" s="620"/>
      <c r="HP103" s="620"/>
      <c r="HQ103" s="620"/>
      <c r="HR103" s="620"/>
      <c r="HS103" s="620"/>
      <c r="HT103" s="620"/>
      <c r="HU103" s="620"/>
      <c r="HV103" s="620"/>
      <c r="HW103" s="620"/>
      <c r="HX103" s="620"/>
      <c r="HY103" s="620"/>
      <c r="HZ103" s="620"/>
      <c r="IA103" s="620"/>
      <c r="IB103" s="620"/>
      <c r="IC103" s="620"/>
      <c r="ID103" s="620"/>
      <c r="IE103" s="620"/>
      <c r="IF103" s="620"/>
      <c r="IG103" s="620"/>
      <c r="IH103" s="620"/>
      <c r="II103" s="620"/>
      <c r="IJ103" s="620"/>
      <c r="IK103" s="620"/>
      <c r="IL103" s="620"/>
      <c r="IM103" s="620"/>
      <c r="IN103" s="620"/>
      <c r="IO103" s="620"/>
      <c r="IP103" s="620"/>
      <c r="IQ103" s="620"/>
      <c r="IR103" s="620"/>
      <c r="IS103" s="620"/>
      <c r="IT103" s="620"/>
      <c r="IU103" s="620"/>
      <c r="IV103" s="620"/>
      <c r="IW103" s="620"/>
      <c r="IX103" s="278">
        <v>73</v>
      </c>
      <c r="IY103" s="145">
        <v>74.784794648977567</v>
      </c>
      <c r="IZ103" s="145">
        <v>0.36143860666715882</v>
      </c>
      <c r="JA103" s="145">
        <v>10.275794300960737</v>
      </c>
      <c r="JB103" s="145">
        <v>1.7903890406336016</v>
      </c>
      <c r="JC103" s="145">
        <v>2.9330605443826919E-2</v>
      </c>
      <c r="JD103" s="145">
        <v>1.6386438944138024</v>
      </c>
      <c r="JE103" s="145">
        <v>0.61971088238085703</v>
      </c>
      <c r="JF103" s="145">
        <v>2.6340513166636783</v>
      </c>
      <c r="JG103" s="145">
        <v>3.4004152262636702</v>
      </c>
      <c r="JH103" s="145">
        <v>8.6464180631281445E-2</v>
      </c>
      <c r="JI103" s="145">
        <v>5.7540944707507674E-2</v>
      </c>
      <c r="JJ103" s="145">
        <v>0.89142635225630906</v>
      </c>
      <c r="JK103" s="538">
        <v>2.5099999999999998</v>
      </c>
      <c r="JL103" s="248">
        <v>0.52</v>
      </c>
      <c r="JM103" s="540">
        <f t="shared" si="192"/>
        <v>99.080000000000013</v>
      </c>
      <c r="JN103" s="748">
        <f t="shared" si="193"/>
        <v>1.0092854259184496</v>
      </c>
      <c r="JO103" s="753">
        <f t="shared" si="194"/>
        <v>75.479203319517111</v>
      </c>
      <c r="JP103" s="753">
        <f t="shared" si="195"/>
        <v>0.36479471807343439</v>
      </c>
      <c r="JQ103" s="753">
        <f t="shared" si="196"/>
        <v>10.371209427695534</v>
      </c>
      <c r="JR103" s="753">
        <f t="shared" si="197"/>
        <v>1.807013565435609</v>
      </c>
      <c r="JS103" s="753">
        <f t="shared" si="198"/>
        <v>2.9602952607818849E-2</v>
      </c>
      <c r="JT103" s="753">
        <f t="shared" si="199"/>
        <v>1.6538594009021015</v>
      </c>
      <c r="JU103" s="753">
        <f t="shared" si="200"/>
        <v>0.62546516187006151</v>
      </c>
      <c r="JV103" s="753">
        <f t="shared" si="201"/>
        <v>2.6585096050299537</v>
      </c>
      <c r="JW103" s="753">
        <f t="shared" si="202"/>
        <v>3.4319895299391097</v>
      </c>
      <c r="JX103" s="753">
        <f t="shared" si="203"/>
        <v>8.7267037375132653E-2</v>
      </c>
      <c r="JY103" s="753">
        <f t="shared" si="204"/>
        <v>5.8075236886866839E-2</v>
      </c>
      <c r="JZ103" s="753">
        <f t="shared" si="205"/>
        <v>0.89970362561193884</v>
      </c>
      <c r="KA103" s="753">
        <f t="shared" si="206"/>
        <v>2.5333064190553083</v>
      </c>
      <c r="KB103" s="753">
        <f t="shared" si="207"/>
        <v>99.999999999999986</v>
      </c>
      <c r="KC103" s="256"/>
      <c r="KD103" s="256">
        <f t="shared" si="208"/>
        <v>43.213372615398065</v>
      </c>
      <c r="KE103" s="256">
        <f t="shared" si="209"/>
        <v>52.143982107202156</v>
      </c>
      <c r="KF103" s="256">
        <f t="shared" si="210"/>
        <v>3.1587715809253698</v>
      </c>
      <c r="KG103" s="249">
        <f t="shared" si="211"/>
        <v>3.7035555049038917</v>
      </c>
      <c r="KH103" s="256">
        <f t="shared" si="212"/>
        <v>102.21968180842948</v>
      </c>
      <c r="KI103" s="256">
        <f t="shared" si="213"/>
        <v>0.97828518178534929</v>
      </c>
      <c r="KJ103" s="753">
        <f t="shared" si="214"/>
        <v>42.27500208461273</v>
      </c>
      <c r="KK103" s="753">
        <f t="shared" si="215"/>
        <v>51.01168501475626</v>
      </c>
      <c r="KL103" s="753">
        <f t="shared" si="216"/>
        <v>3.0901794302639707</v>
      </c>
      <c r="KM103" s="753">
        <f t="shared" si="217"/>
        <v>3.6231334703670348</v>
      </c>
      <c r="KN103" s="753">
        <f t="shared" si="218"/>
        <v>100</v>
      </c>
      <c r="KO103" s="256"/>
      <c r="KP103" s="147">
        <v>9978.6970254620446</v>
      </c>
      <c r="KQ103" s="148">
        <v>0.53519364162280192</v>
      </c>
      <c r="KR103" s="148">
        <v>0</v>
      </c>
      <c r="KS103" s="148">
        <v>32.550685014564543</v>
      </c>
      <c r="KT103" s="148">
        <v>8.067528290838192</v>
      </c>
      <c r="KU103" s="148">
        <v>-0.23815015790861685</v>
      </c>
      <c r="KV103" s="148">
        <v>32.186580181923169</v>
      </c>
      <c r="KW103" s="148">
        <v>82.216388459758662</v>
      </c>
      <c r="KX103" s="148">
        <v>129.24961839930756</v>
      </c>
      <c r="KY103" s="148">
        <v>14.380877892677256</v>
      </c>
      <c r="KZ103" s="196">
        <v>104.98372989974563</v>
      </c>
      <c r="LA103" s="148">
        <v>3.936155914160294</v>
      </c>
      <c r="LB103" s="148">
        <v>13.797872812940879</v>
      </c>
      <c r="LC103" s="148">
        <v>5.1776439840509605</v>
      </c>
      <c r="LD103" s="148">
        <v>1.337522439581915</v>
      </c>
      <c r="LE103" s="148">
        <v>675.60719483767377</v>
      </c>
      <c r="LF103" s="148">
        <v>25.397887103260857</v>
      </c>
      <c r="LG103" s="148">
        <v>51.10690546522968</v>
      </c>
      <c r="LH103" s="148">
        <v>16.263630014911822</v>
      </c>
      <c r="LI103" s="148">
        <v>13.772402638985108</v>
      </c>
      <c r="LJ103" s="617"/>
      <c r="LL103" s="142">
        <f t="shared" si="219"/>
        <v>35.774647634693338</v>
      </c>
    </row>
    <row r="104" spans="1:324" s="142" customFormat="1" ht="16.5" customHeight="1" x14ac:dyDescent="0.2">
      <c r="A104" s="691">
        <v>74</v>
      </c>
      <c r="B104" s="272">
        <v>29</v>
      </c>
      <c r="C104" s="144">
        <v>110</v>
      </c>
      <c r="D104" s="327">
        <v>3278.1</v>
      </c>
      <c r="E104" s="322" t="s">
        <v>242</v>
      </c>
      <c r="F104" s="311" t="s">
        <v>162</v>
      </c>
      <c r="G104" s="239"/>
      <c r="H104" s="145">
        <v>76.450486983183652</v>
      </c>
      <c r="I104" s="145">
        <v>0.30848586651020621</v>
      </c>
      <c r="J104" s="145">
        <v>9.1866338394114209</v>
      </c>
      <c r="K104" s="145">
        <v>1.6544118380003343</v>
      </c>
      <c r="L104" s="145">
        <v>2.1359060984880746E-2</v>
      </c>
      <c r="M104" s="145">
        <v>1.4312605056154373</v>
      </c>
      <c r="N104" s="145">
        <v>0.44070862498803937</v>
      </c>
      <c r="O104" s="145">
        <v>2.7472837917267321</v>
      </c>
      <c r="P104" s="145">
        <v>3.4309771628713435</v>
      </c>
      <c r="Q104" s="145">
        <v>8.9097797251216818E-2</v>
      </c>
      <c r="R104" s="145">
        <v>9.1640542606559766E-2</v>
      </c>
      <c r="S104" s="145">
        <v>0.87765398685017115</v>
      </c>
      <c r="T104" s="145">
        <v>0.4</v>
      </c>
      <c r="U104" s="145">
        <v>2.4700000000000002</v>
      </c>
      <c r="V104" s="146">
        <v>99.6</v>
      </c>
      <c r="W104" s="146"/>
      <c r="X104" s="145">
        <v>2.7472837917267321</v>
      </c>
      <c r="Y104" s="145">
        <f t="shared" si="226"/>
        <v>2.0384845734612353</v>
      </c>
      <c r="Z104" s="145">
        <f t="shared" si="227"/>
        <v>2.4755422301361553E-2</v>
      </c>
      <c r="AA104" s="145">
        <f t="shared" si="228"/>
        <v>4.7857683651879679</v>
      </c>
      <c r="AB104" s="145">
        <v>0.4</v>
      </c>
      <c r="AC104" s="146">
        <f t="shared" si="229"/>
        <v>0.96929452945673089</v>
      </c>
      <c r="AD104" s="146"/>
      <c r="AE104" s="146">
        <f t="shared" si="230"/>
        <v>0.16037094956147957</v>
      </c>
      <c r="AF104" s="443">
        <f t="shared" si="248"/>
        <v>0.2803376754265598</v>
      </c>
      <c r="AG104" s="146">
        <v>0</v>
      </c>
      <c r="AH104" s="146">
        <f t="shared" si="231"/>
        <v>9.1640542606559766E-2</v>
      </c>
      <c r="AI104" s="887">
        <f t="shared" si="170"/>
        <v>0.16037094956147957</v>
      </c>
      <c r="AJ104" s="887">
        <f t="shared" si="171"/>
        <v>0.2803376754265598</v>
      </c>
      <c r="AK104" s="146"/>
      <c r="AL104" s="887">
        <f t="shared" si="249"/>
        <v>9.1640542606559752E-2</v>
      </c>
      <c r="AM104" s="249">
        <f t="shared" si="233"/>
        <v>27.840239193660821</v>
      </c>
      <c r="AN104" s="249">
        <f t="shared" si="234"/>
        <v>0.98993048610407086</v>
      </c>
      <c r="AO104" s="249">
        <f t="shared" si="220"/>
        <v>1.0069513895929178E-2</v>
      </c>
      <c r="AP104" s="249">
        <f t="shared" si="235"/>
        <v>3.0856723436157716</v>
      </c>
      <c r="AQ104" s="249">
        <f t="shared" si="221"/>
        <v>3.0546011230734482</v>
      </c>
      <c r="AR104" s="249">
        <f t="shared" si="222"/>
        <v>3.1071220542323367E-2</v>
      </c>
      <c r="AS104" s="249">
        <f t="shared" si="236"/>
        <v>2.4207524997422949</v>
      </c>
      <c r="AT104" s="249">
        <f t="shared" si="237"/>
        <v>4.9247500257705405E-2</v>
      </c>
      <c r="AU104" s="433">
        <f t="shared" si="223"/>
        <v>0.36065639622658857</v>
      </c>
      <c r="AV104" s="430">
        <f t="shared" si="238"/>
        <v>29.323974924454326</v>
      </c>
      <c r="AW104" s="430">
        <f t="shared" si="239"/>
        <v>61.788499520956492</v>
      </c>
      <c r="AX104" s="430">
        <f t="shared" si="240"/>
        <v>91.473130841637413</v>
      </c>
      <c r="AY104" s="430">
        <f t="shared" si="224"/>
        <v>8.5268691583625866</v>
      </c>
      <c r="AZ104" s="436">
        <f t="shared" si="250"/>
        <v>61.788499520956492</v>
      </c>
      <c r="BA104" s="436"/>
      <c r="BB104" s="436">
        <f t="shared" si="251"/>
        <v>0.36065639622658857</v>
      </c>
      <c r="BC104" s="436"/>
      <c r="BD104" s="436">
        <f t="shared" si="252"/>
        <v>29.323974924454326</v>
      </c>
      <c r="BE104" s="430"/>
      <c r="BF104" s="146">
        <f t="shared" si="172"/>
        <v>91.112474445410811</v>
      </c>
      <c r="BG104" s="146"/>
      <c r="BH104" s="147">
        <v>9667.5731560835284</v>
      </c>
      <c r="BI104" s="472">
        <v>1</v>
      </c>
      <c r="BJ104" s="148">
        <v>0</v>
      </c>
      <c r="BK104" s="148">
        <v>34.218410291077241</v>
      </c>
      <c r="BL104" s="148">
        <v>8.5664375932747916</v>
      </c>
      <c r="BM104" s="148">
        <v>1.1589913703520427</v>
      </c>
      <c r="BN104" s="148">
        <v>34.798236113763146</v>
      </c>
      <c r="BO104" s="148">
        <v>84.058905160288347</v>
      </c>
      <c r="BP104" s="148">
        <v>138.96152786046119</v>
      </c>
      <c r="BQ104" s="148">
        <v>11.780391480158622</v>
      </c>
      <c r="BR104" s="196">
        <v>82.810182476493324</v>
      </c>
      <c r="BS104" s="148">
        <v>3.7772479565717583</v>
      </c>
      <c r="BT104" s="148">
        <v>14.381947491769997</v>
      </c>
      <c r="BU104" s="148">
        <v>4.4470011562956975</v>
      </c>
      <c r="BV104" s="472">
        <v>1</v>
      </c>
      <c r="BW104" s="148">
        <v>762.53784458445773</v>
      </c>
      <c r="BX104" s="148">
        <v>20.585277751905732</v>
      </c>
      <c r="BY104" s="148">
        <v>39.268833583412977</v>
      </c>
      <c r="BZ104" s="148">
        <v>5.9551542930380057</v>
      </c>
      <c r="CA104" s="148">
        <v>14.05344254755029</v>
      </c>
      <c r="CB104" s="148"/>
      <c r="CC104" s="148">
        <f t="shared" si="225"/>
        <v>5642.8389474859405</v>
      </c>
      <c r="CD104" s="148"/>
      <c r="CE104" s="148">
        <f t="shared" si="253"/>
        <v>73.907553882868996</v>
      </c>
      <c r="CF104" s="148"/>
      <c r="CG104" s="198">
        <v>19.069492677616935</v>
      </c>
      <c r="CH104" s="198">
        <v>16.16225781569036</v>
      </c>
      <c r="CI104" s="380">
        <v>19.669816511113243</v>
      </c>
      <c r="CJ104" s="200"/>
      <c r="CK104" s="344">
        <v>19.069492677616935</v>
      </c>
      <c r="CL104" s="373">
        <v>19.669816511113243</v>
      </c>
      <c r="CM104" s="501">
        <f t="shared" si="173"/>
        <v>29.323974924454326</v>
      </c>
      <c r="CN104" s="501">
        <f t="shared" si="174"/>
        <v>61.788499520956492</v>
      </c>
      <c r="CO104" s="161">
        <f t="shared" si="175"/>
        <v>3.4101788811927533E-2</v>
      </c>
      <c r="CP104" s="161">
        <f t="shared" si="175"/>
        <v>1.6184241529620492E-2</v>
      </c>
      <c r="CQ104" s="142">
        <f t="shared" si="176"/>
        <v>2.1070983616695438</v>
      </c>
      <c r="CR104" s="142">
        <f t="shared" si="177"/>
        <v>32.184368938441587</v>
      </c>
      <c r="CS104" s="142">
        <f t="shared" si="178"/>
        <v>8.3219259980957041</v>
      </c>
      <c r="CT104" s="142">
        <f t="shared" si="241"/>
        <v>89.272603105792925</v>
      </c>
      <c r="CU104" s="142">
        <f t="shared" si="179"/>
        <v>10.72739689420707</v>
      </c>
      <c r="CV104" s="142">
        <f t="shared" si="180"/>
        <v>4.0816343685763679</v>
      </c>
      <c r="CW104" s="146">
        <f t="shared" si="181"/>
        <v>76.450486983183652</v>
      </c>
      <c r="CX104" s="146">
        <f t="shared" si="182"/>
        <v>9.1866338394114209</v>
      </c>
      <c r="CY104" s="146">
        <f t="shared" si="183"/>
        <v>3.4309771628713435</v>
      </c>
      <c r="CZ104" s="512">
        <f t="shared" si="184"/>
        <v>84.058905160288347</v>
      </c>
      <c r="DG104" s="516"/>
      <c r="DH104" s="145">
        <v>76.450486983183652</v>
      </c>
      <c r="DI104" s="145">
        <v>0.30848586651020621</v>
      </c>
      <c r="DJ104" s="145">
        <v>9.1866338394114209</v>
      </c>
      <c r="DK104" s="145">
        <v>1.6544118380003343</v>
      </c>
      <c r="DL104" s="145">
        <v>2.1359060984880746E-2</v>
      </c>
      <c r="DM104" s="145">
        <v>1.4312605056154373</v>
      </c>
      <c r="DN104" s="145">
        <v>0.44070862498803937</v>
      </c>
      <c r="DO104" s="145">
        <v>2.7472837917267321</v>
      </c>
      <c r="DP104" s="145">
        <v>3.4309771628713435</v>
      </c>
      <c r="DQ104" s="145">
        <v>8.9097797251216818E-2</v>
      </c>
      <c r="DR104" s="145">
        <v>9.1640542606559766E-2</v>
      </c>
      <c r="DS104" s="145">
        <v>0.87765398685017115</v>
      </c>
      <c r="DT104" s="145">
        <v>0.4</v>
      </c>
      <c r="DU104" s="538">
        <v>2.4700000000000002</v>
      </c>
      <c r="DV104" s="540">
        <f t="shared" si="185"/>
        <v>99.6</v>
      </c>
      <c r="DW104" s="554">
        <f t="shared" si="186"/>
        <v>1.0985269274717004</v>
      </c>
      <c r="DX104" s="256">
        <f t="shared" si="242"/>
        <v>83.982918569351966</v>
      </c>
      <c r="DY104" s="256">
        <f t="shared" si="242"/>
        <v>0.33888003110590198</v>
      </c>
      <c r="DZ104" s="256">
        <f t="shared" si="242"/>
        <v>10.091764645416179</v>
      </c>
      <c r="EA104" s="256">
        <f t="shared" ref="EA104:EI111" si="254">DK104*$DW104</f>
        <v>1.8174159531713159</v>
      </c>
      <c r="EB104" s="256">
        <f t="shared" si="254"/>
        <v>2.3463503637401718E-2</v>
      </c>
      <c r="EC104" s="256">
        <f t="shared" si="254"/>
        <v>1.5722782056453188</v>
      </c>
      <c r="ED104" s="256">
        <f t="shared" si="254"/>
        <v>0.48413029171838873</v>
      </c>
      <c r="EE104" s="256">
        <f t="shared" si="254"/>
        <v>3.0179652226183702</v>
      </c>
      <c r="EF104" s="256">
        <f t="shared" si="254"/>
        <v>3.7690208009546291</v>
      </c>
      <c r="EG104" s="256">
        <f t="shared" si="254"/>
        <v>9.7876329458875727E-2</v>
      </c>
      <c r="EH104" s="256">
        <f t="shared" si="254"/>
        <v>0.10066960370142355</v>
      </c>
      <c r="EI104" s="256">
        <f t="shared" si="254"/>
        <v>0.96412653755780675</v>
      </c>
      <c r="EJ104" s="256">
        <f t="shared" si="243"/>
        <v>106.26050969433757</v>
      </c>
      <c r="EK104" s="256"/>
      <c r="EL104" s="256"/>
      <c r="EM104" s="147">
        <v>9667.5731560835284</v>
      </c>
      <c r="EN104" s="472">
        <v>1</v>
      </c>
      <c r="EO104" s="148">
        <v>0</v>
      </c>
      <c r="EP104" s="148">
        <v>34.218410291077241</v>
      </c>
      <c r="EQ104" s="148">
        <v>8.5664375932747916</v>
      </c>
      <c r="ER104" s="148">
        <v>1.1589913703520427</v>
      </c>
      <c r="ES104" s="148">
        <v>34.798236113763146</v>
      </c>
      <c r="ET104" s="148">
        <v>84.058905160288347</v>
      </c>
      <c r="EU104" s="148">
        <v>138.96152786046119</v>
      </c>
      <c r="EV104" s="148">
        <v>11.780391480158622</v>
      </c>
      <c r="EW104" s="196">
        <v>82.810182476493324</v>
      </c>
      <c r="EX104" s="148">
        <v>3.7772479565717583</v>
      </c>
      <c r="EY104" s="148">
        <v>14.381947491769997</v>
      </c>
      <c r="EZ104" s="148">
        <v>4.4470011562956975</v>
      </c>
      <c r="FA104" s="472">
        <v>1</v>
      </c>
      <c r="FB104" s="148">
        <v>762.53784458445773</v>
      </c>
      <c r="FC104" s="148">
        <v>20.585277751905732</v>
      </c>
      <c r="FD104" s="148">
        <v>39.268833583412977</v>
      </c>
      <c r="FE104" s="148">
        <v>5.9551542930380057</v>
      </c>
      <c r="FF104" s="148">
        <v>14.05344254755029</v>
      </c>
      <c r="FG104" s="516"/>
      <c r="FH104" s="256"/>
      <c r="FI104" s="256"/>
      <c r="FJ104" s="256"/>
      <c r="FK104" s="256"/>
      <c r="FL104" s="256"/>
      <c r="FM104" s="142">
        <f t="shared" si="244"/>
        <v>38.277640997547586</v>
      </c>
      <c r="FN104" s="256"/>
      <c r="FO104" s="142">
        <f t="shared" si="245"/>
        <v>56.546113664458908</v>
      </c>
      <c r="FP104" s="256"/>
      <c r="FQ104" s="142">
        <f t="shared" si="187"/>
        <v>10.72739689420707</v>
      </c>
      <c r="FS104" s="142">
        <f t="shared" si="188"/>
        <v>40.367143374554097</v>
      </c>
      <c r="FT104" s="256"/>
      <c r="FU104" s="142">
        <f t="shared" si="189"/>
        <v>10.72739689420707</v>
      </c>
      <c r="FV104" s="256"/>
      <c r="FW104" s="142">
        <f t="shared" si="190"/>
        <v>0.12016449079561976</v>
      </c>
      <c r="FY104" s="142">
        <f t="shared" si="191"/>
        <v>9.1866338394114209</v>
      </c>
      <c r="FZ104" s="256"/>
      <c r="GA104" s="256"/>
      <c r="GB104" s="256"/>
      <c r="GC104" s="256"/>
      <c r="GD104" s="256"/>
      <c r="GE104" s="256"/>
      <c r="GF104" s="256"/>
      <c r="GG104" s="256"/>
      <c r="GH104" s="256"/>
      <c r="GI104" s="256"/>
      <c r="GJ104" s="256"/>
      <c r="GK104" s="256"/>
      <c r="GL104" s="256"/>
      <c r="GM104" s="256"/>
      <c r="GN104" s="256"/>
      <c r="GO104" s="344">
        <v>19.069492677616935</v>
      </c>
      <c r="GP104" s="373">
        <v>19.669816511113243</v>
      </c>
      <c r="GQ104" s="256"/>
      <c r="GR104" s="256"/>
      <c r="GS104" s="617"/>
      <c r="GT104" s="620"/>
      <c r="GU104" s="620"/>
      <c r="GV104" s="620"/>
      <c r="GW104" s="620"/>
      <c r="GX104" s="620"/>
      <c r="GY104" s="620"/>
      <c r="GZ104" s="620"/>
      <c r="HA104" s="620"/>
      <c r="HB104" s="620"/>
      <c r="HC104" s="629"/>
      <c r="HD104" s="620"/>
      <c r="HE104" s="620"/>
      <c r="HF104" s="620"/>
      <c r="HG104" s="620"/>
      <c r="HH104" s="620"/>
      <c r="HI104" s="620"/>
      <c r="HJ104" s="620"/>
      <c r="HK104" s="620"/>
      <c r="HL104" s="629"/>
      <c r="HM104" s="620"/>
      <c r="HN104" s="620"/>
      <c r="HO104" s="620"/>
      <c r="HP104" s="620"/>
      <c r="HQ104" s="620"/>
      <c r="HR104" s="620"/>
      <c r="HS104" s="620"/>
      <c r="HT104" s="620"/>
      <c r="HU104" s="620"/>
      <c r="HV104" s="620"/>
      <c r="HW104" s="620"/>
      <c r="HX104" s="620"/>
      <c r="HY104" s="620"/>
      <c r="HZ104" s="620"/>
      <c r="IA104" s="620"/>
      <c r="IB104" s="620"/>
      <c r="IC104" s="620"/>
      <c r="ID104" s="620"/>
      <c r="IE104" s="620"/>
      <c r="IF104" s="620"/>
      <c r="IG104" s="620"/>
      <c r="IH104" s="620"/>
      <c r="II104" s="620"/>
      <c r="IJ104" s="620"/>
      <c r="IK104" s="620"/>
      <c r="IL104" s="620"/>
      <c r="IM104" s="620"/>
      <c r="IN104" s="620"/>
      <c r="IO104" s="620"/>
      <c r="IP104" s="620"/>
      <c r="IQ104" s="620"/>
      <c r="IR104" s="620"/>
      <c r="IS104" s="620"/>
      <c r="IT104" s="620"/>
      <c r="IU104" s="620"/>
      <c r="IV104" s="620"/>
      <c r="IW104" s="620"/>
      <c r="IX104" s="691">
        <v>74</v>
      </c>
      <c r="IY104" s="145">
        <v>76.450486983183652</v>
      </c>
      <c r="IZ104" s="145">
        <v>0.30848586651020621</v>
      </c>
      <c r="JA104" s="145">
        <v>9.1866338394114209</v>
      </c>
      <c r="JB104" s="145">
        <v>1.6544118380003343</v>
      </c>
      <c r="JC104" s="145">
        <v>2.1359060984880746E-2</v>
      </c>
      <c r="JD104" s="145">
        <v>1.4312605056154373</v>
      </c>
      <c r="JE104" s="145">
        <v>0.44070862498803937</v>
      </c>
      <c r="JF104" s="145">
        <v>2.7472837917267321</v>
      </c>
      <c r="JG104" s="145">
        <v>3.4309771628713435</v>
      </c>
      <c r="JH104" s="145">
        <v>8.9097797251216818E-2</v>
      </c>
      <c r="JI104" s="145">
        <v>9.1640542606559766E-2</v>
      </c>
      <c r="JJ104" s="145">
        <v>0.87765398685017115</v>
      </c>
      <c r="JK104" s="538">
        <v>2.4700000000000002</v>
      </c>
      <c r="JL104" s="248">
        <v>0.4</v>
      </c>
      <c r="JM104" s="540">
        <f t="shared" si="192"/>
        <v>99.199999999999989</v>
      </c>
      <c r="JN104" s="748">
        <f t="shared" si="193"/>
        <v>1.0080645161290325</v>
      </c>
      <c r="JO104" s="753">
        <f t="shared" si="194"/>
        <v>77.067023168531918</v>
      </c>
      <c r="JP104" s="753">
        <f t="shared" si="195"/>
        <v>0.31097365575625635</v>
      </c>
      <c r="JQ104" s="753">
        <f t="shared" si="196"/>
        <v>9.2607195961808699</v>
      </c>
      <c r="JR104" s="753">
        <f t="shared" si="197"/>
        <v>1.6677538689519502</v>
      </c>
      <c r="JS104" s="753">
        <f t="shared" si="198"/>
        <v>2.1531311476694303E-2</v>
      </c>
      <c r="JT104" s="753">
        <f t="shared" si="199"/>
        <v>1.4428029290478201</v>
      </c>
      <c r="JU104" s="753">
        <f t="shared" si="200"/>
        <v>0.44426272680245915</v>
      </c>
      <c r="JV104" s="753">
        <f t="shared" si="201"/>
        <v>2.769439306176142</v>
      </c>
      <c r="JW104" s="753">
        <f t="shared" si="202"/>
        <v>3.4586463335396616</v>
      </c>
      <c r="JX104" s="753">
        <f t="shared" si="203"/>
        <v>8.9816327874210525E-2</v>
      </c>
      <c r="JY104" s="753">
        <f t="shared" si="204"/>
        <v>9.237957924048365E-2</v>
      </c>
      <c r="JZ104" s="753">
        <f t="shared" si="205"/>
        <v>0.88473184158283402</v>
      </c>
      <c r="KA104" s="753">
        <f t="shared" si="206"/>
        <v>2.4899193548387104</v>
      </c>
      <c r="KB104" s="753">
        <f t="shared" si="207"/>
        <v>100.00000000000001</v>
      </c>
      <c r="KC104" s="256"/>
      <c r="KD104" s="256">
        <f t="shared" si="208"/>
        <v>38.586331650753628</v>
      </c>
      <c r="KE104" s="256">
        <f t="shared" si="209"/>
        <v>56.230404077124959</v>
      </c>
      <c r="KF104" s="256">
        <f t="shared" si="210"/>
        <v>2.9341820816411697</v>
      </c>
      <c r="KG104" s="249">
        <f t="shared" si="211"/>
        <v>3.8363670548736701</v>
      </c>
      <c r="KH104" s="256">
        <f t="shared" si="212"/>
        <v>101.58728486439342</v>
      </c>
      <c r="KI104" s="256">
        <f t="shared" si="213"/>
        <v>0.98437516204402686</v>
      </c>
      <c r="KJ104" s="753">
        <f t="shared" si="214"/>
        <v>37.983426471395163</v>
      </c>
      <c r="KK104" s="753">
        <f t="shared" si="215"/>
        <v>55.351813125220993</v>
      </c>
      <c r="KL104" s="753">
        <f t="shared" si="216"/>
        <v>2.8883359620822064</v>
      </c>
      <c r="KM104" s="753">
        <f t="shared" si="217"/>
        <v>3.7764244413016352</v>
      </c>
      <c r="KN104" s="753">
        <f t="shared" si="218"/>
        <v>100</v>
      </c>
      <c r="KO104" s="256"/>
      <c r="KP104" s="147">
        <v>9667.5731560835284</v>
      </c>
      <c r="KQ104" s="472">
        <v>1</v>
      </c>
      <c r="KR104" s="148">
        <v>0</v>
      </c>
      <c r="KS104" s="148">
        <v>34.218410291077241</v>
      </c>
      <c r="KT104" s="148">
        <v>8.5664375932747916</v>
      </c>
      <c r="KU104" s="148">
        <v>1.1589913703520427</v>
      </c>
      <c r="KV104" s="148">
        <v>34.798236113763146</v>
      </c>
      <c r="KW104" s="148">
        <v>84.058905160288347</v>
      </c>
      <c r="KX104" s="148">
        <v>138.96152786046119</v>
      </c>
      <c r="KY104" s="148">
        <v>11.780391480158622</v>
      </c>
      <c r="KZ104" s="196">
        <v>82.810182476493324</v>
      </c>
      <c r="LA104" s="148">
        <v>3.7772479565717583</v>
      </c>
      <c r="LB104" s="148">
        <v>14.381947491769997</v>
      </c>
      <c r="LC104" s="148">
        <v>4.4470011562956975</v>
      </c>
      <c r="LD104" s="472">
        <v>1</v>
      </c>
      <c r="LE104" s="148">
        <v>762.53784458445773</v>
      </c>
      <c r="LF104" s="148">
        <v>20.585277751905732</v>
      </c>
      <c r="LG104" s="148">
        <v>39.268833583412977</v>
      </c>
      <c r="LH104" s="148">
        <v>5.9551542930380057</v>
      </c>
      <c r="LI104" s="148">
        <v>14.05344254755029</v>
      </c>
      <c r="LJ104" s="617"/>
      <c r="LL104" s="142">
        <f t="shared" si="219"/>
        <v>39.331958541818935</v>
      </c>
    </row>
    <row r="105" spans="1:324" s="142" customFormat="1" ht="15.75" x14ac:dyDescent="0.2">
      <c r="A105" s="278">
        <v>75</v>
      </c>
      <c r="B105" s="272">
        <v>21</v>
      </c>
      <c r="C105" s="144">
        <v>110</v>
      </c>
      <c r="D105" s="326">
        <v>3278.4</v>
      </c>
      <c r="E105" s="322" t="s">
        <v>242</v>
      </c>
      <c r="F105" s="313" t="s">
        <v>160</v>
      </c>
      <c r="G105" s="241"/>
      <c r="H105" s="145">
        <v>72.2138536870916</v>
      </c>
      <c r="I105" s="145">
        <v>0.5033665258594775</v>
      </c>
      <c r="J105" s="145">
        <v>11.858639306827827</v>
      </c>
      <c r="K105" s="145">
        <v>2.359225149113231</v>
      </c>
      <c r="L105" s="145">
        <v>2.5860658893266036E-2</v>
      </c>
      <c r="M105" s="145">
        <v>1.9052382278334148</v>
      </c>
      <c r="N105" s="145">
        <v>0.38505910210366989</v>
      </c>
      <c r="O105" s="145">
        <v>2.6986717504917701</v>
      </c>
      <c r="P105" s="145">
        <v>3.5901517869856181</v>
      </c>
      <c r="Q105" s="145">
        <v>9.5297546157862248E-2</v>
      </c>
      <c r="R105" s="145">
        <v>2.6471540599406179E-2</v>
      </c>
      <c r="S105" s="145">
        <v>0.86816471804283268</v>
      </c>
      <c r="T105" s="145">
        <v>0.42</v>
      </c>
      <c r="U105" s="145">
        <v>2.65</v>
      </c>
      <c r="V105" s="146">
        <v>99.6</v>
      </c>
      <c r="W105" s="146"/>
      <c r="X105" s="145">
        <v>2.6986717504917701</v>
      </c>
      <c r="Y105" s="145">
        <f t="shared" si="226"/>
        <v>2.0024144388648932</v>
      </c>
      <c r="Z105" s="145">
        <f t="shared" si="227"/>
        <v>2.4487764590946679E-2</v>
      </c>
      <c r="AA105" s="145">
        <f t="shared" si="228"/>
        <v>4.7010861893566638</v>
      </c>
      <c r="AB105" s="145">
        <v>0.42</v>
      </c>
      <c r="AC105" s="146">
        <f t="shared" si="229"/>
        <v>0.89463625864223884</v>
      </c>
      <c r="AD105" s="146"/>
      <c r="AE105" s="146">
        <f t="shared" si="230"/>
        <v>4.6325196048960814E-2</v>
      </c>
      <c r="AF105" s="443">
        <f t="shared" si="248"/>
        <v>0.3387339060547091</v>
      </c>
      <c r="AG105" s="146">
        <v>0</v>
      </c>
      <c r="AH105" s="146">
        <f t="shared" si="231"/>
        <v>2.6471540599406179E-2</v>
      </c>
      <c r="AI105" s="887">
        <f t="shared" si="170"/>
        <v>4.6325196048960814E-2</v>
      </c>
      <c r="AJ105" s="887">
        <f t="shared" si="171"/>
        <v>0.3387339060547091</v>
      </c>
      <c r="AK105" s="146"/>
      <c r="AL105" s="887">
        <f t="shared" si="249"/>
        <v>2.6471540599406179E-2</v>
      </c>
      <c r="AM105" s="249">
        <f t="shared" si="233"/>
        <v>35.91465182653819</v>
      </c>
      <c r="AN105" s="249">
        <f t="shared" si="234"/>
        <v>0.9905683644744564</v>
      </c>
      <c r="AO105" s="249">
        <f t="shared" si="220"/>
        <v>9.4316355255436597E-3</v>
      </c>
      <c r="AP105" s="249">
        <f t="shared" si="235"/>
        <v>4.2644633769466456</v>
      </c>
      <c r="AQ105" s="249">
        <f t="shared" si="221"/>
        <v>4.2242425126632561</v>
      </c>
      <c r="AR105" s="249">
        <f t="shared" si="222"/>
        <v>4.0220864283389862E-2</v>
      </c>
      <c r="AS105" s="249">
        <f t="shared" si="236"/>
        <v>2.6004793920399014</v>
      </c>
      <c r="AT105" s="249">
        <f t="shared" si="237"/>
        <v>4.9520607960098398E-2</v>
      </c>
      <c r="AU105" s="433">
        <f t="shared" si="223"/>
        <v>0.42847537829819737</v>
      </c>
      <c r="AV105" s="430">
        <f t="shared" si="238"/>
        <v>37.366722423061972</v>
      </c>
      <c r="AW105" s="430">
        <f t="shared" si="239"/>
        <v>53.530492475560614</v>
      </c>
      <c r="AX105" s="430">
        <f t="shared" si="240"/>
        <v>91.325690276920781</v>
      </c>
      <c r="AY105" s="430">
        <f t="shared" si="224"/>
        <v>8.6743097230792188</v>
      </c>
      <c r="AZ105" s="436">
        <f t="shared" si="250"/>
        <v>53.530492475560614</v>
      </c>
      <c r="BA105" s="436"/>
      <c r="BB105" s="436">
        <f t="shared" si="251"/>
        <v>0.42847537829819737</v>
      </c>
      <c r="BC105" s="436"/>
      <c r="BD105" s="436">
        <f t="shared" si="252"/>
        <v>37.366722423061972</v>
      </c>
      <c r="BE105" s="430"/>
      <c r="BF105" s="146">
        <f t="shared" si="172"/>
        <v>90.897214898622593</v>
      </c>
      <c r="BG105" s="146"/>
      <c r="BH105" s="147">
        <v>15176.391956690064</v>
      </c>
      <c r="BI105" s="148">
        <v>17.275545106976711</v>
      </c>
      <c r="BJ105" s="148">
        <v>0</v>
      </c>
      <c r="BK105" s="148">
        <v>48.7713053436199</v>
      </c>
      <c r="BL105" s="148">
        <v>11.970107854530371</v>
      </c>
      <c r="BM105" s="148">
        <v>0.57106838987333286</v>
      </c>
      <c r="BN105" s="148">
        <v>41.206469103012786</v>
      </c>
      <c r="BO105" s="148">
        <v>97.456342527120739</v>
      </c>
      <c r="BP105" s="148">
        <v>143.5976429566737</v>
      </c>
      <c r="BQ105" s="148">
        <v>18.709429226842317</v>
      </c>
      <c r="BR105" s="196">
        <v>137.08882660921745</v>
      </c>
      <c r="BS105" s="148">
        <v>7.2891118780157376</v>
      </c>
      <c r="BT105" s="148">
        <v>18.803167245306586</v>
      </c>
      <c r="BU105" s="148">
        <v>7.3766273166849778</v>
      </c>
      <c r="BV105" s="148">
        <v>0.60401076280204247</v>
      </c>
      <c r="BW105" s="148">
        <v>649.58865840293618</v>
      </c>
      <c r="BX105" s="148">
        <v>22.764636635132302</v>
      </c>
      <c r="BY105" s="148">
        <v>60.12448581923087</v>
      </c>
      <c r="BZ105" s="148">
        <v>2.1578479105691013</v>
      </c>
      <c r="CA105" s="148">
        <v>11.484701622482099</v>
      </c>
      <c r="CB105" s="148"/>
      <c r="CC105" s="148">
        <f t="shared" si="225"/>
        <v>405340.28913236788</v>
      </c>
      <c r="CD105" s="148"/>
      <c r="CE105" s="148">
        <f t="shared" si="253"/>
        <v>94.373824076845267</v>
      </c>
      <c r="CF105" s="148"/>
      <c r="CG105" s="198">
        <v>17.719876494182067</v>
      </c>
      <c r="CH105" s="198">
        <v>15.080994752452655</v>
      </c>
      <c r="CI105" s="380">
        <v>6.4403647585422492</v>
      </c>
      <c r="CJ105" s="200"/>
      <c r="CK105" s="344">
        <v>17.719876494182067</v>
      </c>
      <c r="CL105" s="373">
        <v>6.4403647585422492</v>
      </c>
      <c r="CM105" s="501">
        <f t="shared" si="173"/>
        <v>37.366722423061972</v>
      </c>
      <c r="CN105" s="501">
        <f t="shared" si="174"/>
        <v>53.530492475560614</v>
      </c>
      <c r="CO105" s="161">
        <f t="shared" si="175"/>
        <v>2.6761779871354748E-2</v>
      </c>
      <c r="CP105" s="161">
        <f t="shared" si="175"/>
        <v>1.8680941529849567E-2</v>
      </c>
      <c r="CQ105" s="142">
        <f t="shared" si="176"/>
        <v>1.4325712560361648</v>
      </c>
      <c r="CR105" s="142">
        <f t="shared" si="177"/>
        <v>41.108764954720534</v>
      </c>
      <c r="CS105" s="142">
        <f t="shared" si="178"/>
        <v>6.0895564675378191</v>
      </c>
      <c r="CT105" s="142">
        <f t="shared" si="241"/>
        <v>85.894745255519524</v>
      </c>
      <c r="CU105" s="142">
        <f t="shared" si="179"/>
        <v>14.105254744480465</v>
      </c>
      <c r="CV105" s="142">
        <f t="shared" si="180"/>
        <v>3.6838564775674079</v>
      </c>
      <c r="CW105" s="146">
        <f t="shared" si="181"/>
        <v>72.2138536870916</v>
      </c>
      <c r="CX105" s="146">
        <f t="shared" si="182"/>
        <v>11.858639306827827</v>
      </c>
      <c r="CY105" s="146">
        <f t="shared" si="183"/>
        <v>3.5901517869856181</v>
      </c>
      <c r="CZ105" s="512">
        <f t="shared" si="184"/>
        <v>97.456342527120739</v>
      </c>
      <c r="DG105" s="516"/>
      <c r="DH105" s="145">
        <v>72.2138536870916</v>
      </c>
      <c r="DI105" s="145">
        <v>0.5033665258594775</v>
      </c>
      <c r="DJ105" s="145">
        <v>11.858639306827827</v>
      </c>
      <c r="DK105" s="145">
        <v>2.359225149113231</v>
      </c>
      <c r="DL105" s="145">
        <v>2.5860658893266036E-2</v>
      </c>
      <c r="DM105" s="145">
        <v>1.9052382278334148</v>
      </c>
      <c r="DN105" s="145">
        <v>0.38505910210366989</v>
      </c>
      <c r="DO105" s="145">
        <v>2.6986717504917701</v>
      </c>
      <c r="DP105" s="145">
        <v>3.5901517869856181</v>
      </c>
      <c r="DQ105" s="145">
        <v>9.5297546157862248E-2</v>
      </c>
      <c r="DR105" s="145">
        <v>2.6471540599406179E-2</v>
      </c>
      <c r="DS105" s="145">
        <v>0.86816471804283268</v>
      </c>
      <c r="DT105" s="145">
        <v>0.42</v>
      </c>
      <c r="DU105" s="538">
        <v>2.65</v>
      </c>
      <c r="DV105" s="540">
        <f t="shared" si="185"/>
        <v>99.599999999999966</v>
      </c>
      <c r="DW105" s="554">
        <f t="shared" si="186"/>
        <v>1.1046643335611752</v>
      </c>
      <c r="DX105" s="256">
        <f t="shared" ref="DX105:DZ111" si="255">DH105*$DW105</f>
        <v>79.772068557135256</v>
      </c>
      <c r="DY105" s="256">
        <f t="shared" si="255"/>
        <v>0.5560510478255638</v>
      </c>
      <c r="DZ105" s="256">
        <f t="shared" si="255"/>
        <v>13.099815886819318</v>
      </c>
      <c r="EA105" s="256">
        <f t="shared" si="254"/>
        <v>2.6061518770659315</v>
      </c>
      <c r="EB105" s="256">
        <f t="shared" si="254"/>
        <v>2.8567347521782603E-2</v>
      </c>
      <c r="EC105" s="256">
        <f t="shared" si="254"/>
        <v>2.1046487172248738</v>
      </c>
      <c r="ED105" s="256">
        <f t="shared" si="254"/>
        <v>0.42536105640701505</v>
      </c>
      <c r="EE105" s="256">
        <f t="shared" si="254"/>
        <v>2.9811264307573615</v>
      </c>
      <c r="EF105" s="256">
        <f t="shared" si="254"/>
        <v>3.9659126311539299</v>
      </c>
      <c r="EG105" s="256">
        <f t="shared" si="254"/>
        <v>0.10527180031649024</v>
      </c>
      <c r="EH105" s="256">
        <f t="shared" si="254"/>
        <v>2.924216675458062E-2</v>
      </c>
      <c r="EI105" s="256">
        <f t="shared" si="254"/>
        <v>0.95903059967811133</v>
      </c>
      <c r="EJ105" s="256">
        <f t="shared" si="243"/>
        <v>106.63324811866021</v>
      </c>
      <c r="EK105" s="256"/>
      <c r="EL105" s="256"/>
      <c r="EM105" s="147">
        <v>15176.391956690064</v>
      </c>
      <c r="EN105" s="148">
        <v>17.275545106976711</v>
      </c>
      <c r="EO105" s="148">
        <v>0</v>
      </c>
      <c r="EP105" s="148">
        <v>48.7713053436199</v>
      </c>
      <c r="EQ105" s="148">
        <v>11.970107854530371</v>
      </c>
      <c r="ER105" s="148">
        <v>0.57106838987333286</v>
      </c>
      <c r="ES105" s="148">
        <v>41.206469103012786</v>
      </c>
      <c r="ET105" s="148">
        <v>97.456342527120739</v>
      </c>
      <c r="EU105" s="148">
        <v>143.5976429566737</v>
      </c>
      <c r="EV105" s="148">
        <v>18.709429226842317</v>
      </c>
      <c r="EW105" s="196">
        <v>137.08882660921745</v>
      </c>
      <c r="EX105" s="148">
        <v>7.2891118780157376</v>
      </c>
      <c r="EY105" s="148">
        <v>18.803167245306586</v>
      </c>
      <c r="EZ105" s="148">
        <v>7.3766273166849778</v>
      </c>
      <c r="FA105" s="148">
        <v>0.60401076280204247</v>
      </c>
      <c r="FB105" s="148">
        <v>649.58865840293618</v>
      </c>
      <c r="FC105" s="148">
        <v>22.764636635132302</v>
      </c>
      <c r="FD105" s="148">
        <v>60.12448581923087</v>
      </c>
      <c r="FE105" s="148">
        <v>2.1578479105691013</v>
      </c>
      <c r="FF105" s="148">
        <v>11.484701622482099</v>
      </c>
      <c r="FG105" s="516"/>
      <c r="FH105" s="256"/>
      <c r="FI105" s="256"/>
      <c r="FJ105" s="256"/>
      <c r="FK105" s="256"/>
      <c r="FL105" s="256"/>
      <c r="FM105" s="142">
        <f t="shared" si="244"/>
        <v>49.410997111782613</v>
      </c>
      <c r="FN105" s="256"/>
      <c r="FO105" s="142">
        <f t="shared" si="245"/>
        <v>46.520135188964645</v>
      </c>
      <c r="FP105" s="256"/>
      <c r="FQ105" s="142">
        <f t="shared" si="187"/>
        <v>14.105254744480467</v>
      </c>
      <c r="FS105" s="142">
        <f t="shared" si="188"/>
        <v>51.506738143022758</v>
      </c>
      <c r="FT105" s="256"/>
      <c r="FU105" s="142">
        <f t="shared" si="189"/>
        <v>14.105254744480465</v>
      </c>
      <c r="FV105" s="256"/>
      <c r="FW105" s="142">
        <f t="shared" si="190"/>
        <v>0.16421557223925839</v>
      </c>
      <c r="FY105" s="142">
        <f t="shared" si="191"/>
        <v>11.858639306827827</v>
      </c>
      <c r="FZ105" s="256"/>
      <c r="GA105" s="256"/>
      <c r="GB105" s="256"/>
      <c r="GC105" s="256"/>
      <c r="GD105" s="256"/>
      <c r="GE105" s="256"/>
      <c r="GF105" s="256"/>
      <c r="GG105" s="256"/>
      <c r="GH105" s="256"/>
      <c r="GI105" s="256"/>
      <c r="GJ105" s="256"/>
      <c r="GK105" s="256"/>
      <c r="GL105" s="256"/>
      <c r="GM105" s="256"/>
      <c r="GN105" s="256"/>
      <c r="GO105" s="344">
        <v>17.719876494182067</v>
      </c>
      <c r="GP105" s="373">
        <v>6.4403647585422492</v>
      </c>
      <c r="GQ105" s="256"/>
      <c r="GR105" s="256"/>
      <c r="GS105" s="617"/>
      <c r="GT105" s="620"/>
      <c r="GU105" s="620"/>
      <c r="GV105" s="620"/>
      <c r="GW105" s="620"/>
      <c r="GX105" s="620"/>
      <c r="GY105" s="620"/>
      <c r="GZ105" s="620"/>
      <c r="HA105" s="620"/>
      <c r="HB105" s="620"/>
      <c r="HC105" s="629"/>
      <c r="HD105" s="620"/>
      <c r="HE105" s="620"/>
      <c r="HF105" s="620"/>
      <c r="HG105" s="620"/>
      <c r="HH105" s="620"/>
      <c r="HI105" s="620"/>
      <c r="HJ105" s="620"/>
      <c r="HK105" s="620"/>
      <c r="HL105" s="629"/>
      <c r="HM105" s="620"/>
      <c r="HN105" s="620"/>
      <c r="HO105" s="620"/>
      <c r="HP105" s="620"/>
      <c r="HQ105" s="620"/>
      <c r="HR105" s="620"/>
      <c r="HS105" s="620"/>
      <c r="HT105" s="620"/>
      <c r="HU105" s="620"/>
      <c r="HV105" s="620"/>
      <c r="HW105" s="620"/>
      <c r="HX105" s="620"/>
      <c r="HY105" s="620"/>
      <c r="HZ105" s="620"/>
      <c r="IA105" s="620"/>
      <c r="IB105" s="620"/>
      <c r="IC105" s="620"/>
      <c r="ID105" s="620"/>
      <c r="IE105" s="620"/>
      <c r="IF105" s="620"/>
      <c r="IG105" s="620"/>
      <c r="IH105" s="620"/>
      <c r="II105" s="620"/>
      <c r="IJ105" s="620"/>
      <c r="IK105" s="620"/>
      <c r="IL105" s="620"/>
      <c r="IM105" s="620"/>
      <c r="IN105" s="620"/>
      <c r="IO105" s="620"/>
      <c r="IP105" s="620"/>
      <c r="IQ105" s="620"/>
      <c r="IR105" s="620"/>
      <c r="IS105" s="620"/>
      <c r="IT105" s="620"/>
      <c r="IU105" s="620"/>
      <c r="IV105" s="620"/>
      <c r="IW105" s="620"/>
      <c r="IX105" s="278">
        <v>75</v>
      </c>
      <c r="IY105" s="145">
        <v>72.2138536870916</v>
      </c>
      <c r="IZ105" s="145">
        <v>0.5033665258594775</v>
      </c>
      <c r="JA105" s="145">
        <v>11.858639306827827</v>
      </c>
      <c r="JB105" s="145">
        <v>2.359225149113231</v>
      </c>
      <c r="JC105" s="145">
        <v>2.5860658893266036E-2</v>
      </c>
      <c r="JD105" s="145">
        <v>1.9052382278334148</v>
      </c>
      <c r="JE105" s="145">
        <v>0.38505910210366989</v>
      </c>
      <c r="JF105" s="145">
        <v>2.6986717504917701</v>
      </c>
      <c r="JG105" s="145">
        <v>3.5901517869856181</v>
      </c>
      <c r="JH105" s="145">
        <v>9.5297546157862248E-2</v>
      </c>
      <c r="JI105" s="145">
        <v>2.6471540599406179E-2</v>
      </c>
      <c r="JJ105" s="145">
        <v>0.86816471804283268</v>
      </c>
      <c r="JK105" s="538">
        <v>2.65</v>
      </c>
      <c r="JL105" s="248">
        <v>0.42</v>
      </c>
      <c r="JM105" s="540">
        <f t="shared" si="192"/>
        <v>99.179999999999964</v>
      </c>
      <c r="JN105" s="748">
        <f t="shared" si="193"/>
        <v>1.0082677959265984</v>
      </c>
      <c r="JO105" s="753">
        <f t="shared" si="194"/>
        <v>72.810903092449706</v>
      </c>
      <c r="JP105" s="753">
        <f t="shared" si="195"/>
        <v>0.5075282575715645</v>
      </c>
      <c r="JQ105" s="753">
        <f t="shared" si="196"/>
        <v>11.956684116583819</v>
      </c>
      <c r="JR105" s="753">
        <f t="shared" si="197"/>
        <v>2.3787307411909979</v>
      </c>
      <c r="JS105" s="753">
        <f t="shared" si="198"/>
        <v>2.6074469543522931E-2</v>
      </c>
      <c r="JT105" s="753">
        <f t="shared" si="199"/>
        <v>1.9209903486926956</v>
      </c>
      <c r="JU105" s="753">
        <f t="shared" si="200"/>
        <v>0.38824269217954227</v>
      </c>
      <c r="JV105" s="753">
        <f t="shared" si="201"/>
        <v>2.7209838177977121</v>
      </c>
      <c r="JW105" s="753">
        <f t="shared" si="202"/>
        <v>3.6198344293059277</v>
      </c>
      <c r="JX105" s="753">
        <f t="shared" si="203"/>
        <v>9.6085446821801049E-2</v>
      </c>
      <c r="JY105" s="753">
        <f t="shared" si="204"/>
        <v>2.6690401894944735E-2</v>
      </c>
      <c r="JZ105" s="753">
        <f t="shared" si="205"/>
        <v>0.87534252676228375</v>
      </c>
      <c r="KA105" s="753">
        <f t="shared" si="206"/>
        <v>2.6719096592054856</v>
      </c>
      <c r="KB105" s="753">
        <f t="shared" si="207"/>
        <v>99.999999999999986</v>
      </c>
      <c r="KC105" s="256"/>
      <c r="KD105" s="256">
        <f t="shared" si="208"/>
        <v>49.819517152432581</v>
      </c>
      <c r="KE105" s="256">
        <f t="shared" si="209"/>
        <v>45.908363830136111</v>
      </c>
      <c r="KF105" s="256">
        <f t="shared" si="210"/>
        <v>3.0601523513850277</v>
      </c>
      <c r="KG105" s="249">
        <f t="shared" si="211"/>
        <v>3.7191021932767416</v>
      </c>
      <c r="KH105" s="256">
        <f t="shared" si="212"/>
        <v>102.50713552723046</v>
      </c>
      <c r="KI105" s="256">
        <f t="shared" si="213"/>
        <v>0.97554184384984155</v>
      </c>
      <c r="KJ105" s="753">
        <f t="shared" si="214"/>
        <v>48.601023622592891</v>
      </c>
      <c r="KK105" s="753">
        <f t="shared" si="215"/>
        <v>44.785529898980357</v>
      </c>
      <c r="KL105" s="753">
        <f t="shared" si="216"/>
        <v>2.985306667331578</v>
      </c>
      <c r="KM105" s="753">
        <f t="shared" si="217"/>
        <v>3.6281398110951821</v>
      </c>
      <c r="KN105" s="753">
        <f t="shared" si="218"/>
        <v>100.00000000000001</v>
      </c>
      <c r="KO105" s="256"/>
      <c r="KP105" s="147">
        <v>15176.391956690064</v>
      </c>
      <c r="KQ105" s="148">
        <v>17.275545106976711</v>
      </c>
      <c r="KR105" s="148">
        <v>0</v>
      </c>
      <c r="KS105" s="148">
        <v>48.7713053436199</v>
      </c>
      <c r="KT105" s="148">
        <v>11.970107854530371</v>
      </c>
      <c r="KU105" s="148">
        <v>0.57106838987333286</v>
      </c>
      <c r="KV105" s="148">
        <v>41.206469103012786</v>
      </c>
      <c r="KW105" s="148">
        <v>97.456342527120739</v>
      </c>
      <c r="KX105" s="148">
        <v>143.5976429566737</v>
      </c>
      <c r="KY105" s="148">
        <v>18.709429226842317</v>
      </c>
      <c r="KZ105" s="196">
        <v>137.08882660921745</v>
      </c>
      <c r="LA105" s="148">
        <v>7.2891118780157376</v>
      </c>
      <c r="LB105" s="148">
        <v>18.803167245306586</v>
      </c>
      <c r="LC105" s="148">
        <v>7.3766273166849778</v>
      </c>
      <c r="LD105" s="148">
        <v>0.60401076280204247</v>
      </c>
      <c r="LE105" s="148">
        <v>649.58865840293618</v>
      </c>
      <c r="LF105" s="148">
        <v>22.764636635132302</v>
      </c>
      <c r="LG105" s="148">
        <v>60.12448581923087</v>
      </c>
      <c r="LH105" s="148">
        <v>2.1578479105691013</v>
      </c>
      <c r="LI105" s="148">
        <v>11.484701622482099</v>
      </c>
      <c r="LJ105" s="617"/>
      <c r="LL105" s="142">
        <f t="shared" si="219"/>
        <v>47.074679731861359</v>
      </c>
    </row>
    <row r="106" spans="1:324" s="142" customFormat="1" ht="15.75" x14ac:dyDescent="0.2">
      <c r="A106" s="691">
        <v>76</v>
      </c>
      <c r="B106" s="272">
        <v>19</v>
      </c>
      <c r="C106" s="144">
        <v>110</v>
      </c>
      <c r="D106" s="327">
        <v>3280.3</v>
      </c>
      <c r="E106" s="322" t="s">
        <v>242</v>
      </c>
      <c r="F106" s="311" t="s">
        <v>158</v>
      </c>
      <c r="G106" s="239"/>
      <c r="H106" s="145">
        <v>70.870916026166725</v>
      </c>
      <c r="I106" s="145">
        <v>0.4937467286293406</v>
      </c>
      <c r="J106" s="145">
        <v>13.202216246341889</v>
      </c>
      <c r="K106" s="145">
        <v>2.492808896856729</v>
      </c>
      <c r="L106" s="145">
        <v>3.1318232580414787E-2</v>
      </c>
      <c r="M106" s="145">
        <v>2.0077333401144739</v>
      </c>
      <c r="N106" s="145">
        <v>0.51751594097864562</v>
      </c>
      <c r="O106" s="145">
        <v>2.5749299953167739</v>
      </c>
      <c r="P106" s="145">
        <v>3.208639639582366</v>
      </c>
      <c r="Q106" s="145">
        <v>8.5793594788693278E-2</v>
      </c>
      <c r="R106" s="145">
        <v>2.3259143414770592E-2</v>
      </c>
      <c r="S106" s="145">
        <v>0.77112221522917068</v>
      </c>
      <c r="T106" s="145">
        <v>0.52</v>
      </c>
      <c r="U106" s="145">
        <v>2.8</v>
      </c>
      <c r="V106" s="146">
        <v>99.6</v>
      </c>
      <c r="W106" s="146"/>
      <c r="X106" s="145">
        <v>2.5749299953167739</v>
      </c>
      <c r="Y106" s="145">
        <f t="shared" si="226"/>
        <v>1.9105980565250462</v>
      </c>
      <c r="Z106" s="145">
        <f t="shared" si="227"/>
        <v>2.1750549043216952E-2</v>
      </c>
      <c r="AA106" s="145">
        <f t="shared" si="228"/>
        <v>4.4855280518418201</v>
      </c>
      <c r="AB106" s="145">
        <v>0.52</v>
      </c>
      <c r="AC106" s="146">
        <f t="shared" si="229"/>
        <v>0.79438135864394133</v>
      </c>
      <c r="AD106" s="146"/>
      <c r="AE106" s="146">
        <f t="shared" si="230"/>
        <v>4.0703500975848531E-2</v>
      </c>
      <c r="AF106" s="443">
        <f t="shared" si="248"/>
        <v>0.4768124400027971</v>
      </c>
      <c r="AG106" s="146">
        <v>0</v>
      </c>
      <c r="AH106" s="146">
        <f t="shared" si="231"/>
        <v>2.3259143414770592E-2</v>
      </c>
      <c r="AI106" s="887">
        <f t="shared" si="170"/>
        <v>4.0703500975848531E-2</v>
      </c>
      <c r="AJ106" s="887">
        <f t="shared" si="171"/>
        <v>0.4768124400027971</v>
      </c>
      <c r="AK106" s="146"/>
      <c r="AL106" s="887">
        <f t="shared" si="249"/>
        <v>2.3259143414770589E-2</v>
      </c>
      <c r="AM106" s="249">
        <f t="shared" si="233"/>
        <v>40.083461179028461</v>
      </c>
      <c r="AN106" s="249">
        <f t="shared" si="234"/>
        <v>0.98810450929192062</v>
      </c>
      <c r="AO106" s="249">
        <f t="shared" si="220"/>
        <v>1.1895490708079466E-2</v>
      </c>
      <c r="AP106" s="249">
        <f t="shared" si="235"/>
        <v>4.5005422369712029</v>
      </c>
      <c r="AQ106" s="249">
        <f t="shared" si="221"/>
        <v>4.4470060786099932</v>
      </c>
      <c r="AR106" s="249">
        <f t="shared" si="222"/>
        <v>5.3536158361210118E-2</v>
      </c>
      <c r="AS106" s="249">
        <f t="shared" si="236"/>
        <v>2.7341683517942834</v>
      </c>
      <c r="AT106" s="249">
        <f t="shared" si="237"/>
        <v>6.5831648205716339E-2</v>
      </c>
      <c r="AU106" s="433">
        <f t="shared" si="223"/>
        <v>0.59618024656972357</v>
      </c>
      <c r="AV106" s="430">
        <f t="shared" si="238"/>
        <v>40.766781353492334</v>
      </c>
      <c r="AW106" s="430">
        <f t="shared" si="239"/>
        <v>50.487525349420558</v>
      </c>
      <c r="AX106" s="430">
        <f t="shared" si="240"/>
        <v>91.850486949482615</v>
      </c>
      <c r="AY106" s="430">
        <f t="shared" si="224"/>
        <v>8.1495130505173847</v>
      </c>
      <c r="AZ106" s="436">
        <f t="shared" si="250"/>
        <v>50.487525349420558</v>
      </c>
      <c r="BA106" s="436"/>
      <c r="BB106" s="436">
        <f t="shared" si="251"/>
        <v>0.59618024656972357</v>
      </c>
      <c r="BC106" s="436"/>
      <c r="BD106" s="436">
        <f t="shared" si="252"/>
        <v>40.766781353492334</v>
      </c>
      <c r="BE106" s="430"/>
      <c r="BF106" s="146">
        <f t="shared" si="172"/>
        <v>91.254306702912885</v>
      </c>
      <c r="BG106" s="146"/>
      <c r="BH106" s="147">
        <v>16460.656264565816</v>
      </c>
      <c r="BI106" s="148">
        <v>14.895904343352782</v>
      </c>
      <c r="BJ106" s="148">
        <v>0</v>
      </c>
      <c r="BK106" s="148">
        <v>46.881359959396129</v>
      </c>
      <c r="BL106" s="148">
        <v>11.576197347196247</v>
      </c>
      <c r="BM106" s="148">
        <v>0.29204151312354359</v>
      </c>
      <c r="BN106" s="148">
        <v>34.907544416725436</v>
      </c>
      <c r="BO106" s="148">
        <v>90.786243877870376</v>
      </c>
      <c r="BP106" s="148">
        <v>131.55711047880288</v>
      </c>
      <c r="BQ106" s="148">
        <v>16.074408514957906</v>
      </c>
      <c r="BR106" s="196">
        <v>110.88767592897494</v>
      </c>
      <c r="BS106" s="148">
        <v>7.8954905512026512</v>
      </c>
      <c r="BT106" s="148">
        <v>13.398066177127623</v>
      </c>
      <c r="BU106" s="148">
        <v>6.0195354196397188</v>
      </c>
      <c r="BV106" s="148">
        <v>1.1947499861319812</v>
      </c>
      <c r="BW106" s="148">
        <v>553.68120660799877</v>
      </c>
      <c r="BX106" s="148">
        <v>29.633152457848528</v>
      </c>
      <c r="BY106" s="148">
        <v>47.435333602330637</v>
      </c>
      <c r="BZ106" s="148">
        <v>10.985021511674674</v>
      </c>
      <c r="CA106" s="148">
        <v>11.536755498575255</v>
      </c>
      <c r="CB106" s="148"/>
      <c r="CC106" s="148">
        <f t="shared" si="225"/>
        <v>452204.86600139138</v>
      </c>
      <c r="CD106" s="148"/>
      <c r="CE106" s="148">
        <f t="shared" si="253"/>
        <v>88.605241558754429</v>
      </c>
      <c r="CF106" s="148"/>
      <c r="CG106" s="198">
        <v>15.80351893749174</v>
      </c>
      <c r="CH106" s="198">
        <v>12.82108158466794</v>
      </c>
      <c r="CI106" s="380">
        <v>1.9461329649560724</v>
      </c>
      <c r="CJ106" s="200" t="s">
        <v>159</v>
      </c>
      <c r="CK106" s="344">
        <v>15.80351893749174</v>
      </c>
      <c r="CL106" s="373">
        <v>1.9461329649560724</v>
      </c>
      <c r="CM106" s="501">
        <f t="shared" si="173"/>
        <v>40.766781353492334</v>
      </c>
      <c r="CN106" s="501">
        <f t="shared" si="174"/>
        <v>50.487525349420558</v>
      </c>
      <c r="CO106" s="161">
        <f t="shared" si="175"/>
        <v>2.4529775635925545E-2</v>
      </c>
      <c r="CP106" s="161">
        <f t="shared" si="175"/>
        <v>1.9806872946912558E-2</v>
      </c>
      <c r="CQ106" s="142">
        <f t="shared" si="176"/>
        <v>1.2384476692343898</v>
      </c>
      <c r="CR106" s="142">
        <f t="shared" si="177"/>
        <v>44.673816312267306</v>
      </c>
      <c r="CS106" s="142">
        <f t="shared" si="178"/>
        <v>5.3681074983000565</v>
      </c>
      <c r="CT106" s="142">
        <f t="shared" si="241"/>
        <v>84.296747498892785</v>
      </c>
      <c r="CU106" s="142">
        <f t="shared" si="179"/>
        <v>15.703252501107217</v>
      </c>
      <c r="CV106" s="142">
        <f t="shared" si="180"/>
        <v>3.5342795367751618</v>
      </c>
      <c r="CW106" s="146">
        <f t="shared" si="181"/>
        <v>70.870916026166725</v>
      </c>
      <c r="CX106" s="146">
        <f t="shared" si="182"/>
        <v>13.202216246341889</v>
      </c>
      <c r="CY106" s="146">
        <f t="shared" si="183"/>
        <v>3.208639639582366</v>
      </c>
      <c r="CZ106" s="512">
        <f t="shared" si="184"/>
        <v>90.786243877870376</v>
      </c>
      <c r="DG106" s="516"/>
      <c r="DH106" s="145">
        <v>70.870916026166725</v>
      </c>
      <c r="DI106" s="145">
        <v>0.4937467286293406</v>
      </c>
      <c r="DJ106" s="145">
        <v>13.202216246341889</v>
      </c>
      <c r="DK106" s="145">
        <v>2.492808896856729</v>
      </c>
      <c r="DL106" s="145">
        <v>3.1318232580414787E-2</v>
      </c>
      <c r="DM106" s="145">
        <v>2.0077333401144739</v>
      </c>
      <c r="DN106" s="145">
        <v>0.51751594097864562</v>
      </c>
      <c r="DO106" s="145">
        <v>2.5749299953167739</v>
      </c>
      <c r="DP106" s="145">
        <v>3.208639639582366</v>
      </c>
      <c r="DQ106" s="145">
        <v>8.5793594788693278E-2</v>
      </c>
      <c r="DR106" s="145">
        <v>2.3259143414770592E-2</v>
      </c>
      <c r="DS106" s="145">
        <v>0.77112221522917068</v>
      </c>
      <c r="DT106" s="145">
        <v>0.52</v>
      </c>
      <c r="DU106" s="538">
        <v>2.8</v>
      </c>
      <c r="DV106" s="540">
        <f t="shared" si="185"/>
        <v>99.600000000000009</v>
      </c>
      <c r="DW106" s="554">
        <f t="shared" si="186"/>
        <v>1.1078082726011713</v>
      </c>
      <c r="DX106" s="256">
        <f t="shared" si="255"/>
        <v>78.511387060610431</v>
      </c>
      <c r="DY106" s="256">
        <f t="shared" si="255"/>
        <v>0.54697671054534913</v>
      </c>
      <c r="DZ106" s="256">
        <f t="shared" si="255"/>
        <v>14.625524374367128</v>
      </c>
      <c r="EA106" s="256">
        <f t="shared" si="254"/>
        <v>2.7615543179516844</v>
      </c>
      <c r="EB106" s="256">
        <f t="shared" si="254"/>
        <v>3.4694597135831028E-2</v>
      </c>
      <c r="EC106" s="256">
        <f t="shared" si="254"/>
        <v>2.2241836033559954</v>
      </c>
      <c r="ED106" s="256">
        <f t="shared" si="254"/>
        <v>0.57330844061912312</v>
      </c>
      <c r="EE106" s="256">
        <f t="shared" si="254"/>
        <v>2.8525287501808174</v>
      </c>
      <c r="EF106" s="256">
        <f t="shared" si="254"/>
        <v>3.5545575365253859</v>
      </c>
      <c r="EG106" s="256">
        <f t="shared" si="254"/>
        <v>9.5042854043107153E-2</v>
      </c>
      <c r="EH106" s="256">
        <f t="shared" si="254"/>
        <v>2.5766671488499919E-2</v>
      </c>
      <c r="EI106" s="256">
        <f t="shared" si="254"/>
        <v>0.85425556921741619</v>
      </c>
      <c r="EJ106" s="256">
        <f t="shared" si="243"/>
        <v>106.65978048604076</v>
      </c>
      <c r="EK106" s="256"/>
      <c r="EL106" s="256"/>
      <c r="EM106" s="147">
        <v>16460.656264565816</v>
      </c>
      <c r="EN106" s="148">
        <v>14.895904343352782</v>
      </c>
      <c r="EO106" s="148">
        <v>0</v>
      </c>
      <c r="EP106" s="148">
        <v>46.881359959396129</v>
      </c>
      <c r="EQ106" s="148">
        <v>11.576197347196247</v>
      </c>
      <c r="ER106" s="148">
        <v>0.29204151312354359</v>
      </c>
      <c r="ES106" s="148">
        <v>34.907544416725436</v>
      </c>
      <c r="ET106" s="148">
        <v>90.786243877870376</v>
      </c>
      <c r="EU106" s="148">
        <v>131.55711047880288</v>
      </c>
      <c r="EV106" s="148">
        <v>16.074408514957906</v>
      </c>
      <c r="EW106" s="196">
        <v>110.88767592897494</v>
      </c>
      <c r="EX106" s="148">
        <v>7.8954905512026512</v>
      </c>
      <c r="EY106" s="148">
        <v>13.398066177127623</v>
      </c>
      <c r="EZ106" s="148">
        <v>6.0195354196397188</v>
      </c>
      <c r="FA106" s="148">
        <v>1.1947499861319812</v>
      </c>
      <c r="FB106" s="148">
        <v>553.68120660799877</v>
      </c>
      <c r="FC106" s="148">
        <v>29.633152457848528</v>
      </c>
      <c r="FD106" s="148">
        <v>47.435333602330637</v>
      </c>
      <c r="FE106" s="148">
        <v>10.985021511674674</v>
      </c>
      <c r="FF106" s="148">
        <v>11.536755498575255</v>
      </c>
      <c r="FG106" s="516"/>
      <c r="FH106" s="256"/>
      <c r="FI106" s="256"/>
      <c r="FJ106" s="256"/>
      <c r="FK106" s="256"/>
      <c r="FL106" s="256"/>
      <c r="FM106" s="142">
        <f t="shared" si="244"/>
        <v>55.009234359757869</v>
      </c>
      <c r="FN106" s="256"/>
      <c r="FO106" s="142">
        <f t="shared" si="245"/>
        <v>42.266114159092631</v>
      </c>
      <c r="FP106" s="256"/>
      <c r="FQ106" s="142">
        <f t="shared" si="187"/>
        <v>15.703252501107217</v>
      </c>
      <c r="FS106" s="142">
        <f t="shared" si="188"/>
        <v>56.550025466213469</v>
      </c>
      <c r="FT106" s="256"/>
      <c r="FU106" s="142">
        <f t="shared" si="189"/>
        <v>15.703252501107217</v>
      </c>
      <c r="FV106" s="256"/>
      <c r="FW106" s="142">
        <f t="shared" si="190"/>
        <v>0.18628539020812726</v>
      </c>
      <c r="FY106" s="142">
        <f t="shared" si="191"/>
        <v>13.202216246341887</v>
      </c>
      <c r="FZ106" s="256"/>
      <c r="GA106" s="256"/>
      <c r="GB106" s="256"/>
      <c r="GC106" s="256"/>
      <c r="GD106" s="256"/>
      <c r="GE106" s="256"/>
      <c r="GF106" s="256"/>
      <c r="GG106" s="256"/>
      <c r="GH106" s="256"/>
      <c r="GI106" s="256"/>
      <c r="GJ106" s="256"/>
      <c r="GK106" s="256"/>
      <c r="GL106" s="256"/>
      <c r="GM106" s="256"/>
      <c r="GN106" s="256"/>
      <c r="GO106" s="344">
        <v>15.80351893749174</v>
      </c>
      <c r="GP106" s="373">
        <v>1.9461329649560724</v>
      </c>
      <c r="GQ106" s="256"/>
      <c r="GR106" s="256"/>
      <c r="GS106" s="617"/>
      <c r="GT106" s="620"/>
      <c r="GU106" s="620"/>
      <c r="GV106" s="620"/>
      <c r="GW106" s="620"/>
      <c r="GX106" s="620"/>
      <c r="GY106" s="620"/>
      <c r="GZ106" s="620"/>
      <c r="HA106" s="620"/>
      <c r="HB106" s="620"/>
      <c r="HC106" s="629"/>
      <c r="HD106" s="620"/>
      <c r="HE106" s="620"/>
      <c r="HF106" s="620"/>
      <c r="HG106" s="620"/>
      <c r="HH106" s="620"/>
      <c r="HI106" s="620"/>
      <c r="HJ106" s="620"/>
      <c r="HK106" s="620"/>
      <c r="HL106" s="629"/>
      <c r="HM106" s="620"/>
      <c r="HN106" s="620"/>
      <c r="HO106" s="620"/>
      <c r="HP106" s="620"/>
      <c r="HQ106" s="620"/>
      <c r="HR106" s="620"/>
      <c r="HS106" s="620"/>
      <c r="HT106" s="620"/>
      <c r="HU106" s="620"/>
      <c r="HV106" s="620"/>
      <c r="HW106" s="620"/>
      <c r="HX106" s="620"/>
      <c r="HY106" s="620"/>
      <c r="HZ106" s="620"/>
      <c r="IA106" s="620"/>
      <c r="IB106" s="620"/>
      <c r="IC106" s="620"/>
      <c r="ID106" s="620"/>
      <c r="IE106" s="620"/>
      <c r="IF106" s="620"/>
      <c r="IG106" s="620"/>
      <c r="IH106" s="620"/>
      <c r="II106" s="620"/>
      <c r="IJ106" s="620"/>
      <c r="IK106" s="620"/>
      <c r="IL106" s="620"/>
      <c r="IM106" s="620"/>
      <c r="IN106" s="620"/>
      <c r="IO106" s="620"/>
      <c r="IP106" s="620"/>
      <c r="IQ106" s="620"/>
      <c r="IR106" s="620"/>
      <c r="IS106" s="620"/>
      <c r="IT106" s="620"/>
      <c r="IU106" s="620"/>
      <c r="IV106" s="620"/>
      <c r="IW106" s="620"/>
      <c r="IX106" s="691">
        <v>76</v>
      </c>
      <c r="IY106" s="145">
        <v>70.870916026166725</v>
      </c>
      <c r="IZ106" s="145">
        <v>0.4937467286293406</v>
      </c>
      <c r="JA106" s="145">
        <v>13.202216246341889</v>
      </c>
      <c r="JB106" s="145">
        <v>2.492808896856729</v>
      </c>
      <c r="JC106" s="145">
        <v>3.1318232580414787E-2</v>
      </c>
      <c r="JD106" s="145">
        <v>2.0077333401144739</v>
      </c>
      <c r="JE106" s="145">
        <v>0.51751594097864562</v>
      </c>
      <c r="JF106" s="145">
        <v>2.5749299953167739</v>
      </c>
      <c r="JG106" s="145">
        <v>3.208639639582366</v>
      </c>
      <c r="JH106" s="145">
        <v>8.5793594788693278E-2</v>
      </c>
      <c r="JI106" s="145">
        <v>2.3259143414770592E-2</v>
      </c>
      <c r="JJ106" s="145">
        <v>0.77112221522917068</v>
      </c>
      <c r="JK106" s="538">
        <v>2.8</v>
      </c>
      <c r="JL106" s="248">
        <v>0.52</v>
      </c>
      <c r="JM106" s="540">
        <f t="shared" si="192"/>
        <v>99.080000000000013</v>
      </c>
      <c r="JN106" s="748">
        <f t="shared" si="193"/>
        <v>1.0092854259184496</v>
      </c>
      <c r="JO106" s="753">
        <f t="shared" si="194"/>
        <v>71.528982666700358</v>
      </c>
      <c r="JP106" s="753">
        <f t="shared" si="195"/>
        <v>0.4983313773005052</v>
      </c>
      <c r="JQ106" s="753">
        <f t="shared" si="196"/>
        <v>13.324804447256648</v>
      </c>
      <c r="JR106" s="753">
        <f t="shared" si="197"/>
        <v>2.5159556891973445</v>
      </c>
      <c r="JS106" s="753">
        <f t="shared" si="198"/>
        <v>3.1609035708937007E-2</v>
      </c>
      <c r="JT106" s="753">
        <f t="shared" si="199"/>
        <v>2.0263759993081081</v>
      </c>
      <c r="JU106" s="753">
        <f t="shared" si="200"/>
        <v>0.52232129691021956</v>
      </c>
      <c r="JV106" s="753">
        <f t="shared" si="201"/>
        <v>2.5988393170334816</v>
      </c>
      <c r="JW106" s="753">
        <f t="shared" si="202"/>
        <v>3.2384332252547088</v>
      </c>
      <c r="JX106" s="753">
        <f t="shared" si="203"/>
        <v>8.6590224857381173E-2</v>
      </c>
      <c r="JY106" s="753">
        <f t="shared" si="204"/>
        <v>2.3475114467875039E-2</v>
      </c>
      <c r="JZ106" s="753">
        <f t="shared" si="205"/>
        <v>0.77828241343275195</v>
      </c>
      <c r="KA106" s="753">
        <f t="shared" si="206"/>
        <v>2.8259991925716585</v>
      </c>
      <c r="KB106" s="753">
        <f t="shared" si="207"/>
        <v>99.999999999999957</v>
      </c>
      <c r="KC106" s="256"/>
      <c r="KD106" s="256">
        <f t="shared" si="208"/>
        <v>55.52001853023603</v>
      </c>
      <c r="KE106" s="256">
        <f t="shared" si="209"/>
        <v>41.548172660372899</v>
      </c>
      <c r="KF106" s="256">
        <f t="shared" si="210"/>
        <v>3.3483204894818783</v>
      </c>
      <c r="KG106" s="249">
        <f t="shared" si="211"/>
        <v>3.48718706979149</v>
      </c>
      <c r="KH106" s="256">
        <f t="shared" si="212"/>
        <v>103.9036987498823</v>
      </c>
      <c r="KI106" s="256">
        <f t="shared" si="213"/>
        <v>0.96242964594283298</v>
      </c>
      <c r="KJ106" s="753">
        <f t="shared" si="214"/>
        <v>53.434111776794587</v>
      </c>
      <c r="KK106" s="753">
        <f t="shared" si="215"/>
        <v>39.987193103094384</v>
      </c>
      <c r="KL106" s="753">
        <f t="shared" si="216"/>
        <v>3.2225229031951774</v>
      </c>
      <c r="KM106" s="753">
        <f t="shared" si="217"/>
        <v>3.3561722169158488</v>
      </c>
      <c r="KN106" s="753">
        <f t="shared" si="218"/>
        <v>100</v>
      </c>
      <c r="KO106" s="256"/>
      <c r="KP106" s="147">
        <v>16460.656264565816</v>
      </c>
      <c r="KQ106" s="148">
        <v>14.895904343352782</v>
      </c>
      <c r="KR106" s="148">
        <v>0</v>
      </c>
      <c r="KS106" s="148">
        <v>46.881359959396129</v>
      </c>
      <c r="KT106" s="148">
        <v>11.576197347196247</v>
      </c>
      <c r="KU106" s="148">
        <v>0.29204151312354359</v>
      </c>
      <c r="KV106" s="148">
        <v>34.907544416725436</v>
      </c>
      <c r="KW106" s="148">
        <v>90.786243877870376</v>
      </c>
      <c r="KX106" s="148">
        <v>131.55711047880288</v>
      </c>
      <c r="KY106" s="148">
        <v>16.074408514957906</v>
      </c>
      <c r="KZ106" s="196">
        <v>110.88767592897494</v>
      </c>
      <c r="LA106" s="148">
        <v>7.8954905512026512</v>
      </c>
      <c r="LB106" s="148">
        <v>13.398066177127623</v>
      </c>
      <c r="LC106" s="148">
        <v>6.0195354196397188</v>
      </c>
      <c r="LD106" s="148">
        <v>1.1947499861319812</v>
      </c>
      <c r="LE106" s="148">
        <v>553.68120660799877</v>
      </c>
      <c r="LF106" s="148">
        <v>29.633152457848528</v>
      </c>
      <c r="LG106" s="148">
        <v>47.435333602330637</v>
      </c>
      <c r="LH106" s="148">
        <v>10.985021511674674</v>
      </c>
      <c r="LI106" s="148">
        <v>11.536755498575255</v>
      </c>
      <c r="LJ106" s="617"/>
      <c r="LL106" s="142">
        <f t="shared" si="219"/>
        <v>44.852027765550488</v>
      </c>
    </row>
    <row r="107" spans="1:324" s="142" customFormat="1" ht="15.75" x14ac:dyDescent="0.2">
      <c r="A107" s="278">
        <v>77</v>
      </c>
      <c r="B107" s="272">
        <v>17</v>
      </c>
      <c r="C107" s="144">
        <v>110</v>
      </c>
      <c r="D107" s="327">
        <v>3282.5</v>
      </c>
      <c r="E107" s="322" t="s">
        <v>242</v>
      </c>
      <c r="F107" s="311" t="s">
        <v>157</v>
      </c>
      <c r="G107" s="239"/>
      <c r="H107" s="145">
        <v>65.58966492114024</v>
      </c>
      <c r="I107" s="145">
        <v>0.71491339586050662</v>
      </c>
      <c r="J107" s="145">
        <v>16.262895854070845</v>
      </c>
      <c r="K107" s="145">
        <v>3.3929170599643026</v>
      </c>
      <c r="L107" s="145">
        <v>3.526386695956614E-2</v>
      </c>
      <c r="M107" s="145">
        <v>2.4972763459360197</v>
      </c>
      <c r="N107" s="145">
        <v>0.3967185032951191</v>
      </c>
      <c r="O107" s="145">
        <v>2.0092203267659778</v>
      </c>
      <c r="P107" s="145">
        <v>3.9277182051040018</v>
      </c>
      <c r="Q107" s="145">
        <v>8.2419037893869701E-2</v>
      </c>
      <c r="R107" s="145">
        <v>1.8657045891398365E-2</v>
      </c>
      <c r="S107" s="145">
        <v>0.64233543711814378</v>
      </c>
      <c r="T107" s="145">
        <v>0.62</v>
      </c>
      <c r="U107" s="145">
        <v>3.41</v>
      </c>
      <c r="V107" s="146">
        <v>99.6</v>
      </c>
      <c r="W107" s="146"/>
      <c r="X107" s="145">
        <v>2.0092203267659778</v>
      </c>
      <c r="Y107" s="145">
        <f t="shared" si="226"/>
        <v>1.4908414824603555</v>
      </c>
      <c r="Z107" s="145">
        <f t="shared" si="227"/>
        <v>1.8117943111108897E-2</v>
      </c>
      <c r="AA107" s="145">
        <f t="shared" si="228"/>
        <v>3.5000618092263336</v>
      </c>
      <c r="AB107" s="145">
        <v>0.62</v>
      </c>
      <c r="AC107" s="146">
        <f t="shared" si="229"/>
        <v>0.66099248300954216</v>
      </c>
      <c r="AD107" s="146"/>
      <c r="AE107" s="146">
        <f t="shared" si="230"/>
        <v>3.2649830309947142E-2</v>
      </c>
      <c r="AF107" s="443">
        <f t="shared" si="248"/>
        <v>0.36406867298517198</v>
      </c>
      <c r="AG107" s="146">
        <v>0</v>
      </c>
      <c r="AH107" s="146">
        <f t="shared" si="231"/>
        <v>1.8657045891398365E-2</v>
      </c>
      <c r="AI107" s="887">
        <f t="shared" si="170"/>
        <v>3.2649830309947142E-2</v>
      </c>
      <c r="AJ107" s="887">
        <f t="shared" si="171"/>
        <v>0.36406867298517198</v>
      </c>
      <c r="AK107" s="146"/>
      <c r="AL107" s="887">
        <f t="shared" si="249"/>
        <v>1.8657045891398365E-2</v>
      </c>
      <c r="AM107" s="249">
        <f t="shared" si="233"/>
        <v>49.1527562351977</v>
      </c>
      <c r="AN107" s="249">
        <f t="shared" si="234"/>
        <v>0.99259311784586224</v>
      </c>
      <c r="AO107" s="249">
        <f t="shared" si="220"/>
        <v>7.4068821541378137E-3</v>
      </c>
      <c r="AP107" s="249">
        <f t="shared" si="235"/>
        <v>5.8901934059003223</v>
      </c>
      <c r="AQ107" s="249">
        <f t="shared" si="221"/>
        <v>5.8465654374777394</v>
      </c>
      <c r="AR107" s="249">
        <f t="shared" si="222"/>
        <v>4.3627968422583326E-2</v>
      </c>
      <c r="AS107" s="249">
        <f t="shared" si="236"/>
        <v>3.3598564709194729</v>
      </c>
      <c r="AT107" s="249">
        <f t="shared" si="237"/>
        <v>5.0143529080527841E-2</v>
      </c>
      <c r="AU107" s="433">
        <f t="shared" si="223"/>
        <v>0.45784017048828313</v>
      </c>
      <c r="AV107" s="430">
        <f t="shared" si="238"/>
        <v>50.938635524936117</v>
      </c>
      <c r="AW107" s="430">
        <f t="shared" si="239"/>
        <v>40.120347158672182</v>
      </c>
      <c r="AX107" s="430">
        <f t="shared" si="240"/>
        <v>91.516822854096574</v>
      </c>
      <c r="AY107" s="430">
        <f t="shared" si="224"/>
        <v>8.4831771459034258</v>
      </c>
      <c r="AZ107" s="436">
        <f t="shared" si="250"/>
        <v>40.120347158672182</v>
      </c>
      <c r="BA107" s="436"/>
      <c r="BB107" s="436">
        <f t="shared" si="251"/>
        <v>0.45784017048828313</v>
      </c>
      <c r="BC107" s="436"/>
      <c r="BD107" s="436">
        <f t="shared" si="252"/>
        <v>50.938635524936117</v>
      </c>
      <c r="BE107" s="430"/>
      <c r="BF107" s="146">
        <f t="shared" si="172"/>
        <v>91.058982683608292</v>
      </c>
      <c r="BG107" s="146"/>
      <c r="BH107" s="147">
        <v>22000.314968651914</v>
      </c>
      <c r="BI107" s="148">
        <v>14.706849994473467</v>
      </c>
      <c r="BJ107" s="148">
        <v>0</v>
      </c>
      <c r="BK107" s="148">
        <v>60.194791545538344</v>
      </c>
      <c r="BL107" s="148">
        <v>14.536978567096639</v>
      </c>
      <c r="BM107" s="148">
        <v>0.36460544599030026</v>
      </c>
      <c r="BN107" s="148">
        <v>31.331911177453609</v>
      </c>
      <c r="BO107" s="148">
        <v>120.4070214602129</v>
      </c>
      <c r="BP107" s="148">
        <v>140.26806188168743</v>
      </c>
      <c r="BQ107" s="148">
        <v>20.043383208929203</v>
      </c>
      <c r="BR107" s="196">
        <v>123.21528734558943</v>
      </c>
      <c r="BS107" s="148">
        <v>10.804822727226194</v>
      </c>
      <c r="BT107" s="148">
        <v>14.669307721595509</v>
      </c>
      <c r="BU107" s="148">
        <v>8.3619764128959329</v>
      </c>
      <c r="BV107" s="148">
        <v>3.8455010732399297</v>
      </c>
      <c r="BW107" s="148">
        <v>613.48617095098962</v>
      </c>
      <c r="BX107" s="148">
        <v>33.547654110259515</v>
      </c>
      <c r="BY107" s="148">
        <v>53.976502629408081</v>
      </c>
      <c r="BZ107" s="148">
        <v>9.5516081711002894</v>
      </c>
      <c r="CA107" s="148">
        <v>13.037490164746105</v>
      </c>
      <c r="CB107" s="148"/>
      <c r="CC107" s="148">
        <f t="shared" si="225"/>
        <v>4383957.9513864638</v>
      </c>
      <c r="CD107" s="148"/>
      <c r="CE107" s="148">
        <f t="shared" si="253"/>
        <v>100.56164690441371</v>
      </c>
      <c r="CF107" s="148"/>
      <c r="CG107" s="198">
        <v>12.932508623133495</v>
      </c>
      <c r="CH107" s="198">
        <v>12.772272706516297</v>
      </c>
      <c r="CI107" s="380">
        <v>0.63698237314740003</v>
      </c>
      <c r="CJ107" s="200"/>
      <c r="CK107" s="344">
        <v>12.932508623133495</v>
      </c>
      <c r="CL107" s="373">
        <v>0.63698237314740003</v>
      </c>
      <c r="CM107" s="501">
        <f t="shared" si="173"/>
        <v>50.938635524936117</v>
      </c>
      <c r="CN107" s="501">
        <f t="shared" si="174"/>
        <v>40.120347158672182</v>
      </c>
      <c r="CO107" s="161">
        <f t="shared" si="175"/>
        <v>1.9631464205798515E-2</v>
      </c>
      <c r="CP107" s="161">
        <f t="shared" si="175"/>
        <v>2.4925008650725142E-2</v>
      </c>
      <c r="CQ107" s="142">
        <f t="shared" si="176"/>
        <v>0.78762115916968312</v>
      </c>
      <c r="CR107" s="142">
        <f t="shared" si="177"/>
        <v>55.940264237221356</v>
      </c>
      <c r="CS107" s="142">
        <f t="shared" si="178"/>
        <v>4.033086450880897</v>
      </c>
      <c r="CT107" s="142">
        <f t="shared" si="241"/>
        <v>80.131475790069544</v>
      </c>
      <c r="CU107" s="142">
        <f t="shared" si="179"/>
        <v>19.868524209930442</v>
      </c>
      <c r="CV107" s="142">
        <f t="shared" si="180"/>
        <v>3.2620341882652339</v>
      </c>
      <c r="CW107" s="146">
        <f t="shared" si="181"/>
        <v>65.58966492114024</v>
      </c>
      <c r="CX107" s="146">
        <f t="shared" si="182"/>
        <v>16.262895854070845</v>
      </c>
      <c r="CY107" s="146">
        <f t="shared" si="183"/>
        <v>3.9277182051040018</v>
      </c>
      <c r="CZ107" s="512">
        <f t="shared" si="184"/>
        <v>120.4070214602129</v>
      </c>
      <c r="DG107" s="516"/>
      <c r="DH107" s="145">
        <v>65.58966492114024</v>
      </c>
      <c r="DI107" s="145">
        <v>0.71491339586050662</v>
      </c>
      <c r="DJ107" s="145">
        <v>16.262895854070845</v>
      </c>
      <c r="DK107" s="145">
        <v>3.3929170599643026</v>
      </c>
      <c r="DL107" s="145">
        <v>3.526386695956614E-2</v>
      </c>
      <c r="DM107" s="145">
        <v>2.4972763459360197</v>
      </c>
      <c r="DN107" s="145">
        <v>0.3967185032951191</v>
      </c>
      <c r="DO107" s="145">
        <v>2.0092203267659778</v>
      </c>
      <c r="DP107" s="145">
        <v>3.9277182051040018</v>
      </c>
      <c r="DQ107" s="145">
        <v>8.2419037893869701E-2</v>
      </c>
      <c r="DR107" s="145">
        <v>1.8657045891398365E-2</v>
      </c>
      <c r="DS107" s="145">
        <v>0.64233543711814378</v>
      </c>
      <c r="DT107" s="145">
        <v>0.62</v>
      </c>
      <c r="DU107" s="538">
        <v>3.41</v>
      </c>
      <c r="DV107" s="540">
        <f t="shared" si="185"/>
        <v>99.600000000000009</v>
      </c>
      <c r="DW107" s="554">
        <f t="shared" si="186"/>
        <v>1.1124941955870591</v>
      </c>
      <c r="DX107" s="256">
        <f t="shared" si="255"/>
        <v>72.968121515268663</v>
      </c>
      <c r="DY107" s="256">
        <f t="shared" si="255"/>
        <v>0.7953370032422471</v>
      </c>
      <c r="DZ107" s="256">
        <f t="shared" si="255"/>
        <v>18.092377241090663</v>
      </c>
      <c r="EA107" s="256">
        <f t="shared" si="254"/>
        <v>3.7746005353185965</v>
      </c>
      <c r="EB107" s="256">
        <f t="shared" si="254"/>
        <v>3.9230847306471604E-2</v>
      </c>
      <c r="EC107" s="256">
        <f t="shared" si="254"/>
        <v>2.7782054396306823</v>
      </c>
      <c r="ED107" s="256">
        <f t="shared" si="254"/>
        <v>0.44134703219780558</v>
      </c>
      <c r="EE107" s="256">
        <f t="shared" si="254"/>
        <v>2.2352459511826845</v>
      </c>
      <c r="EF107" s="256">
        <f t="shared" si="254"/>
        <v>4.3695637050798242</v>
      </c>
      <c r="EG107" s="256">
        <f t="shared" si="254"/>
        <v>9.169070126279992E-2</v>
      </c>
      <c r="EH107" s="256">
        <f t="shared" si="254"/>
        <v>2.0755855260982069E-2</v>
      </c>
      <c r="EI107" s="256">
        <f t="shared" si="254"/>
        <v>0.71459444541381134</v>
      </c>
      <c r="EJ107" s="256">
        <f t="shared" si="243"/>
        <v>106.32107027225526</v>
      </c>
      <c r="EK107" s="256"/>
      <c r="EL107" s="256"/>
      <c r="EM107" s="147">
        <v>22000.314968651914</v>
      </c>
      <c r="EN107" s="148">
        <v>14.706849994473467</v>
      </c>
      <c r="EO107" s="148">
        <v>0</v>
      </c>
      <c r="EP107" s="148">
        <v>60.194791545538344</v>
      </c>
      <c r="EQ107" s="148">
        <v>14.536978567096639</v>
      </c>
      <c r="ER107" s="148">
        <v>0.36460544599030026</v>
      </c>
      <c r="ES107" s="148">
        <v>31.331911177453609</v>
      </c>
      <c r="ET107" s="148">
        <v>120.4070214602129</v>
      </c>
      <c r="EU107" s="148">
        <v>140.26806188168743</v>
      </c>
      <c r="EV107" s="148">
        <v>20.043383208929203</v>
      </c>
      <c r="EW107" s="196">
        <v>123.21528734558943</v>
      </c>
      <c r="EX107" s="148">
        <v>10.804822727226194</v>
      </c>
      <c r="EY107" s="148">
        <v>14.669307721595509</v>
      </c>
      <c r="EZ107" s="148">
        <v>8.3619764128959329</v>
      </c>
      <c r="FA107" s="148">
        <v>3.8455010732399297</v>
      </c>
      <c r="FB107" s="148">
        <v>613.48617095098962</v>
      </c>
      <c r="FC107" s="148">
        <v>33.547654110259515</v>
      </c>
      <c r="FD107" s="148">
        <v>53.976502629408081</v>
      </c>
      <c r="FE107" s="148">
        <v>9.5516081711002894</v>
      </c>
      <c r="FF107" s="148">
        <v>13.037490164746105</v>
      </c>
      <c r="FG107" s="516"/>
      <c r="FH107" s="256"/>
      <c r="FI107" s="256"/>
      <c r="FJ107" s="256"/>
      <c r="FK107" s="256"/>
      <c r="FL107" s="256"/>
      <c r="FM107" s="142">
        <f t="shared" si="244"/>
        <v>67.76206605862852</v>
      </c>
      <c r="FN107" s="256"/>
      <c r="FO107" s="142">
        <f t="shared" si="245"/>
        <v>30.35339057065341</v>
      </c>
      <c r="FP107" s="256"/>
      <c r="FQ107" s="142">
        <f t="shared" si="187"/>
        <v>19.868524209930442</v>
      </c>
      <c r="FS107" s="142">
        <f t="shared" si="188"/>
        <v>69.063599545441406</v>
      </c>
      <c r="FT107" s="256"/>
      <c r="FU107" s="142">
        <f t="shared" si="189"/>
        <v>19.868524209930442</v>
      </c>
      <c r="FV107" s="256"/>
      <c r="FW107" s="142">
        <f t="shared" si="190"/>
        <v>0.24794906138984013</v>
      </c>
      <c r="FY107" s="142">
        <f t="shared" si="191"/>
        <v>16.262895854070845</v>
      </c>
      <c r="FZ107" s="256"/>
      <c r="GA107" s="256"/>
      <c r="GB107" s="256"/>
      <c r="GC107" s="256"/>
      <c r="GD107" s="256"/>
      <c r="GE107" s="256"/>
      <c r="GF107" s="256"/>
      <c r="GG107" s="256"/>
      <c r="GH107" s="256"/>
      <c r="GI107" s="256"/>
      <c r="GJ107" s="256"/>
      <c r="GK107" s="256"/>
      <c r="GL107" s="256"/>
      <c r="GM107" s="256"/>
      <c r="GN107" s="256"/>
      <c r="GO107" s="344">
        <v>12.932508623133495</v>
      </c>
      <c r="GP107" s="373">
        <v>0.63698237314740003</v>
      </c>
      <c r="GQ107" s="256"/>
      <c r="GR107" s="256"/>
      <c r="GS107" s="617"/>
      <c r="GT107" s="620"/>
      <c r="GU107" s="620"/>
      <c r="GV107" s="620"/>
      <c r="GW107" s="620"/>
      <c r="GX107" s="620"/>
      <c r="GY107" s="620"/>
      <c r="GZ107" s="620"/>
      <c r="HA107" s="620"/>
      <c r="HB107" s="620"/>
      <c r="HC107" s="629"/>
      <c r="HD107" s="620"/>
      <c r="HE107" s="620"/>
      <c r="HF107" s="620"/>
      <c r="HG107" s="620"/>
      <c r="HH107" s="620"/>
      <c r="HI107" s="620"/>
      <c r="HJ107" s="620"/>
      <c r="HK107" s="620"/>
      <c r="HL107" s="629"/>
      <c r="HM107" s="620"/>
      <c r="HN107" s="620"/>
      <c r="HO107" s="620"/>
      <c r="HP107" s="620"/>
      <c r="HQ107" s="620"/>
      <c r="HR107" s="620"/>
      <c r="HS107" s="620"/>
      <c r="HT107" s="620"/>
      <c r="HU107" s="620"/>
      <c r="HV107" s="620"/>
      <c r="HW107" s="620"/>
      <c r="HX107" s="620"/>
      <c r="HY107" s="620"/>
      <c r="HZ107" s="620"/>
      <c r="IA107" s="620"/>
      <c r="IB107" s="620"/>
      <c r="IC107" s="620"/>
      <c r="ID107" s="620"/>
      <c r="IE107" s="620"/>
      <c r="IF107" s="620"/>
      <c r="IG107" s="620"/>
      <c r="IH107" s="620"/>
      <c r="II107" s="620"/>
      <c r="IJ107" s="620"/>
      <c r="IK107" s="620"/>
      <c r="IL107" s="620"/>
      <c r="IM107" s="620"/>
      <c r="IN107" s="620"/>
      <c r="IO107" s="620"/>
      <c r="IP107" s="620"/>
      <c r="IQ107" s="620"/>
      <c r="IR107" s="620"/>
      <c r="IS107" s="620"/>
      <c r="IT107" s="620"/>
      <c r="IU107" s="620"/>
      <c r="IV107" s="620"/>
      <c r="IW107" s="620"/>
      <c r="IX107" s="278">
        <v>77</v>
      </c>
      <c r="IY107" s="145">
        <v>65.58966492114024</v>
      </c>
      <c r="IZ107" s="145">
        <v>0.71491339586050662</v>
      </c>
      <c r="JA107" s="145">
        <v>16.262895854070845</v>
      </c>
      <c r="JB107" s="145">
        <v>3.3929170599643026</v>
      </c>
      <c r="JC107" s="145">
        <v>3.526386695956614E-2</v>
      </c>
      <c r="JD107" s="145">
        <v>2.4972763459360197</v>
      </c>
      <c r="JE107" s="145">
        <v>0.3967185032951191</v>
      </c>
      <c r="JF107" s="145">
        <v>2.0092203267659778</v>
      </c>
      <c r="JG107" s="145">
        <v>3.9277182051040018</v>
      </c>
      <c r="JH107" s="145">
        <v>8.2419037893869701E-2</v>
      </c>
      <c r="JI107" s="145">
        <v>1.8657045891398365E-2</v>
      </c>
      <c r="JJ107" s="145">
        <v>0.64233543711814378</v>
      </c>
      <c r="JK107" s="538">
        <v>3.41</v>
      </c>
      <c r="JL107" s="248">
        <v>0.62</v>
      </c>
      <c r="JM107" s="540">
        <f t="shared" si="192"/>
        <v>98.98</v>
      </c>
      <c r="JN107" s="748">
        <f t="shared" si="193"/>
        <v>1.0103051121438673</v>
      </c>
      <c r="JO107" s="753">
        <f t="shared" si="194"/>
        <v>66.265573773631274</v>
      </c>
      <c r="JP107" s="753">
        <f t="shared" si="195"/>
        <v>0.72228065857800217</v>
      </c>
      <c r="JQ107" s="753">
        <f t="shared" si="196"/>
        <v>16.430486819631078</v>
      </c>
      <c r="JR107" s="753">
        <f t="shared" si="197"/>
        <v>3.4278814507620754</v>
      </c>
      <c r="JS107" s="753">
        <f t="shared" si="198"/>
        <v>3.5627265063210886E-2</v>
      </c>
      <c r="JT107" s="753">
        <f t="shared" si="199"/>
        <v>2.5230110587351176</v>
      </c>
      <c r="JU107" s="753">
        <f t="shared" si="200"/>
        <v>0.40080673196112249</v>
      </c>
      <c r="JV107" s="753">
        <f t="shared" si="201"/>
        <v>2.0299255675550389</v>
      </c>
      <c r="JW107" s="753">
        <f t="shared" si="202"/>
        <v>3.9681937816771078</v>
      </c>
      <c r="JX107" s="753">
        <f t="shared" si="203"/>
        <v>8.3268375322155683E-2</v>
      </c>
      <c r="JY107" s="753">
        <f t="shared" si="204"/>
        <v>1.8849308841582504E-2</v>
      </c>
      <c r="JZ107" s="753">
        <f t="shared" si="205"/>
        <v>0.64895477583162631</v>
      </c>
      <c r="KA107" s="753">
        <f t="shared" si="206"/>
        <v>3.4451404324105876</v>
      </c>
      <c r="KB107" s="753">
        <f t="shared" si="207"/>
        <v>99.999999999999972</v>
      </c>
      <c r="KC107" s="256"/>
      <c r="KD107" s="256">
        <f t="shared" si="208"/>
        <v>68.46036174846283</v>
      </c>
      <c r="KE107" s="256">
        <f t="shared" si="209"/>
        <v>29.29697842946134</v>
      </c>
      <c r="KF107" s="256">
        <f t="shared" si="210"/>
        <v>3.8459471643717102</v>
      </c>
      <c r="KG107" s="249">
        <f t="shared" si="211"/>
        <v>2.7809980275504032</v>
      </c>
      <c r="KH107" s="256">
        <f t="shared" si="212"/>
        <v>104.38428536984628</v>
      </c>
      <c r="KI107" s="256">
        <f t="shared" si="213"/>
        <v>0.95799860722030883</v>
      </c>
      <c r="KJ107" s="753">
        <f t="shared" si="214"/>
        <v>65.584931204825892</v>
      </c>
      <c r="KK107" s="753">
        <f t="shared" si="215"/>
        <v>28.066464531187396</v>
      </c>
      <c r="KL107" s="753">
        <f t="shared" si="216"/>
        <v>3.6844120269109943</v>
      </c>
      <c r="KM107" s="753">
        <f t="shared" si="217"/>
        <v>2.6641922370757123</v>
      </c>
      <c r="KN107" s="753">
        <f t="shared" si="218"/>
        <v>99.999999999999986</v>
      </c>
      <c r="KO107" s="256"/>
      <c r="KP107" s="147">
        <v>22000.314968651914</v>
      </c>
      <c r="KQ107" s="148">
        <v>14.706849994473467</v>
      </c>
      <c r="KR107" s="148">
        <v>0</v>
      </c>
      <c r="KS107" s="148">
        <v>60.194791545538344</v>
      </c>
      <c r="KT107" s="148">
        <v>14.536978567096639</v>
      </c>
      <c r="KU107" s="148">
        <v>0.36460544599030026</v>
      </c>
      <c r="KV107" s="148">
        <v>31.331911177453609</v>
      </c>
      <c r="KW107" s="148">
        <v>120.4070214602129</v>
      </c>
      <c r="KX107" s="148">
        <v>140.26806188168743</v>
      </c>
      <c r="KY107" s="148">
        <v>20.043383208929203</v>
      </c>
      <c r="KZ107" s="196">
        <v>123.21528734558943</v>
      </c>
      <c r="LA107" s="148">
        <v>10.804822727226194</v>
      </c>
      <c r="LB107" s="148">
        <v>14.669307721595509</v>
      </c>
      <c r="LC107" s="148">
        <v>8.3619764128959329</v>
      </c>
      <c r="LD107" s="148">
        <v>3.8455010732399297</v>
      </c>
      <c r="LE107" s="148">
        <v>613.48617095098962</v>
      </c>
      <c r="LF107" s="148">
        <v>33.547654110259515</v>
      </c>
      <c r="LG107" s="148">
        <v>53.976502629408081</v>
      </c>
      <c r="LH107" s="148">
        <v>9.5516081711002894</v>
      </c>
      <c r="LI107" s="148">
        <v>13.037490164746105</v>
      </c>
      <c r="LJ107" s="617"/>
      <c r="LL107" s="142">
        <f t="shared" si="219"/>
        <v>48.280577236375542</v>
      </c>
    </row>
    <row r="108" spans="1:324" s="142" customFormat="1" ht="15.75" x14ac:dyDescent="0.2">
      <c r="A108" s="691">
        <v>78</v>
      </c>
      <c r="B108" s="272">
        <v>15</v>
      </c>
      <c r="C108" s="144">
        <v>110</v>
      </c>
      <c r="D108" s="327">
        <v>3283</v>
      </c>
      <c r="E108" s="322" t="s">
        <v>242</v>
      </c>
      <c r="F108" s="314" t="s">
        <v>156</v>
      </c>
      <c r="G108" s="239"/>
      <c r="H108" s="145">
        <v>73.589824494101848</v>
      </c>
      <c r="I108" s="145">
        <v>0.35570896627067689</v>
      </c>
      <c r="J108" s="145">
        <v>13.816133282740042</v>
      </c>
      <c r="K108" s="145">
        <v>1.4905947769377994</v>
      </c>
      <c r="L108" s="145">
        <v>2.906847190196021E-2</v>
      </c>
      <c r="M108" s="145">
        <v>1.1027788225384765</v>
      </c>
      <c r="N108" s="145">
        <v>0.5998031031477643</v>
      </c>
      <c r="O108" s="145">
        <v>2.1803379603954611</v>
      </c>
      <c r="P108" s="145">
        <v>3.2132309097201657</v>
      </c>
      <c r="Q108" s="145">
        <v>8.3356628485412032E-2</v>
      </c>
      <c r="R108" s="145">
        <v>4.7198285387851771E-2</v>
      </c>
      <c r="S108" s="145">
        <v>0.65196429837253622</v>
      </c>
      <c r="T108" s="145">
        <v>0.37</v>
      </c>
      <c r="U108" s="145">
        <v>2.0699999999999998</v>
      </c>
      <c r="V108" s="146">
        <v>99.6</v>
      </c>
      <c r="W108" s="146"/>
      <c r="X108" s="145">
        <v>2.1803379603954611</v>
      </c>
      <c r="Y108" s="145">
        <f t="shared" si="226"/>
        <v>1.617810766613432</v>
      </c>
      <c r="Z108" s="145">
        <f t="shared" si="227"/>
        <v>1.8389538216019411E-2</v>
      </c>
      <c r="AA108" s="145">
        <f t="shared" si="228"/>
        <v>3.7981487270088934</v>
      </c>
      <c r="AB108" s="145">
        <v>0.37</v>
      </c>
      <c r="AC108" s="146">
        <f t="shared" si="229"/>
        <v>0.69916258376038798</v>
      </c>
      <c r="AD108" s="146"/>
      <c r="AE108" s="146">
        <f t="shared" si="230"/>
        <v>8.2596999428740589E-2</v>
      </c>
      <c r="AF108" s="443">
        <f t="shared" si="248"/>
        <v>0.51720610371902376</v>
      </c>
      <c r="AG108" s="146">
        <v>0</v>
      </c>
      <c r="AH108" s="146">
        <f t="shared" si="231"/>
        <v>4.7198285387851771E-2</v>
      </c>
      <c r="AI108" s="887">
        <f t="shared" si="170"/>
        <v>8.2596999428740589E-2</v>
      </c>
      <c r="AJ108" s="887">
        <f t="shared" si="171"/>
        <v>0.51720610371902376</v>
      </c>
      <c r="AK108" s="146"/>
      <c r="AL108" s="887">
        <f t="shared" si="249"/>
        <v>4.7198285387851764E-2</v>
      </c>
      <c r="AM108" s="249">
        <f t="shared" si="233"/>
        <v>41.965605951939153</v>
      </c>
      <c r="AN108" s="249">
        <f t="shared" si="234"/>
        <v>0.98767547633384933</v>
      </c>
      <c r="AO108" s="249">
        <f t="shared" si="220"/>
        <v>1.2324523666150581E-2</v>
      </c>
      <c r="AP108" s="249">
        <f t="shared" si="235"/>
        <v>2.5933735994762759</v>
      </c>
      <c r="AQ108" s="249">
        <f t="shared" si="221"/>
        <v>2.5614115051743602</v>
      </c>
      <c r="AR108" s="249">
        <f t="shared" si="222"/>
        <v>3.1962094301915482E-2</v>
      </c>
      <c r="AS108" s="249">
        <f t="shared" si="236"/>
        <v>2.0195976568925933</v>
      </c>
      <c r="AT108" s="249">
        <f t="shared" si="237"/>
        <v>5.0402343107406732E-2</v>
      </c>
      <c r="AU108" s="433">
        <f t="shared" si="223"/>
        <v>0.59957054112834596</v>
      </c>
      <c r="AV108" s="430">
        <f t="shared" si="238"/>
        <v>36.794284889613991</v>
      </c>
      <c r="AW108" s="430">
        <f t="shared" si="239"/>
        <v>55.192682049294852</v>
      </c>
      <c r="AX108" s="430">
        <f t="shared" si="240"/>
        <v>92.58653748003718</v>
      </c>
      <c r="AY108" s="430">
        <f t="shared" si="224"/>
        <v>7.4134625199628204</v>
      </c>
      <c r="AZ108" s="436">
        <f t="shared" si="250"/>
        <v>55.192682049294852</v>
      </c>
      <c r="BA108" s="436"/>
      <c r="BB108" s="436">
        <f t="shared" si="251"/>
        <v>0.59957054112834596</v>
      </c>
      <c r="BC108" s="436"/>
      <c r="BD108" s="436">
        <f t="shared" si="252"/>
        <v>36.794284889613991</v>
      </c>
      <c r="BE108" s="430"/>
      <c r="BF108" s="146">
        <f t="shared" si="172"/>
        <v>91.986966938908836</v>
      </c>
      <c r="BG108" s="146"/>
      <c r="BH108" s="147">
        <v>9505.285581250937</v>
      </c>
      <c r="BI108" s="148">
        <v>5.5702372998574008</v>
      </c>
      <c r="BJ108" s="148">
        <v>1.1409349313621073</v>
      </c>
      <c r="BK108" s="148">
        <v>37.138598360260154</v>
      </c>
      <c r="BL108" s="148">
        <v>9.5364915591948556</v>
      </c>
      <c r="BM108" s="148">
        <v>2.6039368628621742</v>
      </c>
      <c r="BN108" s="148">
        <v>34.086900273038758</v>
      </c>
      <c r="BO108" s="148">
        <v>84.861052649374145</v>
      </c>
      <c r="BP108" s="148">
        <v>129.6319846793333</v>
      </c>
      <c r="BQ108" s="148">
        <v>14.597831536457699</v>
      </c>
      <c r="BR108" s="196">
        <v>145.80050647831521</v>
      </c>
      <c r="BS108" s="148">
        <v>5.4376358663257891</v>
      </c>
      <c r="BT108" s="148">
        <v>15.642980453083306</v>
      </c>
      <c r="BU108" s="148">
        <v>7.4504892553242099</v>
      </c>
      <c r="BV108" s="148">
        <v>3.0281329374949517</v>
      </c>
      <c r="BW108" s="148">
        <v>632.97744734096204</v>
      </c>
      <c r="BX108" s="148">
        <v>24.615014282473897</v>
      </c>
      <c r="BY108" s="148">
        <v>39.467679356732447</v>
      </c>
      <c r="BZ108" s="148">
        <v>0</v>
      </c>
      <c r="CA108" s="148">
        <v>13.310599896447039</v>
      </c>
      <c r="CB108" s="148"/>
      <c r="CC108" s="148">
        <f t="shared" si="225"/>
        <v>235509.99002676579</v>
      </c>
      <c r="CD108" s="148"/>
      <c r="CE108" s="148">
        <f t="shared" si="253"/>
        <v>77.393293535653385</v>
      </c>
      <c r="CF108" s="148"/>
      <c r="CG108" s="198">
        <v>12.753226244074337</v>
      </c>
      <c r="CH108" s="198">
        <v>13.155486409810562</v>
      </c>
      <c r="CI108" s="380">
        <v>1.6183917287010245</v>
      </c>
      <c r="CJ108" s="200"/>
      <c r="CK108" s="344">
        <v>12.753226244074337</v>
      </c>
      <c r="CL108" s="373">
        <v>1.6183917287010245</v>
      </c>
      <c r="CM108" s="501">
        <f t="shared" si="173"/>
        <v>36.794284889613991</v>
      </c>
      <c r="CN108" s="501">
        <f t="shared" si="174"/>
        <v>55.192682049294852</v>
      </c>
      <c r="CO108" s="161">
        <f t="shared" si="175"/>
        <v>2.7178133859649282E-2</v>
      </c>
      <c r="CP108" s="161">
        <f t="shared" si="175"/>
        <v>1.8118344006309729E-2</v>
      </c>
      <c r="CQ108" s="142">
        <f t="shared" si="176"/>
        <v>1.5000341008087976</v>
      </c>
      <c r="CR108" s="142">
        <f t="shared" si="177"/>
        <v>39.999454394501477</v>
      </c>
      <c r="CS108" s="142">
        <f t="shared" si="178"/>
        <v>5.3263690345282608</v>
      </c>
      <c r="CT108" s="142">
        <f t="shared" si="241"/>
        <v>84.193144684697216</v>
      </c>
      <c r="CU108" s="142">
        <f t="shared" si="179"/>
        <v>15.806855315302789</v>
      </c>
      <c r="CV108" s="142">
        <f t="shared" si="180"/>
        <v>3.7864612910194246</v>
      </c>
      <c r="CW108" s="146">
        <f t="shared" si="181"/>
        <v>73.589824494101848</v>
      </c>
      <c r="CX108" s="146">
        <f t="shared" si="182"/>
        <v>13.816133282740042</v>
      </c>
      <c r="CY108" s="146">
        <f t="shared" si="183"/>
        <v>3.2132309097201657</v>
      </c>
      <c r="CZ108" s="512">
        <f t="shared" si="184"/>
        <v>84.861052649374145</v>
      </c>
      <c r="DG108" s="516"/>
      <c r="DH108" s="145">
        <v>73.589824494101848</v>
      </c>
      <c r="DI108" s="145">
        <v>0.35570896627067689</v>
      </c>
      <c r="DJ108" s="145">
        <v>13.816133282740042</v>
      </c>
      <c r="DK108" s="145">
        <v>1.4905947769377994</v>
      </c>
      <c r="DL108" s="145">
        <v>2.906847190196021E-2</v>
      </c>
      <c r="DM108" s="145">
        <v>1.1027788225384765</v>
      </c>
      <c r="DN108" s="145">
        <v>0.5998031031477643</v>
      </c>
      <c r="DO108" s="145">
        <v>2.1803379603954611</v>
      </c>
      <c r="DP108" s="145">
        <v>3.2132309097201657</v>
      </c>
      <c r="DQ108" s="145">
        <v>8.3356628485412032E-2</v>
      </c>
      <c r="DR108" s="145">
        <v>4.7198285387851771E-2</v>
      </c>
      <c r="DS108" s="145">
        <v>0.65196429837253622</v>
      </c>
      <c r="DT108" s="145">
        <v>0.37</v>
      </c>
      <c r="DU108" s="538">
        <v>2.0699999999999998</v>
      </c>
      <c r="DV108" s="540">
        <f t="shared" si="185"/>
        <v>99.600000000000009</v>
      </c>
      <c r="DW108" s="554">
        <f t="shared" si="186"/>
        <v>1.0814845340920245</v>
      </c>
      <c r="DX108" s="256">
        <f t="shared" si="255"/>
        <v>79.586257056917589</v>
      </c>
      <c r="DY108" s="256">
        <f t="shared" si="255"/>
        <v>0.38469374565959863</v>
      </c>
      <c r="DZ108" s="256">
        <f t="shared" si="255"/>
        <v>14.941934466237427</v>
      </c>
      <c r="EA108" s="256">
        <f t="shared" si="254"/>
        <v>1.6120551978565811</v>
      </c>
      <c r="EB108" s="256">
        <f t="shared" si="254"/>
        <v>3.1437102791658546E-2</v>
      </c>
      <c r="EC108" s="256">
        <f t="shared" si="254"/>
        <v>1.1926382410995755</v>
      </c>
      <c r="ED108" s="256">
        <f t="shared" si="254"/>
        <v>0.6486777795547104</v>
      </c>
      <c r="EE108" s="256">
        <f t="shared" si="254"/>
        <v>2.3580017832614404</v>
      </c>
      <c r="EF108" s="256">
        <f t="shared" si="254"/>
        <v>3.4750595333288055</v>
      </c>
      <c r="EG108" s="256">
        <f t="shared" si="254"/>
        <v>9.0148904521027806E-2</v>
      </c>
      <c r="EH108" s="256">
        <f t="shared" si="254"/>
        <v>5.1044215682623281E-2</v>
      </c>
      <c r="EI108" s="256">
        <f t="shared" si="254"/>
        <v>0.70508930547005599</v>
      </c>
      <c r="EJ108" s="256">
        <f t="shared" si="243"/>
        <v>105.0770373323811</v>
      </c>
      <c r="EK108" s="256"/>
      <c r="EL108" s="256"/>
      <c r="EM108" s="147">
        <v>9505.285581250937</v>
      </c>
      <c r="EN108" s="148">
        <v>5.5702372998574008</v>
      </c>
      <c r="EO108" s="148">
        <v>1.1409349313621073</v>
      </c>
      <c r="EP108" s="148">
        <v>37.138598360260154</v>
      </c>
      <c r="EQ108" s="148">
        <v>9.5364915591948556</v>
      </c>
      <c r="ER108" s="148">
        <v>2.6039368628621742</v>
      </c>
      <c r="ES108" s="148">
        <v>34.086900273038758</v>
      </c>
      <c r="ET108" s="148">
        <v>84.861052649374145</v>
      </c>
      <c r="EU108" s="148">
        <v>129.6319846793333</v>
      </c>
      <c r="EV108" s="148">
        <v>14.597831536457699</v>
      </c>
      <c r="EW108" s="196">
        <v>145.80050647831521</v>
      </c>
      <c r="EX108" s="148">
        <v>5.4376358663257891</v>
      </c>
      <c r="EY108" s="148">
        <v>15.642980453083306</v>
      </c>
      <c r="EZ108" s="148">
        <v>7.4504892553242099</v>
      </c>
      <c r="FA108" s="148">
        <v>3.0281329374949517</v>
      </c>
      <c r="FB108" s="148">
        <v>632.97744734096204</v>
      </c>
      <c r="FC108" s="148">
        <v>24.615014282473897</v>
      </c>
      <c r="FD108" s="148">
        <v>39.467679356732447</v>
      </c>
      <c r="FE108" s="148">
        <v>0</v>
      </c>
      <c r="FF108" s="148">
        <v>13.310599896447039</v>
      </c>
      <c r="FG108" s="516"/>
      <c r="FH108" s="256"/>
      <c r="FI108" s="256"/>
      <c r="FJ108" s="256"/>
      <c r="FK108" s="256"/>
      <c r="FL108" s="256"/>
      <c r="FM108" s="142">
        <f t="shared" si="244"/>
        <v>57.567222011416845</v>
      </c>
      <c r="FN108" s="256"/>
      <c r="FO108" s="142">
        <f t="shared" si="245"/>
        <v>43.654869048165089</v>
      </c>
      <c r="FP108" s="256"/>
      <c r="FQ108" s="142">
        <f t="shared" si="187"/>
        <v>15.806855315302785</v>
      </c>
      <c r="FS108" s="142">
        <f t="shared" si="188"/>
        <v>56.872192037142646</v>
      </c>
      <c r="FT108" s="256"/>
      <c r="FU108" s="142">
        <f t="shared" si="189"/>
        <v>15.806855315302789</v>
      </c>
      <c r="FV108" s="256"/>
      <c r="FW108" s="142">
        <f t="shared" si="190"/>
        <v>0.1877451587596515</v>
      </c>
      <c r="FY108" s="142">
        <f t="shared" si="191"/>
        <v>13.816133282740042</v>
      </c>
      <c r="FZ108" s="256"/>
      <c r="GA108" s="256"/>
      <c r="GB108" s="256"/>
      <c r="GC108" s="256"/>
      <c r="GD108" s="256"/>
      <c r="GE108" s="256"/>
      <c r="GF108" s="256"/>
      <c r="GG108" s="256"/>
      <c r="GH108" s="256"/>
      <c r="GI108" s="256"/>
      <c r="GJ108" s="256"/>
      <c r="GK108" s="256"/>
      <c r="GL108" s="256"/>
      <c r="GM108" s="256"/>
      <c r="GN108" s="256"/>
      <c r="GO108" s="344">
        <v>12.753226244074337</v>
      </c>
      <c r="GP108" s="373">
        <v>1.6183917287010245</v>
      </c>
      <c r="GQ108" s="256"/>
      <c r="GR108" s="256"/>
      <c r="GS108" s="617"/>
      <c r="GT108" s="620"/>
      <c r="GU108" s="620"/>
      <c r="GV108" s="620"/>
      <c r="GW108" s="620"/>
      <c r="GX108" s="620"/>
      <c r="GY108" s="620"/>
      <c r="GZ108" s="620"/>
      <c r="HA108" s="620"/>
      <c r="HB108" s="620"/>
      <c r="HC108" s="629"/>
      <c r="HD108" s="620"/>
      <c r="HE108" s="620"/>
      <c r="HF108" s="620"/>
      <c r="HG108" s="620"/>
      <c r="HH108" s="620"/>
      <c r="HI108" s="620"/>
      <c r="HJ108" s="620"/>
      <c r="HK108" s="620"/>
      <c r="HL108" s="629"/>
      <c r="HM108" s="620"/>
      <c r="HN108" s="620"/>
      <c r="HO108" s="620"/>
      <c r="HP108" s="620"/>
      <c r="HQ108" s="620"/>
      <c r="HR108" s="620"/>
      <c r="HS108" s="620"/>
      <c r="HT108" s="620"/>
      <c r="HU108" s="620"/>
      <c r="HV108" s="620"/>
      <c r="HW108" s="620"/>
      <c r="HX108" s="620"/>
      <c r="HY108" s="620"/>
      <c r="HZ108" s="620"/>
      <c r="IA108" s="620"/>
      <c r="IB108" s="620"/>
      <c r="IC108" s="620"/>
      <c r="ID108" s="620"/>
      <c r="IE108" s="620"/>
      <c r="IF108" s="620"/>
      <c r="IG108" s="620"/>
      <c r="IH108" s="620"/>
      <c r="II108" s="620"/>
      <c r="IJ108" s="620"/>
      <c r="IK108" s="620"/>
      <c r="IL108" s="620"/>
      <c r="IM108" s="620"/>
      <c r="IN108" s="620"/>
      <c r="IO108" s="620"/>
      <c r="IP108" s="620"/>
      <c r="IQ108" s="620"/>
      <c r="IR108" s="620"/>
      <c r="IS108" s="620"/>
      <c r="IT108" s="620"/>
      <c r="IU108" s="620"/>
      <c r="IV108" s="620"/>
      <c r="IW108" s="620"/>
      <c r="IX108" s="691">
        <v>78</v>
      </c>
      <c r="IY108" s="145">
        <v>73.589824494101848</v>
      </c>
      <c r="IZ108" s="145">
        <v>0.35570896627067689</v>
      </c>
      <c r="JA108" s="145">
        <v>13.816133282740042</v>
      </c>
      <c r="JB108" s="145">
        <v>1.4905947769377994</v>
      </c>
      <c r="JC108" s="145">
        <v>2.906847190196021E-2</v>
      </c>
      <c r="JD108" s="145">
        <v>1.1027788225384765</v>
      </c>
      <c r="JE108" s="145">
        <v>0.5998031031477643</v>
      </c>
      <c r="JF108" s="145">
        <v>2.1803379603954611</v>
      </c>
      <c r="JG108" s="145">
        <v>3.2132309097201657</v>
      </c>
      <c r="JH108" s="145">
        <v>8.3356628485412032E-2</v>
      </c>
      <c r="JI108" s="145">
        <v>4.7198285387851771E-2</v>
      </c>
      <c r="JJ108" s="145">
        <v>0.65196429837253622</v>
      </c>
      <c r="JK108" s="538">
        <v>2.0699999999999998</v>
      </c>
      <c r="JL108" s="248">
        <v>0.37</v>
      </c>
      <c r="JM108" s="540">
        <f t="shared" si="192"/>
        <v>99.23</v>
      </c>
      <c r="JN108" s="748">
        <f t="shared" si="193"/>
        <v>1.0077597500755819</v>
      </c>
      <c r="JO108" s="753">
        <f t="shared" si="194"/>
        <v>74.160863140282018</v>
      </c>
      <c r="JP108" s="753">
        <f t="shared" si="195"/>
        <v>0.35846917894858094</v>
      </c>
      <c r="JQ108" s="753">
        <f t="shared" si="196"/>
        <v>13.923343024025034</v>
      </c>
      <c r="JR108" s="753">
        <f t="shared" si="197"/>
        <v>1.5021614198708044</v>
      </c>
      <c r="JS108" s="753">
        <f t="shared" si="198"/>
        <v>2.9294035978998496E-2</v>
      </c>
      <c r="JT108" s="753">
        <f t="shared" si="199"/>
        <v>1.1113361105900197</v>
      </c>
      <c r="JU108" s="753">
        <f t="shared" si="200"/>
        <v>0.60445742532274949</v>
      </c>
      <c r="JV108" s="753">
        <f t="shared" si="201"/>
        <v>2.1972568380484341</v>
      </c>
      <c r="JW108" s="753">
        <f t="shared" si="202"/>
        <v>3.2381647785147289</v>
      </c>
      <c r="JX108" s="753">
        <f t="shared" si="203"/>
        <v>8.4003455089601969E-2</v>
      </c>
      <c r="JY108" s="753">
        <f t="shared" si="204"/>
        <v>4.7564532286457489E-2</v>
      </c>
      <c r="JZ108" s="753">
        <f t="shared" si="205"/>
        <v>0.65702337838610925</v>
      </c>
      <c r="KA108" s="753">
        <f t="shared" si="206"/>
        <v>2.0860626826564546</v>
      </c>
      <c r="KB108" s="753">
        <f t="shared" si="207"/>
        <v>99.999999999999986</v>
      </c>
      <c r="KC108" s="256"/>
      <c r="KD108" s="256">
        <f t="shared" si="208"/>
        <v>58.01392926677098</v>
      </c>
      <c r="KE108" s="256">
        <f t="shared" si="209"/>
        <v>42.833341336225686</v>
      </c>
      <c r="KF108" s="256">
        <f t="shared" si="210"/>
        <v>2.690520107979204</v>
      </c>
      <c r="KG108" s="249">
        <f t="shared" si="211"/>
        <v>2.9858482038106029</v>
      </c>
      <c r="KH108" s="256">
        <f t="shared" si="212"/>
        <v>106.52363891478649</v>
      </c>
      <c r="KI108" s="256">
        <f t="shared" si="213"/>
        <v>0.93875876771347377</v>
      </c>
      <c r="KJ108" s="753">
        <f t="shared" si="214"/>
        <v>54.461084748690553</v>
      </c>
      <c r="KK108" s="753">
        <f t="shared" si="215"/>
        <v>40.210174729845825</v>
      </c>
      <c r="KL108" s="753">
        <f t="shared" si="216"/>
        <v>2.5257493410748801</v>
      </c>
      <c r="KM108" s="753">
        <f t="shared" si="217"/>
        <v>2.8029911803887306</v>
      </c>
      <c r="KN108" s="753">
        <f t="shared" si="218"/>
        <v>99.999999999999986</v>
      </c>
      <c r="KO108" s="256"/>
      <c r="KP108" s="147">
        <v>9505.285581250937</v>
      </c>
      <c r="KQ108" s="148">
        <v>5.5702372998574008</v>
      </c>
      <c r="KR108" s="148">
        <v>1.1409349313621073</v>
      </c>
      <c r="KS108" s="148">
        <v>37.138598360260154</v>
      </c>
      <c r="KT108" s="148">
        <v>9.5364915591948556</v>
      </c>
      <c r="KU108" s="148">
        <v>2.6039368628621742</v>
      </c>
      <c r="KV108" s="148">
        <v>34.086900273038758</v>
      </c>
      <c r="KW108" s="148">
        <v>84.861052649374145</v>
      </c>
      <c r="KX108" s="148">
        <v>129.6319846793333</v>
      </c>
      <c r="KY108" s="148">
        <v>14.597831536457699</v>
      </c>
      <c r="KZ108" s="196">
        <v>145.80050647831521</v>
      </c>
      <c r="LA108" s="148">
        <v>5.4376358663257891</v>
      </c>
      <c r="LB108" s="148">
        <v>15.642980453083306</v>
      </c>
      <c r="LC108" s="148">
        <v>7.4504892553242099</v>
      </c>
      <c r="LD108" s="148">
        <v>3.0281329374949517</v>
      </c>
      <c r="LE108" s="148">
        <v>632.97744734096204</v>
      </c>
      <c r="LF108" s="148">
        <v>24.615014282473897</v>
      </c>
      <c r="LG108" s="148">
        <v>39.467679356732447</v>
      </c>
      <c r="LH108" s="148">
        <v>0</v>
      </c>
      <c r="LI108" s="148">
        <v>13.310599896447039</v>
      </c>
      <c r="LJ108" s="617"/>
      <c r="LL108" s="142">
        <f t="shared" si="219"/>
        <v>51.880802714765956</v>
      </c>
    </row>
    <row r="109" spans="1:324" s="142" customFormat="1" ht="15.75" x14ac:dyDescent="0.2">
      <c r="A109" s="278">
        <v>79</v>
      </c>
      <c r="B109" s="272">
        <v>31</v>
      </c>
      <c r="C109" s="144">
        <v>110</v>
      </c>
      <c r="D109" s="327">
        <v>3314.85</v>
      </c>
      <c r="E109" s="322" t="s">
        <v>242</v>
      </c>
      <c r="F109" s="311" t="s">
        <v>161</v>
      </c>
      <c r="G109" s="242"/>
      <c r="H109" s="145">
        <v>69.099022505636853</v>
      </c>
      <c r="I109" s="145">
        <v>0.69138201845653247</v>
      </c>
      <c r="J109" s="145">
        <v>11.92785263320566</v>
      </c>
      <c r="K109" s="145">
        <v>3.1159882959097924</v>
      </c>
      <c r="L109" s="145">
        <v>5.8153627720642913E-2</v>
      </c>
      <c r="M109" s="145">
        <v>2.3038887821671992</v>
      </c>
      <c r="N109" s="145">
        <v>1.2304569166923334</v>
      </c>
      <c r="O109" s="145">
        <v>2.8647071884749158</v>
      </c>
      <c r="P109" s="145">
        <v>3.207885386628833</v>
      </c>
      <c r="Q109" s="145">
        <v>0.13938409183836634</v>
      </c>
      <c r="R109" s="145">
        <v>6.6768979975552978E-2</v>
      </c>
      <c r="S109" s="145">
        <v>0.86450957329329647</v>
      </c>
      <c r="T109" s="145">
        <v>0.56000000000000005</v>
      </c>
      <c r="U109" s="145">
        <v>3.47</v>
      </c>
      <c r="V109" s="146">
        <v>99.599999999999952</v>
      </c>
      <c r="W109" s="146"/>
      <c r="X109" s="145">
        <v>2.8647071884749158</v>
      </c>
      <c r="Y109" s="145">
        <f t="shared" si="226"/>
        <v>2.1256127338483877</v>
      </c>
      <c r="Z109" s="145">
        <f t="shared" si="227"/>
        <v>2.4384666270648364E-2</v>
      </c>
      <c r="AA109" s="145">
        <f t="shared" si="228"/>
        <v>4.9903199223233035</v>
      </c>
      <c r="AB109" s="145">
        <v>0.56000000000000005</v>
      </c>
      <c r="AC109" s="146">
        <f t="shared" si="229"/>
        <v>0.93127855326884945</v>
      </c>
      <c r="AD109" s="146"/>
      <c r="AE109" s="146">
        <f t="shared" si="230"/>
        <v>0.1168457149572177</v>
      </c>
      <c r="AF109" s="443">
        <f t="shared" si="248"/>
        <v>1.1136112017351156</v>
      </c>
      <c r="AG109" s="146">
        <v>0</v>
      </c>
      <c r="AH109" s="146">
        <f t="shared" si="231"/>
        <v>6.6768979975552978E-2</v>
      </c>
      <c r="AI109" s="887">
        <f t="shared" si="170"/>
        <v>0.1168457149572177</v>
      </c>
      <c r="AJ109" s="887">
        <f t="shared" si="171"/>
        <v>1.1136112017351156</v>
      </c>
      <c r="AK109" s="146"/>
      <c r="AL109" s="887">
        <f t="shared" si="249"/>
        <v>6.6768979975552964E-2</v>
      </c>
      <c r="AM109" s="249">
        <f t="shared" si="233"/>
        <v>36.897169101352098</v>
      </c>
      <c r="AN109" s="249">
        <f t="shared" si="234"/>
        <v>0.96981851917484074</v>
      </c>
      <c r="AO109" s="249">
        <f t="shared" si="220"/>
        <v>3.0181480825159222E-2</v>
      </c>
      <c r="AP109" s="249">
        <f t="shared" si="235"/>
        <v>5.4198770780769916</v>
      </c>
      <c r="AQ109" s="249">
        <f t="shared" si="221"/>
        <v>5.2562971619702905</v>
      </c>
      <c r="AR109" s="249">
        <f t="shared" si="222"/>
        <v>0.16357991610670072</v>
      </c>
      <c r="AS109" s="249">
        <f t="shared" si="236"/>
        <v>3.2666771090091511</v>
      </c>
      <c r="AT109" s="249">
        <f t="shared" si="237"/>
        <v>0.2033228909908488</v>
      </c>
      <c r="AU109" s="433">
        <f t="shared" si="223"/>
        <v>1.4805140088326652</v>
      </c>
      <c r="AV109" s="430">
        <f t="shared" si="238"/>
        <v>40.901653808370206</v>
      </c>
      <c r="AW109" s="430">
        <f t="shared" si="239"/>
        <v>48.648195601451746</v>
      </c>
      <c r="AX109" s="430">
        <f t="shared" si="240"/>
        <v>91.030363418654616</v>
      </c>
      <c r="AY109" s="430">
        <f t="shared" si="224"/>
        <v>8.9696365813453838</v>
      </c>
      <c r="AZ109" s="436">
        <f t="shared" si="250"/>
        <v>48.648195601451746</v>
      </c>
      <c r="BA109" s="436"/>
      <c r="BB109" s="436">
        <f t="shared" si="251"/>
        <v>1.4805140088326652</v>
      </c>
      <c r="BC109" s="436"/>
      <c r="BD109" s="436">
        <f t="shared" si="252"/>
        <v>40.901653808370206</v>
      </c>
      <c r="BE109" s="430"/>
      <c r="BF109" s="146">
        <f t="shared" si="172"/>
        <v>89.549849409821945</v>
      </c>
      <c r="BG109" s="146"/>
      <c r="BH109" s="147">
        <v>18150.235926388024</v>
      </c>
      <c r="BI109" s="472">
        <v>1</v>
      </c>
      <c r="BJ109" s="148">
        <v>-0.32163605900797787</v>
      </c>
      <c r="BK109" s="148">
        <v>47.729009739144338</v>
      </c>
      <c r="BL109" s="148">
        <v>11.859947835353728</v>
      </c>
      <c r="BM109" s="148">
        <v>0.72669825990222636</v>
      </c>
      <c r="BN109" s="148">
        <v>32.081865171972346</v>
      </c>
      <c r="BO109" s="148">
        <v>85.704042071743672</v>
      </c>
      <c r="BP109" s="148">
        <v>141.76118954249412</v>
      </c>
      <c r="BQ109" s="148">
        <v>16.891521614603878</v>
      </c>
      <c r="BR109" s="196">
        <v>153.76533365607276</v>
      </c>
      <c r="BS109" s="148">
        <v>8.9743435980767874</v>
      </c>
      <c r="BT109" s="148">
        <v>12.503430599924792</v>
      </c>
      <c r="BU109" s="148">
        <v>8.0311887647378111</v>
      </c>
      <c r="BV109" s="148">
        <v>2.6185422401333187</v>
      </c>
      <c r="BW109" s="148">
        <v>606.3271534610941</v>
      </c>
      <c r="BX109" s="148">
        <v>20.495445364399547</v>
      </c>
      <c r="BY109" s="148">
        <v>56.2949785689514</v>
      </c>
      <c r="BZ109" s="148">
        <v>12.783887039644204</v>
      </c>
      <c r="CA109" s="148">
        <v>15.913678552894295</v>
      </c>
      <c r="CB109" s="148"/>
      <c r="CC109" s="148">
        <f t="shared" si="225"/>
        <v>94725.861932055152</v>
      </c>
      <c r="CD109" s="148"/>
      <c r="CE109" s="148">
        <f t="shared" si="253"/>
        <v>92.704102486245247</v>
      </c>
      <c r="CF109" s="148"/>
      <c r="CG109" s="198">
        <v>15.342919678462577</v>
      </c>
      <c r="CH109" s="198">
        <v>13.055003313452612</v>
      </c>
      <c r="CI109" s="380">
        <v>9.8200912837178151</v>
      </c>
      <c r="CJ109" s="200"/>
      <c r="CK109" s="344">
        <v>15.342919678462577</v>
      </c>
      <c r="CL109" s="373">
        <v>9.8200912837178151</v>
      </c>
      <c r="CM109" s="501">
        <f t="shared" si="173"/>
        <v>40.901653808370206</v>
      </c>
      <c r="CN109" s="501">
        <f t="shared" si="174"/>
        <v>48.648195601451746</v>
      </c>
      <c r="CO109" s="161">
        <f t="shared" si="175"/>
        <v>2.4448889149693936E-2</v>
      </c>
      <c r="CP109" s="161">
        <f t="shared" si="175"/>
        <v>2.0555746983761888E-2</v>
      </c>
      <c r="CQ109" s="142">
        <f t="shared" si="176"/>
        <v>1.1893943415925219</v>
      </c>
      <c r="CR109" s="142">
        <f t="shared" si="177"/>
        <v>45.674732093836511</v>
      </c>
      <c r="CS109" s="142">
        <f t="shared" si="178"/>
        <v>5.793081506831645</v>
      </c>
      <c r="CT109" s="142">
        <f t="shared" si="241"/>
        <v>85.279140269488551</v>
      </c>
      <c r="CU109" s="142">
        <f t="shared" si="179"/>
        <v>14.720859730511448</v>
      </c>
      <c r="CV109" s="142">
        <f t="shared" si="180"/>
        <v>3.7429802715063096</v>
      </c>
      <c r="CW109" s="146">
        <f t="shared" si="181"/>
        <v>69.099022505636853</v>
      </c>
      <c r="CX109" s="146">
        <f t="shared" si="182"/>
        <v>11.92785263320566</v>
      </c>
      <c r="CY109" s="146">
        <f t="shared" si="183"/>
        <v>3.207885386628833</v>
      </c>
      <c r="CZ109" s="512">
        <f t="shared" si="184"/>
        <v>85.704042071743672</v>
      </c>
      <c r="DG109" s="516"/>
      <c r="DH109" s="145">
        <v>69.099022505636853</v>
      </c>
      <c r="DI109" s="145">
        <v>0.69138201845653247</v>
      </c>
      <c r="DJ109" s="145">
        <v>11.92785263320566</v>
      </c>
      <c r="DK109" s="145">
        <v>3.1159882959097924</v>
      </c>
      <c r="DL109" s="145">
        <v>5.8153627720642913E-2</v>
      </c>
      <c r="DM109" s="145">
        <v>2.3038887821671992</v>
      </c>
      <c r="DN109" s="145">
        <v>1.2304569166923334</v>
      </c>
      <c r="DO109" s="145">
        <v>2.8647071884749158</v>
      </c>
      <c r="DP109" s="145">
        <v>3.207885386628833</v>
      </c>
      <c r="DQ109" s="145">
        <v>0.13938409183836634</v>
      </c>
      <c r="DR109" s="145">
        <v>6.6768979975552978E-2</v>
      </c>
      <c r="DS109" s="145">
        <v>0.86450957329329647</v>
      </c>
      <c r="DT109" s="145">
        <v>0.56000000000000005</v>
      </c>
      <c r="DU109" s="538">
        <v>3.47</v>
      </c>
      <c r="DV109" s="540">
        <f t="shared" si="185"/>
        <v>99.599999999999952</v>
      </c>
      <c r="DW109" s="554">
        <f t="shared" si="186"/>
        <v>1.1358198517697802</v>
      </c>
      <c r="DX109" s="256">
        <f t="shared" si="255"/>
        <v>78.484041499789157</v>
      </c>
      <c r="DY109" s="256">
        <f t="shared" si="255"/>
        <v>0.78528542171959015</v>
      </c>
      <c r="DZ109" s="256">
        <f t="shared" si="255"/>
        <v>13.547891809779435</v>
      </c>
      <c r="EA109" s="256">
        <f t="shared" si="254"/>
        <v>3.5392013643766305</v>
      </c>
      <c r="EB109" s="256">
        <f t="shared" si="254"/>
        <v>6.6052044817535613E-2</v>
      </c>
      <c r="EC109" s="256">
        <f t="shared" si="254"/>
        <v>2.6168026150552075</v>
      </c>
      <c r="ED109" s="256">
        <f t="shared" si="254"/>
        <v>1.3975773927265869</v>
      </c>
      <c r="EE109" s="256">
        <f t="shared" si="254"/>
        <v>3.2537912941774025</v>
      </c>
      <c r="EF109" s="256">
        <f t="shared" si="254"/>
        <v>3.6435799043352053</v>
      </c>
      <c r="EG109" s="256">
        <f t="shared" si="254"/>
        <v>0.15831521853091868</v>
      </c>
      <c r="EH109" s="256">
        <f t="shared" si="254"/>
        <v>7.5837532938652003E-2</v>
      </c>
      <c r="EI109" s="256">
        <f t="shared" si="254"/>
        <v>0.98192713539154786</v>
      </c>
      <c r="EJ109" s="256">
        <f t="shared" si="243"/>
        <v>108.55030323363788</v>
      </c>
      <c r="EK109" s="256"/>
      <c r="EL109" s="256"/>
      <c r="EM109" s="147">
        <v>18150.235926388024</v>
      </c>
      <c r="EN109" s="472">
        <v>1</v>
      </c>
      <c r="EO109" s="148">
        <v>-0.32163605900797787</v>
      </c>
      <c r="EP109" s="148">
        <v>47.729009739144338</v>
      </c>
      <c r="EQ109" s="148">
        <v>11.859947835353728</v>
      </c>
      <c r="ER109" s="148">
        <v>0.72669825990222636</v>
      </c>
      <c r="ES109" s="148">
        <v>32.081865171972346</v>
      </c>
      <c r="ET109" s="148">
        <v>85.704042071743672</v>
      </c>
      <c r="EU109" s="148">
        <v>141.76118954249412</v>
      </c>
      <c r="EV109" s="148">
        <v>16.891521614603878</v>
      </c>
      <c r="EW109" s="196">
        <v>153.76533365607276</v>
      </c>
      <c r="EX109" s="148">
        <v>8.9743435980767874</v>
      </c>
      <c r="EY109" s="148">
        <v>12.503430599924792</v>
      </c>
      <c r="EZ109" s="148">
        <v>8.0311887647378111</v>
      </c>
      <c r="FA109" s="148">
        <v>2.6185422401333187</v>
      </c>
      <c r="FB109" s="148">
        <v>606.3271534610941</v>
      </c>
      <c r="FC109" s="148">
        <v>20.495445364399547</v>
      </c>
      <c r="FD109" s="148">
        <v>56.2949785689514</v>
      </c>
      <c r="FE109" s="148">
        <v>12.783887039644204</v>
      </c>
      <c r="FF109" s="148">
        <v>15.913678552894295</v>
      </c>
      <c r="FG109" s="516"/>
      <c r="FH109" s="256"/>
      <c r="FI109" s="256"/>
      <c r="FJ109" s="256"/>
      <c r="FK109" s="256"/>
      <c r="FL109" s="256"/>
      <c r="FM109" s="142">
        <f t="shared" si="244"/>
        <v>49.699385971690248</v>
      </c>
      <c r="FN109" s="256"/>
      <c r="FO109" s="142">
        <f t="shared" si="245"/>
        <v>43.255341800357925</v>
      </c>
      <c r="FP109" s="256"/>
      <c r="FQ109" s="142">
        <f t="shared" si="187"/>
        <v>14.720859730511446</v>
      </c>
      <c r="FS109" s="142">
        <f t="shared" si="188"/>
        <v>53.466227230063531</v>
      </c>
      <c r="FT109" s="256"/>
      <c r="FU109" s="142">
        <f t="shared" si="189"/>
        <v>14.720859730511448</v>
      </c>
      <c r="FV109" s="256"/>
      <c r="FW109" s="142">
        <f t="shared" si="190"/>
        <v>0.17261970141810079</v>
      </c>
      <c r="FY109" s="142">
        <f t="shared" si="191"/>
        <v>11.92785263320566</v>
      </c>
      <c r="FZ109" s="256"/>
      <c r="GA109" s="256"/>
      <c r="GB109" s="256"/>
      <c r="GC109" s="256"/>
      <c r="GD109" s="256"/>
      <c r="GE109" s="256"/>
      <c r="GF109" s="256"/>
      <c r="GG109" s="256"/>
      <c r="GH109" s="256"/>
      <c r="GI109" s="256"/>
      <c r="GJ109" s="256"/>
      <c r="GK109" s="256"/>
      <c r="GL109" s="256"/>
      <c r="GM109" s="256"/>
      <c r="GN109" s="256"/>
      <c r="GO109" s="344">
        <v>15.342919678462577</v>
      </c>
      <c r="GP109" s="373">
        <v>9.8200912837178151</v>
      </c>
      <c r="GQ109" s="256"/>
      <c r="GR109" s="256"/>
      <c r="GS109" s="617"/>
      <c r="GT109" s="620"/>
      <c r="GU109" s="620"/>
      <c r="GV109" s="620"/>
      <c r="GW109" s="620"/>
      <c r="GX109" s="620"/>
      <c r="GY109" s="620"/>
      <c r="GZ109" s="620"/>
      <c r="HA109" s="620"/>
      <c r="HB109" s="620"/>
      <c r="HC109" s="629"/>
      <c r="HD109" s="620"/>
      <c r="HE109" s="620"/>
      <c r="HF109" s="620"/>
      <c r="HG109" s="620"/>
      <c r="HH109" s="620"/>
      <c r="HI109" s="620"/>
      <c r="HJ109" s="620"/>
      <c r="HK109" s="620"/>
      <c r="HL109" s="629"/>
      <c r="HM109" s="620"/>
      <c r="HN109" s="620"/>
      <c r="HO109" s="620"/>
      <c r="HP109" s="620"/>
      <c r="HQ109" s="620"/>
      <c r="HR109" s="620"/>
      <c r="HS109" s="620"/>
      <c r="HT109" s="620"/>
      <c r="HU109" s="620"/>
      <c r="HV109" s="620"/>
      <c r="HW109" s="620"/>
      <c r="HX109" s="620"/>
      <c r="HY109" s="620"/>
      <c r="HZ109" s="620"/>
      <c r="IA109" s="620"/>
      <c r="IB109" s="620"/>
      <c r="IC109" s="620"/>
      <c r="ID109" s="620"/>
      <c r="IE109" s="620"/>
      <c r="IF109" s="620"/>
      <c r="IG109" s="620"/>
      <c r="IH109" s="620"/>
      <c r="II109" s="620"/>
      <c r="IJ109" s="620"/>
      <c r="IK109" s="620"/>
      <c r="IL109" s="620"/>
      <c r="IM109" s="620"/>
      <c r="IN109" s="620"/>
      <c r="IO109" s="620"/>
      <c r="IP109" s="620"/>
      <c r="IQ109" s="620"/>
      <c r="IR109" s="620"/>
      <c r="IS109" s="620"/>
      <c r="IT109" s="620"/>
      <c r="IU109" s="620"/>
      <c r="IV109" s="620"/>
      <c r="IW109" s="620"/>
      <c r="IX109" s="278">
        <v>79</v>
      </c>
      <c r="IY109" s="145">
        <v>69.099022505636853</v>
      </c>
      <c r="IZ109" s="145">
        <v>0.69138201845653247</v>
      </c>
      <c r="JA109" s="145">
        <v>11.92785263320566</v>
      </c>
      <c r="JB109" s="145">
        <v>3.1159882959097924</v>
      </c>
      <c r="JC109" s="145">
        <v>5.8153627720642913E-2</v>
      </c>
      <c r="JD109" s="145">
        <v>2.3038887821671992</v>
      </c>
      <c r="JE109" s="145">
        <v>1.2304569166923334</v>
      </c>
      <c r="JF109" s="145">
        <v>2.8647071884749158</v>
      </c>
      <c r="JG109" s="145">
        <v>3.207885386628833</v>
      </c>
      <c r="JH109" s="145">
        <v>0.13938409183836634</v>
      </c>
      <c r="JI109" s="145">
        <v>6.6768979975552978E-2</v>
      </c>
      <c r="JJ109" s="145">
        <v>0.86450957329329647</v>
      </c>
      <c r="JK109" s="538">
        <v>3.47</v>
      </c>
      <c r="JL109" s="248">
        <v>0.56000000000000005</v>
      </c>
      <c r="JM109" s="540">
        <f t="shared" si="192"/>
        <v>99.039999999999949</v>
      </c>
      <c r="JN109" s="748">
        <f t="shared" si="193"/>
        <v>1.0096930533117938</v>
      </c>
      <c r="JO109" s="753">
        <f t="shared" si="194"/>
        <v>69.768803014576832</v>
      </c>
      <c r="JP109" s="753">
        <f t="shared" si="195"/>
        <v>0.69808362122024725</v>
      </c>
      <c r="JQ109" s="753">
        <f t="shared" si="196"/>
        <v>12.043469944674543</v>
      </c>
      <c r="JR109" s="753">
        <f t="shared" si="197"/>
        <v>3.1461917365809717</v>
      </c>
      <c r="JS109" s="753">
        <f t="shared" si="198"/>
        <v>5.8717313934413318E-2</v>
      </c>
      <c r="JT109" s="753">
        <f t="shared" si="199"/>
        <v>2.3262204989571895</v>
      </c>
      <c r="JU109" s="753">
        <f t="shared" si="200"/>
        <v>1.2423838011836976</v>
      </c>
      <c r="JV109" s="753">
        <f t="shared" si="201"/>
        <v>2.8924749479754821</v>
      </c>
      <c r="JW109" s="753">
        <f t="shared" si="202"/>
        <v>3.2389795906995507</v>
      </c>
      <c r="JX109" s="753">
        <f t="shared" si="203"/>
        <v>0.1407351492713716</v>
      </c>
      <c r="JY109" s="753">
        <f t="shared" si="204"/>
        <v>6.7416175258030106E-2</v>
      </c>
      <c r="JZ109" s="753">
        <f t="shared" si="205"/>
        <v>0.87288931067578457</v>
      </c>
      <c r="KA109" s="753">
        <f t="shared" si="206"/>
        <v>3.5036348949919249</v>
      </c>
      <c r="KB109" s="753">
        <f t="shared" si="207"/>
        <v>100.00000000000004</v>
      </c>
      <c r="KC109" s="256"/>
      <c r="KD109" s="256">
        <f t="shared" si="208"/>
        <v>50.181124769477265</v>
      </c>
      <c r="KE109" s="256">
        <f t="shared" si="209"/>
        <v>42.670995639059107</v>
      </c>
      <c r="KF109" s="256">
        <f t="shared" si="210"/>
        <v>4.7460186961756223</v>
      </c>
      <c r="KG109" s="249">
        <f t="shared" si="211"/>
        <v>3.9735155831806681</v>
      </c>
      <c r="KH109" s="256">
        <f t="shared" si="212"/>
        <v>101.57165468789266</v>
      </c>
      <c r="KI109" s="256">
        <f t="shared" si="213"/>
        <v>0.98452664089482433</v>
      </c>
      <c r="KJ109" s="753">
        <f t="shared" si="214"/>
        <v>49.404654205617518</v>
      </c>
      <c r="KK109" s="753">
        <f t="shared" si="215"/>
        <v>42.010732000160559</v>
      </c>
      <c r="KL109" s="753">
        <f t="shared" si="216"/>
        <v>4.6725818445698195</v>
      </c>
      <c r="KM109" s="753">
        <f t="shared" si="217"/>
        <v>3.9120319496521021</v>
      </c>
      <c r="KN109" s="753">
        <f t="shared" si="218"/>
        <v>100</v>
      </c>
      <c r="KO109" s="256"/>
      <c r="KP109" s="147">
        <v>18150.235926388024</v>
      </c>
      <c r="KQ109" s="472">
        <v>1</v>
      </c>
      <c r="KR109" s="148">
        <v>-0.32163605900797787</v>
      </c>
      <c r="KS109" s="148">
        <v>47.729009739144338</v>
      </c>
      <c r="KT109" s="148">
        <v>11.859947835353728</v>
      </c>
      <c r="KU109" s="148">
        <v>0.72669825990222636</v>
      </c>
      <c r="KV109" s="148">
        <v>32.081865171972346</v>
      </c>
      <c r="KW109" s="148">
        <v>85.704042071743672</v>
      </c>
      <c r="KX109" s="148">
        <v>141.76118954249412</v>
      </c>
      <c r="KY109" s="148">
        <v>16.891521614603878</v>
      </c>
      <c r="KZ109" s="196">
        <v>153.76533365607276</v>
      </c>
      <c r="LA109" s="148">
        <v>8.9743435980767874</v>
      </c>
      <c r="LB109" s="148">
        <v>12.503430599924792</v>
      </c>
      <c r="LC109" s="148">
        <v>8.0311887647378111</v>
      </c>
      <c r="LD109" s="148">
        <v>2.6185422401333187</v>
      </c>
      <c r="LE109" s="148">
        <v>606.3271534610941</v>
      </c>
      <c r="LF109" s="148">
        <v>20.495445364399547</v>
      </c>
      <c r="LG109" s="148">
        <v>56.2949785689514</v>
      </c>
      <c r="LH109" s="148">
        <v>12.783887039644204</v>
      </c>
      <c r="LI109" s="148">
        <v>15.913678552894295</v>
      </c>
      <c r="LJ109" s="617"/>
      <c r="LL109" s="142">
        <f t="shared" si="219"/>
        <v>36.753646515770484</v>
      </c>
    </row>
    <row r="110" spans="1:324" s="728" customFormat="1" ht="16.5" thickBot="1" x14ac:dyDescent="0.25">
      <c r="A110" s="691">
        <v>80</v>
      </c>
      <c r="B110" s="705">
        <v>33</v>
      </c>
      <c r="C110" s="706">
        <v>110</v>
      </c>
      <c r="D110" s="793">
        <v>3315.25</v>
      </c>
      <c r="E110" s="708" t="s">
        <v>242</v>
      </c>
      <c r="F110" s="709" t="s">
        <v>161</v>
      </c>
      <c r="G110" s="710"/>
      <c r="H110" s="711">
        <v>67.717410160136012</v>
      </c>
      <c r="I110" s="711">
        <v>0.56287580862657982</v>
      </c>
      <c r="J110" s="711">
        <v>11.512432481104476</v>
      </c>
      <c r="K110" s="711">
        <v>3.3155599552604267</v>
      </c>
      <c r="L110" s="711">
        <v>6.7565696332852032E-2</v>
      </c>
      <c r="M110" s="711">
        <v>2.5484421103106065</v>
      </c>
      <c r="N110" s="711">
        <v>1.8240678080103803</v>
      </c>
      <c r="O110" s="711">
        <v>2.496119894247971</v>
      </c>
      <c r="P110" s="711">
        <v>3.6249614061504984</v>
      </c>
      <c r="Q110" s="711">
        <v>0.13636735052545135</v>
      </c>
      <c r="R110" s="711">
        <v>0.48840934757680537</v>
      </c>
      <c r="S110" s="711">
        <v>0.6457879817179607</v>
      </c>
      <c r="T110" s="711">
        <v>0.52</v>
      </c>
      <c r="U110" s="711">
        <v>4.1399999999999997</v>
      </c>
      <c r="V110" s="712">
        <v>99.6</v>
      </c>
      <c r="W110" s="712"/>
      <c r="X110" s="711">
        <v>2.496119894247971</v>
      </c>
      <c r="Y110" s="711">
        <f t="shared" si="226"/>
        <v>1.8521209615319945</v>
      </c>
      <c r="Z110" s="711">
        <f t="shared" si="227"/>
        <v>1.8215326819111519E-2</v>
      </c>
      <c r="AA110" s="711">
        <f t="shared" si="228"/>
        <v>4.3482408557799657</v>
      </c>
      <c r="AB110" s="711">
        <v>0.52</v>
      </c>
      <c r="AC110" s="712">
        <f t="shared" si="229"/>
        <v>1.134197329294766</v>
      </c>
      <c r="AD110" s="712"/>
      <c r="AE110" s="712">
        <f t="shared" si="230"/>
        <v>0.85471635825940928</v>
      </c>
      <c r="AF110" s="713">
        <f t="shared" si="248"/>
        <v>0.96935144975097098</v>
      </c>
      <c r="AG110" s="712">
        <v>0</v>
      </c>
      <c r="AH110" s="712">
        <f t="shared" si="231"/>
        <v>0.48840934757680537</v>
      </c>
      <c r="AI110" s="887">
        <f t="shared" si="170"/>
        <v>0.85471635825940928</v>
      </c>
      <c r="AJ110" s="887">
        <f t="shared" si="171"/>
        <v>0.96935144975097098</v>
      </c>
      <c r="AK110" s="146"/>
      <c r="AL110" s="887">
        <f t="shared" si="249"/>
        <v>0.48840934757680532</v>
      </c>
      <c r="AM110" s="714">
        <f t="shared" si="233"/>
        <v>35.506648893064401</v>
      </c>
      <c r="AN110" s="714">
        <f t="shared" si="234"/>
        <v>0.97269943855669472</v>
      </c>
      <c r="AO110" s="714">
        <f t="shared" si="220"/>
        <v>2.7300561443305248E-2</v>
      </c>
      <c r="AP110" s="714">
        <f t="shared" si="235"/>
        <v>5.8640020655710332</v>
      </c>
      <c r="AQ110" s="714">
        <f t="shared" si="221"/>
        <v>5.703911516876242</v>
      </c>
      <c r="AR110" s="714">
        <f t="shared" si="222"/>
        <v>0.16009054869479089</v>
      </c>
      <c r="AS110" s="714">
        <f t="shared" si="236"/>
        <v>3.9199586048770563</v>
      </c>
      <c r="AT110" s="714">
        <f t="shared" si="237"/>
        <v>0.22004139512294296</v>
      </c>
      <c r="AU110" s="715">
        <f t="shared" si="223"/>
        <v>1.3494833935687049</v>
      </c>
      <c r="AV110" s="716">
        <f t="shared" si="238"/>
        <v>42.27260520571555</v>
      </c>
      <c r="AW110" s="716">
        <f t="shared" si="239"/>
        <v>46.581107557278237</v>
      </c>
      <c r="AX110" s="716">
        <f t="shared" si="240"/>
        <v>90.203196156562484</v>
      </c>
      <c r="AY110" s="716">
        <f t="shared" si="224"/>
        <v>9.796803843437516</v>
      </c>
      <c r="AZ110" s="717">
        <f t="shared" si="250"/>
        <v>46.581107557278237</v>
      </c>
      <c r="BA110" s="717"/>
      <c r="BB110" s="717">
        <f t="shared" si="251"/>
        <v>1.3494833935687049</v>
      </c>
      <c r="BC110" s="717"/>
      <c r="BD110" s="717">
        <f t="shared" si="252"/>
        <v>42.27260520571555</v>
      </c>
      <c r="BE110" s="716"/>
      <c r="BF110" s="712">
        <f t="shared" si="172"/>
        <v>88.85371276299378</v>
      </c>
      <c r="BG110" s="712"/>
      <c r="BH110" s="718">
        <v>21407.810747036168</v>
      </c>
      <c r="BI110" s="719">
        <v>22.630687488909512</v>
      </c>
      <c r="BJ110" s="719">
        <v>0</v>
      </c>
      <c r="BK110" s="719">
        <v>50.217685738243098</v>
      </c>
      <c r="BL110" s="719">
        <v>12.807677841681523</v>
      </c>
      <c r="BM110" s="719">
        <v>1.7834136079159661</v>
      </c>
      <c r="BN110" s="719">
        <v>27.52917545380366</v>
      </c>
      <c r="BO110" s="719">
        <v>106.9010546244147</v>
      </c>
      <c r="BP110" s="719">
        <v>172.54907333376173</v>
      </c>
      <c r="BQ110" s="719">
        <v>17.039931668645732</v>
      </c>
      <c r="BR110" s="720">
        <v>116.46059769861392</v>
      </c>
      <c r="BS110" s="719">
        <v>6.8481361811407204</v>
      </c>
      <c r="BT110" s="719">
        <v>11.502521859179085</v>
      </c>
      <c r="BU110" s="719">
        <v>7.2943018964962549</v>
      </c>
      <c r="BV110" s="719">
        <v>1.4646375121481683</v>
      </c>
      <c r="BW110" s="719">
        <v>637.93617758656285</v>
      </c>
      <c r="BX110" s="719">
        <v>21.992849473366977</v>
      </c>
      <c r="BY110" s="719">
        <v>50.454297284599313</v>
      </c>
      <c r="BZ110" s="719">
        <v>6.3563542586448252</v>
      </c>
      <c r="CA110" s="719">
        <v>13.054064811742448</v>
      </c>
      <c r="CB110" s="719"/>
      <c r="CC110" s="719">
        <f t="shared" si="225"/>
        <v>1314745.3505223759</v>
      </c>
      <c r="CD110" s="719"/>
      <c r="CE110" s="719">
        <f t="shared" si="253"/>
        <v>85.501211569708744</v>
      </c>
      <c r="CF110" s="719"/>
      <c r="CG110" s="721">
        <v>13.974724440942786</v>
      </c>
      <c r="CH110" s="721">
        <v>12.098765432098768</v>
      </c>
      <c r="CI110" s="722">
        <v>1.6907111833786101</v>
      </c>
      <c r="CJ110" s="723"/>
      <c r="CK110" s="724">
        <v>13.974724440942786</v>
      </c>
      <c r="CL110" s="725">
        <v>1.6907111833786101</v>
      </c>
      <c r="CM110" s="726">
        <f t="shared" si="173"/>
        <v>42.27260520571555</v>
      </c>
      <c r="CN110" s="726">
        <f t="shared" si="174"/>
        <v>46.581107557278237</v>
      </c>
      <c r="CO110" s="727">
        <f t="shared" si="175"/>
        <v>2.3655982287668256E-2</v>
      </c>
      <c r="CP110" s="727">
        <f t="shared" si="175"/>
        <v>2.146793093681499E-2</v>
      </c>
      <c r="CQ110" s="728">
        <f t="shared" si="176"/>
        <v>1.1019218553149439</v>
      </c>
      <c r="CR110" s="728">
        <f t="shared" si="177"/>
        <v>47.575507979584899</v>
      </c>
      <c r="CS110" s="728">
        <f t="shared" si="178"/>
        <v>5.8821113844777448</v>
      </c>
      <c r="CT110" s="728">
        <f t="shared" si="241"/>
        <v>85.469575481509224</v>
      </c>
      <c r="CU110" s="728">
        <f t="shared" si="179"/>
        <v>14.530424518490788</v>
      </c>
      <c r="CV110" s="728">
        <f t="shared" si="180"/>
        <v>3.3909500882721959</v>
      </c>
      <c r="CW110" s="712">
        <f t="shared" si="181"/>
        <v>67.717410160136012</v>
      </c>
      <c r="CX110" s="712">
        <f t="shared" si="182"/>
        <v>11.512432481104476</v>
      </c>
      <c r="CY110" s="712">
        <f t="shared" si="183"/>
        <v>3.6249614061504984</v>
      </c>
      <c r="CZ110" s="729">
        <f t="shared" si="184"/>
        <v>106.9010546244147</v>
      </c>
      <c r="DG110" s="730"/>
      <c r="DH110" s="711">
        <v>67.717410160136012</v>
      </c>
      <c r="DI110" s="711">
        <v>0.56287580862657982</v>
      </c>
      <c r="DJ110" s="711">
        <v>11.512432481104476</v>
      </c>
      <c r="DK110" s="711">
        <v>3.3155599552604267</v>
      </c>
      <c r="DL110" s="711">
        <v>6.7565696332852032E-2</v>
      </c>
      <c r="DM110" s="711">
        <v>2.5484421103106065</v>
      </c>
      <c r="DN110" s="711">
        <v>1.8240678080103803</v>
      </c>
      <c r="DO110" s="711">
        <v>2.496119894247971</v>
      </c>
      <c r="DP110" s="711">
        <v>3.6249614061504984</v>
      </c>
      <c r="DQ110" s="711">
        <v>0.13636735052545135</v>
      </c>
      <c r="DR110" s="711">
        <v>0.48840934757680537</v>
      </c>
      <c r="DS110" s="711">
        <v>0.6457879817179607</v>
      </c>
      <c r="DT110" s="711">
        <v>0.52</v>
      </c>
      <c r="DU110" s="731">
        <v>4.1399999999999997</v>
      </c>
      <c r="DV110" s="732">
        <f t="shared" si="185"/>
        <v>99.600000000000009</v>
      </c>
      <c r="DW110" s="733">
        <f t="shared" si="186"/>
        <v>1.1529605053101788</v>
      </c>
      <c r="DX110" s="734">
        <f t="shared" si="255"/>
        <v>78.075499436527053</v>
      </c>
      <c r="DY110" s="734">
        <f t="shared" si="255"/>
        <v>0.648973576740977</v>
      </c>
      <c r="DZ110" s="734">
        <f t="shared" si="255"/>
        <v>13.273379970763532</v>
      </c>
      <c r="EA110" s="734">
        <f t="shared" si="254"/>
        <v>3.8227096814032553</v>
      </c>
      <c r="EB110" s="734">
        <f t="shared" si="254"/>
        <v>7.7900579385559179E-2</v>
      </c>
      <c r="EC110" s="734">
        <f t="shared" si="254"/>
        <v>2.9382531032574555</v>
      </c>
      <c r="ED110" s="734">
        <f t="shared" si="254"/>
        <v>2.1030781416436781</v>
      </c>
      <c r="EE110" s="734">
        <f t="shared" si="254"/>
        <v>2.8779276545869306</v>
      </c>
      <c r="EF110" s="734">
        <f t="shared" si="254"/>
        <v>4.1794373345651747</v>
      </c>
      <c r="EG110" s="734">
        <f t="shared" si="254"/>
        <v>0.15722616936963466</v>
      </c>
      <c r="EH110" s="734">
        <f t="shared" si="254"/>
        <v>0.56311668818036831</v>
      </c>
      <c r="EI110" s="734">
        <f t="shared" si="254"/>
        <v>0.74456803772478053</v>
      </c>
      <c r="EJ110" s="734">
        <f t="shared" si="243"/>
        <v>109.46207037414838</v>
      </c>
      <c r="EK110" s="734"/>
      <c r="EL110" s="734"/>
      <c r="EM110" s="718">
        <v>21407.810747036168</v>
      </c>
      <c r="EN110" s="719">
        <v>22.630687488909512</v>
      </c>
      <c r="EO110" s="719">
        <v>0</v>
      </c>
      <c r="EP110" s="719">
        <v>50.217685738243098</v>
      </c>
      <c r="EQ110" s="719">
        <v>12.807677841681523</v>
      </c>
      <c r="ER110" s="719">
        <v>1.7834136079159661</v>
      </c>
      <c r="ES110" s="719">
        <v>27.52917545380366</v>
      </c>
      <c r="ET110" s="719">
        <v>106.9010546244147</v>
      </c>
      <c r="EU110" s="719">
        <v>172.54907333376173</v>
      </c>
      <c r="EV110" s="719">
        <v>17.039931668645732</v>
      </c>
      <c r="EW110" s="720">
        <v>116.46059769861392</v>
      </c>
      <c r="EX110" s="719">
        <v>6.8481361811407204</v>
      </c>
      <c r="EY110" s="719">
        <v>11.502521859179085</v>
      </c>
      <c r="EZ110" s="719">
        <v>7.2943018964962549</v>
      </c>
      <c r="FA110" s="719">
        <v>1.4646375121481683</v>
      </c>
      <c r="FB110" s="719">
        <v>637.93617758656285</v>
      </c>
      <c r="FC110" s="719">
        <v>21.992849473366977</v>
      </c>
      <c r="FD110" s="719">
        <v>50.454297284599313</v>
      </c>
      <c r="FE110" s="719">
        <v>6.3563542586448252</v>
      </c>
      <c r="FF110" s="719">
        <v>13.054064811742448</v>
      </c>
      <c r="FG110" s="730"/>
      <c r="FH110" s="734"/>
      <c r="FI110" s="734"/>
      <c r="FJ110" s="734"/>
      <c r="FK110" s="734"/>
      <c r="FL110" s="734"/>
      <c r="FM110" s="728">
        <f t="shared" si="244"/>
        <v>47.968468671268653</v>
      </c>
      <c r="FN110" s="734"/>
      <c r="FO110" s="728">
        <f t="shared" si="245"/>
        <v>42.773806451076311</v>
      </c>
      <c r="FP110" s="734"/>
      <c r="FQ110" s="728">
        <f t="shared" si="187"/>
        <v>14.53042451849079</v>
      </c>
      <c r="FS110" s="728">
        <f t="shared" si="188"/>
        <v>52.862316496466804</v>
      </c>
      <c r="FT110" s="734"/>
      <c r="FU110" s="728">
        <f t="shared" si="189"/>
        <v>14.530424518490788</v>
      </c>
      <c r="FV110" s="734"/>
      <c r="FW110" s="728">
        <f t="shared" si="190"/>
        <v>0.17000698127527672</v>
      </c>
      <c r="FY110" s="728">
        <f t="shared" si="191"/>
        <v>11.512432481104478</v>
      </c>
      <c r="FZ110" s="734"/>
      <c r="GA110" s="734"/>
      <c r="GB110" s="734"/>
      <c r="GC110" s="734"/>
      <c r="GD110" s="734"/>
      <c r="GE110" s="734"/>
      <c r="GF110" s="734"/>
      <c r="GG110" s="734"/>
      <c r="GH110" s="734"/>
      <c r="GI110" s="734"/>
      <c r="GJ110" s="734"/>
      <c r="GK110" s="734"/>
      <c r="GL110" s="734"/>
      <c r="GM110" s="734"/>
      <c r="GN110" s="734"/>
      <c r="GO110" s="724">
        <v>13.974724440942786</v>
      </c>
      <c r="GP110" s="725">
        <v>1.6907111833786101</v>
      </c>
      <c r="GQ110" s="734"/>
      <c r="GR110" s="734"/>
      <c r="GS110" s="741"/>
      <c r="GT110" s="740"/>
      <c r="GU110" s="740"/>
      <c r="GV110" s="740"/>
      <c r="GW110" s="740"/>
      <c r="GX110" s="740"/>
      <c r="GY110" s="740"/>
      <c r="GZ110" s="740"/>
      <c r="HA110" s="740"/>
      <c r="HB110" s="740"/>
      <c r="HC110" s="747"/>
      <c r="HD110" s="740"/>
      <c r="HE110" s="740"/>
      <c r="HF110" s="740"/>
      <c r="HG110" s="740"/>
      <c r="HH110" s="740"/>
      <c r="HI110" s="740"/>
      <c r="HJ110" s="740"/>
      <c r="HK110" s="740"/>
      <c r="HL110" s="747"/>
      <c r="HM110" s="740"/>
      <c r="HN110" s="740"/>
      <c r="HO110" s="740"/>
      <c r="HP110" s="740"/>
      <c r="HQ110" s="740"/>
      <c r="HR110" s="740"/>
      <c r="HS110" s="740"/>
      <c r="HT110" s="740"/>
      <c r="HU110" s="740"/>
      <c r="HV110" s="740"/>
      <c r="HW110" s="740"/>
      <c r="HX110" s="740"/>
      <c r="HY110" s="740"/>
      <c r="HZ110" s="740"/>
      <c r="IA110" s="740"/>
      <c r="IB110" s="740"/>
      <c r="IC110" s="740"/>
      <c r="ID110" s="740"/>
      <c r="IE110" s="740"/>
      <c r="IF110" s="740"/>
      <c r="IG110" s="740"/>
      <c r="IH110" s="740"/>
      <c r="II110" s="740"/>
      <c r="IJ110" s="740"/>
      <c r="IK110" s="740"/>
      <c r="IL110" s="740"/>
      <c r="IM110" s="740"/>
      <c r="IN110" s="740"/>
      <c r="IO110" s="740"/>
      <c r="IP110" s="740"/>
      <c r="IQ110" s="740"/>
      <c r="IR110" s="740"/>
      <c r="IS110" s="740"/>
      <c r="IT110" s="740"/>
      <c r="IU110" s="740"/>
      <c r="IV110" s="740"/>
      <c r="IW110" s="740"/>
      <c r="IX110" s="691">
        <v>80</v>
      </c>
      <c r="IY110" s="711">
        <v>67.717410160136012</v>
      </c>
      <c r="IZ110" s="711">
        <v>0.56287580862657982</v>
      </c>
      <c r="JA110" s="711">
        <v>11.512432481104476</v>
      </c>
      <c r="JB110" s="711">
        <v>3.3155599552604267</v>
      </c>
      <c r="JC110" s="711">
        <v>6.7565696332852032E-2</v>
      </c>
      <c r="JD110" s="711">
        <v>2.5484421103106065</v>
      </c>
      <c r="JE110" s="711">
        <v>1.8240678080103803</v>
      </c>
      <c r="JF110" s="711">
        <v>2.496119894247971</v>
      </c>
      <c r="JG110" s="711">
        <v>3.6249614061504984</v>
      </c>
      <c r="JH110" s="711">
        <v>0.13636735052545135</v>
      </c>
      <c r="JI110" s="711">
        <v>0.48840934757680537</v>
      </c>
      <c r="JJ110" s="711">
        <v>0.6457879817179607</v>
      </c>
      <c r="JK110" s="731">
        <v>4.1399999999999997</v>
      </c>
      <c r="JL110" s="872">
        <v>0.52</v>
      </c>
      <c r="JM110" s="540">
        <f t="shared" si="192"/>
        <v>99.080000000000013</v>
      </c>
      <c r="JN110" s="748">
        <f t="shared" si="193"/>
        <v>1.0092854259184496</v>
      </c>
      <c r="JO110" s="753">
        <f t="shared" si="194"/>
        <v>68.346195155567216</v>
      </c>
      <c r="JP110" s="753">
        <f t="shared" si="195"/>
        <v>0.56810235024886935</v>
      </c>
      <c r="JQ110" s="753">
        <f t="shared" si="196"/>
        <v>11.619330320048924</v>
      </c>
      <c r="JR110" s="753">
        <f t="shared" si="197"/>
        <v>3.3463463416031756</v>
      </c>
      <c r="JS110" s="753">
        <f t="shared" si="198"/>
        <v>6.8193072600779198E-2</v>
      </c>
      <c r="JT110" s="753">
        <f t="shared" si="199"/>
        <v>2.5721054807333532</v>
      </c>
      <c r="JU110" s="753">
        <f t="shared" si="200"/>
        <v>1.8410050545118894</v>
      </c>
      <c r="JV110" s="753">
        <f t="shared" si="201"/>
        <v>2.519297430609579</v>
      </c>
      <c r="JW110" s="753">
        <f t="shared" si="202"/>
        <v>3.6586207167445477</v>
      </c>
      <c r="JX110" s="753">
        <f t="shared" si="203"/>
        <v>0.13763357945645069</v>
      </c>
      <c r="JY110" s="753">
        <f t="shared" si="204"/>
        <v>0.49294443639160812</v>
      </c>
      <c r="JZ110" s="753">
        <f t="shared" si="205"/>
        <v>0.65178439818122791</v>
      </c>
      <c r="KA110" s="753">
        <f t="shared" si="206"/>
        <v>4.1784416633023813</v>
      </c>
      <c r="KB110" s="753">
        <f t="shared" si="207"/>
        <v>100.00000000000003</v>
      </c>
      <c r="KC110" s="734"/>
      <c r="KD110" s="256">
        <f t="shared" si="208"/>
        <v>48.413876333537182</v>
      </c>
      <c r="KE110" s="256">
        <f t="shared" si="209"/>
        <v>42.202701935457135</v>
      </c>
      <c r="KF110" s="734">
        <f t="shared" si="210"/>
        <v>6.0194467178142705</v>
      </c>
      <c r="KG110" s="249">
        <f t="shared" si="211"/>
        <v>3.8016598446388654</v>
      </c>
      <c r="KH110" s="256">
        <f t="shared" si="212"/>
        <v>100.43768483144746</v>
      </c>
      <c r="KI110" s="256">
        <f t="shared" si="213"/>
        <v>0.99564222500566424</v>
      </c>
      <c r="KJ110" s="753">
        <f t="shared" si="214"/>
        <v>48.20289955387203</v>
      </c>
      <c r="KK110" s="753">
        <f t="shared" si="215"/>
        <v>42.018792056269398</v>
      </c>
      <c r="KL110" s="753">
        <f t="shared" si="216"/>
        <v>5.9932153234276431</v>
      </c>
      <c r="KM110" s="753">
        <f t="shared" si="217"/>
        <v>3.7850930664309277</v>
      </c>
      <c r="KN110" s="753">
        <f t="shared" si="218"/>
        <v>100</v>
      </c>
      <c r="KO110" s="734"/>
      <c r="KP110" s="718">
        <v>21407.810747036168</v>
      </c>
      <c r="KQ110" s="719">
        <v>22.630687488909512</v>
      </c>
      <c r="KR110" s="719">
        <v>0</v>
      </c>
      <c r="KS110" s="719">
        <v>50.217685738243098</v>
      </c>
      <c r="KT110" s="719">
        <v>12.807677841681523</v>
      </c>
      <c r="KU110" s="719">
        <v>1.7834136079159661</v>
      </c>
      <c r="KV110" s="719">
        <v>27.52917545380366</v>
      </c>
      <c r="KW110" s="719">
        <v>106.9010546244147</v>
      </c>
      <c r="KX110" s="719">
        <v>172.54907333376173</v>
      </c>
      <c r="KY110" s="719">
        <v>17.039931668645732</v>
      </c>
      <c r="KZ110" s="720">
        <v>116.46059769861392</v>
      </c>
      <c r="LA110" s="719">
        <v>6.8481361811407204</v>
      </c>
      <c r="LB110" s="719">
        <v>11.502521859179085</v>
      </c>
      <c r="LC110" s="719">
        <v>7.2943018964962549</v>
      </c>
      <c r="LD110" s="719">
        <v>1.4646375121481683</v>
      </c>
      <c r="LE110" s="719">
        <v>637.93617758656285</v>
      </c>
      <c r="LF110" s="719">
        <v>21.992849473366977</v>
      </c>
      <c r="LG110" s="719">
        <v>50.454297284599313</v>
      </c>
      <c r="LH110" s="719">
        <v>6.3563542586448252</v>
      </c>
      <c r="LI110" s="719">
        <v>13.054064811742448</v>
      </c>
      <c r="LJ110" s="735"/>
      <c r="LL110" s="142">
        <f t="shared" si="219"/>
        <v>42.236628447416756</v>
      </c>
    </row>
    <row r="111" spans="1:324" s="462" customFormat="1" ht="18.75" customHeight="1" x14ac:dyDescent="0.2">
      <c r="A111" s="278">
        <v>81</v>
      </c>
      <c r="B111" s="795">
        <v>102</v>
      </c>
      <c r="C111" s="796">
        <v>110</v>
      </c>
      <c r="D111" s="797">
        <v>3219.1</v>
      </c>
      <c r="E111" s="798"/>
      <c r="F111" s="799"/>
      <c r="G111" s="799"/>
      <c r="H111" s="764">
        <v>62.783995130401593</v>
      </c>
      <c r="I111" s="764">
        <v>1.2739624568273025</v>
      </c>
      <c r="J111" s="764">
        <v>10.281095139290894</v>
      </c>
      <c r="K111" s="764">
        <v>1.291780113566146</v>
      </c>
      <c r="L111" s="764">
        <v>8.5401871955145911E-2</v>
      </c>
      <c r="M111" s="764">
        <v>1.7205302788853256</v>
      </c>
      <c r="N111" s="764">
        <v>2.7054166151738066</v>
      </c>
      <c r="O111" s="764">
        <v>5.6648884393652601</v>
      </c>
      <c r="P111" s="764">
        <v>4.7522967332930062</v>
      </c>
      <c r="Q111" s="764">
        <v>0.14377005782377081</v>
      </c>
      <c r="R111" s="764">
        <v>3.230730287991431</v>
      </c>
      <c r="S111" s="764">
        <v>0.5261328754263066</v>
      </c>
      <c r="T111" s="764">
        <v>0.23</v>
      </c>
      <c r="U111" s="764">
        <v>4.91</v>
      </c>
      <c r="V111" s="800">
        <v>99.6</v>
      </c>
      <c r="W111" s="800"/>
      <c r="X111" s="764">
        <v>5.6648884393652601</v>
      </c>
      <c r="Y111" s="764">
        <f t="shared" si="226"/>
        <v>4.2033472220090227</v>
      </c>
      <c r="Z111" s="764">
        <f t="shared" si="227"/>
        <v>1.4840292088858674E-2</v>
      </c>
      <c r="AA111" s="764">
        <f t="shared" si="228"/>
        <v>9.8682356613742819</v>
      </c>
      <c r="AB111" s="764">
        <v>0.23</v>
      </c>
      <c r="AC111" s="800">
        <f t="shared" si="229"/>
        <v>3.7568631634177376</v>
      </c>
      <c r="AD111" s="800"/>
      <c r="AE111" s="800">
        <f t="shared" si="230"/>
        <v>5.6537780039850043</v>
      </c>
      <c r="AF111" s="801">
        <v>0.01</v>
      </c>
      <c r="AG111" s="800">
        <f>2.95/(0.7*2.5)</f>
        <v>1.6857142857142857</v>
      </c>
      <c r="AH111" s="800">
        <f t="shared" si="231"/>
        <v>1.5450160022771453</v>
      </c>
      <c r="AI111" s="800"/>
      <c r="AJ111" s="800"/>
      <c r="AK111" s="800"/>
      <c r="AL111" s="800"/>
      <c r="AM111" s="800">
        <f t="shared" si="233"/>
        <v>30.853285417872684</v>
      </c>
      <c r="AN111" s="800">
        <f t="shared" si="234"/>
        <v>0.99967588540848851</v>
      </c>
      <c r="AO111" s="800">
        <f t="shared" si="220"/>
        <v>3.2411459151145057E-4</v>
      </c>
      <c r="AP111" s="800">
        <f t="shared" si="235"/>
        <v>3.0123103924514716</v>
      </c>
      <c r="AQ111" s="800">
        <f t="shared" si="221"/>
        <v>3.0113340586991164</v>
      </c>
      <c r="AR111" s="800">
        <f t="shared" si="222"/>
        <v>9.7633375235510608E-4</v>
      </c>
      <c r="AS111" s="800">
        <f t="shared" si="236"/>
        <v>4.9068182259707473</v>
      </c>
      <c r="AT111" s="800">
        <f t="shared" si="237"/>
        <v>3.1817740292526715E-3</v>
      </c>
      <c r="AU111" s="802">
        <f t="shared" si="223"/>
        <v>1.4158107781607778E-2</v>
      </c>
      <c r="AV111" s="802">
        <f t="shared" si="238"/>
        <v>36.398494847921512</v>
      </c>
      <c r="AW111" s="802">
        <f t="shared" si="239"/>
        <v>44.584747706440837</v>
      </c>
      <c r="AX111" s="802">
        <f t="shared" si="240"/>
        <v>80.99740066214396</v>
      </c>
      <c r="AY111" s="430">
        <f t="shared" si="224"/>
        <v>19.00259933785604</v>
      </c>
      <c r="AZ111" s="456">
        <f t="shared" si="250"/>
        <v>44.584747706440837</v>
      </c>
      <c r="BA111" s="456"/>
      <c r="BB111" s="464">
        <v>0.1</v>
      </c>
      <c r="BC111" s="465">
        <f>AU111</f>
        <v>1.4158107781607778E-2</v>
      </c>
      <c r="BD111" s="456">
        <f t="shared" si="252"/>
        <v>36.398494847921512</v>
      </c>
      <c r="BE111" s="455"/>
      <c r="BF111" s="453"/>
      <c r="BG111" s="453"/>
      <c r="BH111" s="696">
        <v>11031.85790197747</v>
      </c>
      <c r="BI111" s="697">
        <v>11.855657216887229</v>
      </c>
      <c r="BJ111" s="697">
        <v>3.5018986922338002</v>
      </c>
      <c r="BK111" s="697">
        <v>33.782649549813513</v>
      </c>
      <c r="BL111" s="697">
        <v>9.5356786774696847</v>
      </c>
      <c r="BM111" s="697">
        <v>7.9110640222058564</v>
      </c>
      <c r="BN111" s="697">
        <v>12.811082331990709</v>
      </c>
      <c r="BO111" s="697">
        <v>77.258513545151587</v>
      </c>
      <c r="BP111" s="697">
        <v>131.46476060604411</v>
      </c>
      <c r="BQ111" s="697">
        <v>13.23541225996413</v>
      </c>
      <c r="BR111" s="697">
        <v>123.48658945671605</v>
      </c>
      <c r="BS111" s="697">
        <v>2.2095825642698212</v>
      </c>
      <c r="BT111" s="697">
        <v>85.853271937767047</v>
      </c>
      <c r="BU111" s="697">
        <v>3.0461350262073714</v>
      </c>
      <c r="BV111" s="697">
        <v>0.98447063567942406</v>
      </c>
      <c r="BW111" s="697">
        <v>678.56457434839683</v>
      </c>
      <c r="BX111" s="697">
        <v>23.032240235965773</v>
      </c>
      <c r="BY111" s="697">
        <v>45.335771255114643</v>
      </c>
      <c r="BZ111" s="697">
        <v>10.567490771017916</v>
      </c>
      <c r="CA111" s="697">
        <v>9.6853621220520107</v>
      </c>
      <c r="CB111" s="697"/>
      <c r="CC111" s="697"/>
      <c r="CD111" s="697"/>
      <c r="CE111" s="697">
        <f t="shared" si="253"/>
        <v>78.053373613132422</v>
      </c>
      <c r="CF111" s="697"/>
      <c r="CG111" s="694"/>
      <c r="CH111" s="694"/>
      <c r="CI111" s="459"/>
      <c r="CJ111" s="698"/>
      <c r="CK111" s="699"/>
      <c r="CL111" s="700"/>
      <c r="CM111" s="701"/>
      <c r="CN111" s="701"/>
      <c r="CO111" s="702"/>
      <c r="CP111" s="702"/>
      <c r="CQ111" s="509"/>
      <c r="CR111" s="142"/>
      <c r="CS111" s="509">
        <f t="shared" si="178"/>
        <v>6.1067419647214667</v>
      </c>
      <c r="CT111" s="509">
        <f t="shared" si="241"/>
        <v>85.928854530471284</v>
      </c>
      <c r="CU111" s="509">
        <f t="shared" si="179"/>
        <v>14.071145469528705</v>
      </c>
      <c r="CV111" s="509">
        <f t="shared" si="180"/>
        <v>6.1511625259469414</v>
      </c>
      <c r="CW111" s="146">
        <f t="shared" si="181"/>
        <v>62.783995130401593</v>
      </c>
      <c r="CX111" s="146">
        <f t="shared" si="182"/>
        <v>10.281095139290894</v>
      </c>
      <c r="CY111" s="146">
        <f t="shared" si="183"/>
        <v>4.7522967332930062</v>
      </c>
      <c r="CZ111" s="512">
        <f t="shared" si="184"/>
        <v>77.258513545151587</v>
      </c>
      <c r="DA111" s="142"/>
      <c r="DB111" s="142"/>
      <c r="DC111" s="142"/>
      <c r="DD111" s="142"/>
      <c r="DE111" s="142"/>
      <c r="DF111" s="142"/>
      <c r="DG111" s="516"/>
      <c r="DH111" s="550">
        <v>62.783995130401593</v>
      </c>
      <c r="DI111" s="550">
        <v>1.2739624568273025</v>
      </c>
      <c r="DJ111" s="550">
        <v>10.281095139290894</v>
      </c>
      <c r="DK111" s="550">
        <v>1.291780113566146</v>
      </c>
      <c r="DL111" s="550">
        <v>8.5401871955145911E-2</v>
      </c>
      <c r="DM111" s="550">
        <v>1.7205302788853256</v>
      </c>
      <c r="DN111" s="550">
        <v>2.7054166151738066</v>
      </c>
      <c r="DO111" s="550">
        <v>5.6648884393652601</v>
      </c>
      <c r="DP111" s="550">
        <v>4.7522967332930062</v>
      </c>
      <c r="DQ111" s="550">
        <v>0.14377005782377081</v>
      </c>
      <c r="DR111" s="550">
        <v>3.230730287991431</v>
      </c>
      <c r="DS111" s="550">
        <v>0.5261328754263066</v>
      </c>
      <c r="DT111" s="550">
        <v>0.23</v>
      </c>
      <c r="DU111" s="551">
        <v>4.91</v>
      </c>
      <c r="DV111" s="546">
        <f t="shared" si="185"/>
        <v>99.6</v>
      </c>
      <c r="DW111" s="703">
        <f t="shared" si="186"/>
        <v>1.2440421333522913</v>
      </c>
      <c r="DX111" s="256">
        <f t="shared" si="255"/>
        <v>78.105935242404669</v>
      </c>
      <c r="DY111" s="256">
        <f t="shared" si="255"/>
        <v>1.5848629726021637</v>
      </c>
      <c r="DZ111" s="256">
        <f t="shared" si="255"/>
        <v>12.790115530281316</v>
      </c>
      <c r="EA111" s="256">
        <f t="shared" si="254"/>
        <v>1.6070288883028934</v>
      </c>
      <c r="EB111" s="256">
        <f t="shared" si="254"/>
        <v>0.10624352697935893</v>
      </c>
      <c r="EC111" s="256">
        <f t="shared" si="254"/>
        <v>2.1404121586417131</v>
      </c>
      <c r="ED111" s="256">
        <f t="shared" si="254"/>
        <v>3.3656522575475574</v>
      </c>
      <c r="EE111" s="256">
        <f t="shared" si="254"/>
        <v>7.0473598993106901</v>
      </c>
      <c r="EF111" s="256">
        <f t="shared" si="254"/>
        <v>5.9120573664089564</v>
      </c>
      <c r="EG111" s="256">
        <f t="shared" si="254"/>
        <v>0.17885600944726612</v>
      </c>
      <c r="EH111" s="256">
        <f t="shared" si="254"/>
        <v>4.0191645997587226</v>
      </c>
      <c r="EI111" s="256">
        <f t="shared" si="254"/>
        <v>0.65453146477211777</v>
      </c>
      <c r="EJ111" s="256">
        <f t="shared" si="243"/>
        <v>117.51221991645743</v>
      </c>
      <c r="EK111" s="256"/>
      <c r="EL111" s="256"/>
      <c r="EM111" s="696">
        <v>11031.85790197747</v>
      </c>
      <c r="EN111" s="697">
        <v>11.855657216887229</v>
      </c>
      <c r="EO111" s="697">
        <v>3.5018986922338002</v>
      </c>
      <c r="EP111" s="697">
        <v>33.782649549813513</v>
      </c>
      <c r="EQ111" s="697">
        <v>9.5356786774696847</v>
      </c>
      <c r="ER111" s="697">
        <v>7.9110640222058564</v>
      </c>
      <c r="ES111" s="697">
        <v>12.811082331990709</v>
      </c>
      <c r="ET111" s="697">
        <v>77.258513545151587</v>
      </c>
      <c r="EU111" s="697">
        <v>131.46476060604411</v>
      </c>
      <c r="EV111" s="697">
        <v>13.23541225996413</v>
      </c>
      <c r="EW111" s="697">
        <v>123.48658945671605</v>
      </c>
      <c r="EX111" s="697">
        <v>2.2095825642698212</v>
      </c>
      <c r="EY111" s="697">
        <v>85.853271937767047</v>
      </c>
      <c r="EZ111" s="697">
        <v>3.0461350262073714</v>
      </c>
      <c r="FA111" s="697">
        <v>0.98447063567942406</v>
      </c>
      <c r="FB111" s="697">
        <v>678.56457434839683</v>
      </c>
      <c r="FC111" s="697">
        <v>23.032240235965773</v>
      </c>
      <c r="FD111" s="697">
        <v>45.335771255114643</v>
      </c>
      <c r="FE111" s="697">
        <v>10.567490771017916</v>
      </c>
      <c r="FF111" s="697">
        <v>9.6853621220520107</v>
      </c>
      <c r="FG111" s="516"/>
      <c r="FM111" s="142">
        <f t="shared" si="244"/>
        <v>42.837896413712059</v>
      </c>
      <c r="FO111" s="142">
        <f t="shared" si="245"/>
        <v>40.508288995271322</v>
      </c>
      <c r="FQ111" s="142">
        <f t="shared" si="187"/>
        <v>14.071145469528707</v>
      </c>
      <c r="FR111" s="142"/>
      <c r="FS111" s="142">
        <f t="shared" si="188"/>
        <v>51.397548914211995</v>
      </c>
      <c r="FU111" s="142">
        <f t="shared" si="189"/>
        <v>14.071145469528705</v>
      </c>
      <c r="FW111" s="142">
        <f t="shared" si="190"/>
        <v>0.16375343935882361</v>
      </c>
      <c r="FX111" s="142"/>
      <c r="FY111" s="142">
        <f t="shared" si="191"/>
        <v>10.281095139290894</v>
      </c>
      <c r="GO111" s="699"/>
      <c r="GP111" s="700"/>
      <c r="GS111" s="617"/>
      <c r="GT111" s="620"/>
      <c r="GU111" s="620"/>
      <c r="GV111" s="620"/>
      <c r="GW111" s="620"/>
      <c r="GX111" s="620"/>
      <c r="GY111" s="620"/>
      <c r="GZ111" s="620"/>
      <c r="HA111" s="620"/>
      <c r="HC111" s="651"/>
      <c r="HL111" s="651"/>
      <c r="IX111" s="794">
        <v>81</v>
      </c>
      <c r="IY111" s="764">
        <v>62.783995130401593</v>
      </c>
      <c r="IZ111" s="764">
        <v>1.2739624568273025</v>
      </c>
      <c r="JA111" s="764">
        <v>10.281095139290894</v>
      </c>
      <c r="JB111" s="764">
        <v>1.291780113566146</v>
      </c>
      <c r="JC111" s="764">
        <v>8.5401871955145911E-2</v>
      </c>
      <c r="JD111" s="764">
        <v>1.7205302788853256</v>
      </c>
      <c r="JE111" s="764">
        <v>2.7054166151738066</v>
      </c>
      <c r="JF111" s="764">
        <v>5.6648884393652601</v>
      </c>
      <c r="JG111" s="764">
        <v>4.7522967332930062</v>
      </c>
      <c r="JH111" s="764">
        <v>0.14377005782377081</v>
      </c>
      <c r="JI111" s="764">
        <v>3.230730287991431</v>
      </c>
      <c r="JJ111" s="764">
        <v>0.5261328754263066</v>
      </c>
      <c r="JK111" s="765">
        <v>4.91</v>
      </c>
      <c r="JL111" s="758">
        <v>0.23</v>
      </c>
      <c r="JM111" s="761">
        <f t="shared" si="192"/>
        <v>99.36999999999999</v>
      </c>
      <c r="JN111" s="762">
        <f t="shared" si="193"/>
        <v>1.0063399416322836</v>
      </c>
      <c r="JO111" s="763">
        <f t="shared" si="194"/>
        <v>63.182041994969914</v>
      </c>
      <c r="JP111" s="763">
        <f t="shared" si="195"/>
        <v>1.2820393044453082</v>
      </c>
      <c r="JQ111" s="763">
        <f t="shared" si="196"/>
        <v>10.346276682389952</v>
      </c>
      <c r="JR111" s="763">
        <f t="shared" si="197"/>
        <v>1.2999699240878999</v>
      </c>
      <c r="JS111" s="763">
        <f t="shared" si="198"/>
        <v>8.5943314838629298E-2</v>
      </c>
      <c r="JT111" s="763">
        <f t="shared" si="199"/>
        <v>1.7314383404300351</v>
      </c>
      <c r="JU111" s="763">
        <f t="shared" si="200"/>
        <v>2.7225687986050189</v>
      </c>
      <c r="JV111" s="763">
        <f t="shared" si="201"/>
        <v>5.7008035014242342</v>
      </c>
      <c r="JW111" s="763">
        <f t="shared" si="202"/>
        <v>4.7824260172013755</v>
      </c>
      <c r="JX111" s="763">
        <f t="shared" si="203"/>
        <v>0.14468155159884355</v>
      </c>
      <c r="JY111" s="763">
        <f t="shared" si="204"/>
        <v>3.2512129294469476</v>
      </c>
      <c r="JZ111" s="763">
        <f t="shared" si="205"/>
        <v>0.52946852714733494</v>
      </c>
      <c r="KA111" s="763">
        <f t="shared" si="206"/>
        <v>4.9411291134145126</v>
      </c>
      <c r="KB111" s="763">
        <f t="shared" si="207"/>
        <v>100.00000000000003</v>
      </c>
      <c r="KC111" s="256"/>
      <c r="KD111" s="256">
        <f t="shared" si="208"/>
        <v>43.109486176624806</v>
      </c>
      <c r="KE111" s="256">
        <f t="shared" si="209"/>
        <v>39.902919459592518</v>
      </c>
      <c r="KF111" s="256">
        <f t="shared" si="210"/>
        <v>7.663697912019531</v>
      </c>
      <c r="KG111" s="249">
        <f t="shared" si="211"/>
        <v>9.6261665096173594</v>
      </c>
      <c r="KH111" s="256">
        <f t="shared" si="212"/>
        <v>100.30227005785422</v>
      </c>
      <c r="KI111" s="256">
        <f t="shared" si="213"/>
        <v>0.99698640860590826</v>
      </c>
      <c r="KJ111" s="753">
        <f t="shared" si="214"/>
        <v>42.979571800079214</v>
      </c>
      <c r="KK111" s="753">
        <f t="shared" si="215"/>
        <v>39.782668364909952</v>
      </c>
      <c r="KL111" s="753">
        <f t="shared" si="216"/>
        <v>7.6406026579449504</v>
      </c>
      <c r="KM111" s="753">
        <f t="shared" si="217"/>
        <v>9.597157177065883</v>
      </c>
      <c r="KN111" s="753">
        <f t="shared" si="218"/>
        <v>100</v>
      </c>
      <c r="KO111" s="256"/>
      <c r="KP111" s="696">
        <v>11031.85790197747</v>
      </c>
      <c r="KQ111" s="697">
        <v>11.855657216887229</v>
      </c>
      <c r="KR111" s="697">
        <v>3.5018986922338002</v>
      </c>
      <c r="KS111" s="697">
        <v>33.782649549813513</v>
      </c>
      <c r="KT111" s="697">
        <v>9.5356786774696847</v>
      </c>
      <c r="KU111" s="697">
        <v>7.9110640222058564</v>
      </c>
      <c r="KV111" s="697">
        <v>12.811082331990709</v>
      </c>
      <c r="KW111" s="697">
        <v>77.258513545151587</v>
      </c>
      <c r="KX111" s="697">
        <v>131.46476060604411</v>
      </c>
      <c r="KY111" s="697">
        <v>13.23541225996413</v>
      </c>
      <c r="KZ111" s="697">
        <v>123.48658945671605</v>
      </c>
      <c r="LA111" s="697">
        <v>2.2095825642698212</v>
      </c>
      <c r="LB111" s="697">
        <v>85.853271937767047</v>
      </c>
      <c r="LC111" s="697">
        <v>3.0461350262073714</v>
      </c>
      <c r="LD111" s="697">
        <v>0.98447063567942406</v>
      </c>
      <c r="LE111" s="697">
        <v>678.56457434839683</v>
      </c>
      <c r="LF111" s="697">
        <v>23.032240235965773</v>
      </c>
      <c r="LG111" s="697">
        <v>45.335771255114643</v>
      </c>
      <c r="LH111" s="697">
        <v>10.567490771017916</v>
      </c>
      <c r="LI111" s="697">
        <v>9.6853621220520107</v>
      </c>
      <c r="LJ111" s="617"/>
      <c r="LL111" s="142">
        <f t="shared" si="219"/>
        <v>24.196116813617092</v>
      </c>
    </row>
    <row r="112" spans="1:324" x14ac:dyDescent="0.2">
      <c r="C112" s="266"/>
      <c r="DW112" s="255"/>
      <c r="DX112" s="255"/>
      <c r="DY112" s="255"/>
      <c r="DZ112" s="255"/>
      <c r="EA112" s="255"/>
      <c r="EB112" s="255"/>
      <c r="EC112" s="255"/>
      <c r="ED112" s="255"/>
      <c r="EE112" s="255"/>
      <c r="EF112" s="255"/>
      <c r="EG112" s="255"/>
      <c r="EH112" s="255"/>
      <c r="EI112" s="255"/>
      <c r="EJ112" s="255"/>
      <c r="EK112" s="255"/>
      <c r="EL112" s="255"/>
      <c r="FG112" s="513"/>
      <c r="GS112" s="615"/>
      <c r="GT112" s="615"/>
      <c r="GU112" s="615"/>
      <c r="GV112" s="615"/>
      <c r="GW112" s="615"/>
      <c r="GX112" s="615"/>
      <c r="GY112" s="615"/>
      <c r="GZ112" s="615"/>
      <c r="HA112" s="615"/>
      <c r="HB112" s="615"/>
      <c r="HC112" s="647"/>
      <c r="HD112" s="615"/>
      <c r="HE112" s="615"/>
      <c r="HF112" s="615"/>
      <c r="HG112" s="615"/>
      <c r="HH112" s="615"/>
      <c r="HI112" s="615"/>
      <c r="HJ112" s="615"/>
      <c r="HK112" s="615"/>
      <c r="HL112" s="647"/>
      <c r="HM112" s="615"/>
      <c r="HN112" s="615"/>
      <c r="HO112" s="615"/>
      <c r="HP112" s="615"/>
      <c r="HQ112" s="615"/>
      <c r="HR112" s="615"/>
      <c r="HS112" s="615"/>
      <c r="HT112" s="615"/>
      <c r="HU112" s="615"/>
      <c r="HV112" s="615"/>
      <c r="HW112" s="615"/>
      <c r="HX112" s="615"/>
      <c r="HY112" s="615"/>
      <c r="HZ112" s="615"/>
      <c r="IA112" s="615"/>
      <c r="IB112" s="615"/>
      <c r="IC112" s="615"/>
      <c r="ID112" s="615"/>
      <c r="IE112" s="615"/>
      <c r="IF112" s="615"/>
      <c r="IG112" s="615"/>
      <c r="IH112" s="615"/>
      <c r="II112" s="615"/>
      <c r="IJ112" s="615"/>
      <c r="IK112" s="615"/>
      <c r="IL112" s="615"/>
      <c r="IM112" s="615"/>
      <c r="IN112" s="615"/>
      <c r="IO112" s="615"/>
      <c r="IP112" s="615"/>
      <c r="IQ112" s="615"/>
      <c r="IR112" s="615"/>
      <c r="IS112" s="615"/>
      <c r="IT112" s="615"/>
      <c r="IU112" s="615"/>
      <c r="IV112" s="615"/>
      <c r="IW112" s="615"/>
      <c r="IY112" s="615"/>
      <c r="IZ112" s="615"/>
      <c r="JA112" s="615"/>
      <c r="JB112" s="615"/>
      <c r="JC112" s="615"/>
      <c r="JD112" s="615"/>
      <c r="JE112" s="615"/>
      <c r="JF112" s="615"/>
      <c r="JG112" s="615"/>
      <c r="JH112" s="615"/>
      <c r="JI112" s="615"/>
      <c r="JJ112" s="615"/>
      <c r="JK112" s="615"/>
      <c r="JM112" s="615"/>
      <c r="JN112" s="615"/>
      <c r="JO112" s="615"/>
      <c r="JP112" s="615"/>
      <c r="JQ112" s="615"/>
      <c r="JR112" s="615"/>
      <c r="JS112" s="615"/>
      <c r="JT112" s="615"/>
      <c r="JU112" s="615"/>
      <c r="JV112" s="615"/>
      <c r="JW112" s="615"/>
      <c r="JX112" s="615"/>
      <c r="JY112" s="615"/>
      <c r="JZ112" s="615"/>
      <c r="KA112" s="615"/>
      <c r="KB112" s="615"/>
      <c r="KC112" s="615"/>
      <c r="KD112" s="615"/>
      <c r="KE112" s="615"/>
      <c r="KF112" s="615"/>
      <c r="KG112" s="615"/>
      <c r="KH112" s="615"/>
      <c r="KI112" s="615"/>
      <c r="KJ112" s="615"/>
      <c r="KK112" s="615"/>
      <c r="KL112" s="615"/>
      <c r="KM112" s="615"/>
      <c r="KN112" s="615"/>
      <c r="KO112" s="615"/>
      <c r="KP112" s="742"/>
      <c r="KQ112" s="615"/>
      <c r="KR112" s="615"/>
      <c r="KS112" s="615"/>
      <c r="KT112" s="615"/>
      <c r="KU112" s="615"/>
      <c r="KV112" s="615"/>
      <c r="KW112" s="615"/>
      <c r="KX112" s="615"/>
      <c r="KY112" s="615"/>
      <c r="KZ112" s="615"/>
      <c r="LA112" s="615"/>
      <c r="LB112" s="615"/>
      <c r="LC112" s="615"/>
      <c r="LD112" s="615"/>
      <c r="LE112" s="615"/>
      <c r="LF112" s="615"/>
      <c r="LG112" s="615"/>
      <c r="LH112" s="615"/>
      <c r="LI112" s="615"/>
      <c r="LJ112" s="615"/>
    </row>
    <row r="113" spans="1:322" x14ac:dyDescent="0.2">
      <c r="C113" s="10"/>
      <c r="D113" s="10"/>
      <c r="R113" s="4">
        <f>AVERAGE(R97:R110)</f>
        <v>7.062349382764789E-2</v>
      </c>
      <c r="AG113" s="4">
        <f>AVERAGE(AG97:AG110)</f>
        <v>0</v>
      </c>
      <c r="AH113" s="4">
        <f>AVERAGE(AH97:AH110)</f>
        <v>7.062349382764789E-2</v>
      </c>
      <c r="AI113" s="4"/>
      <c r="AJ113" s="4"/>
      <c r="AK113" s="4"/>
      <c r="AL113" s="4"/>
      <c r="BH113" s="41">
        <v>200</v>
      </c>
      <c r="BI113" s="11">
        <v>20</v>
      </c>
      <c r="BJ113" s="11">
        <v>15</v>
      </c>
      <c r="BK113" s="11">
        <v>15</v>
      </c>
      <c r="BL113" s="11">
        <v>10</v>
      </c>
      <c r="BM113" s="11">
        <v>5</v>
      </c>
      <c r="BN113" s="11">
        <v>5</v>
      </c>
      <c r="BO113" s="11">
        <v>5</v>
      </c>
      <c r="BP113" s="11">
        <v>5</v>
      </c>
      <c r="BQ113" s="11">
        <v>5</v>
      </c>
      <c r="BR113" s="11">
        <v>5</v>
      </c>
      <c r="BS113" s="12">
        <v>5</v>
      </c>
      <c r="BT113" s="11">
        <v>5</v>
      </c>
      <c r="BU113" s="11">
        <v>5</v>
      </c>
      <c r="BV113" s="11">
        <v>5</v>
      </c>
      <c r="BW113" s="13">
        <v>15</v>
      </c>
      <c r="BX113" s="13">
        <v>15</v>
      </c>
      <c r="BY113" s="13">
        <v>15</v>
      </c>
      <c r="BZ113" s="13">
        <v>15</v>
      </c>
      <c r="CA113" s="13">
        <v>15</v>
      </c>
      <c r="CB113" s="13"/>
      <c r="CC113" s="13"/>
      <c r="CD113" s="13"/>
      <c r="CE113" s="13"/>
      <c r="CF113" s="13"/>
      <c r="DR113" s="4">
        <f>AVERAGE(DR97:DR110)</f>
        <v>7.062349382764789E-2</v>
      </c>
      <c r="DW113" s="255"/>
      <c r="DX113" s="255"/>
      <c r="DY113" s="255"/>
      <c r="DZ113" s="255"/>
      <c r="EA113" s="255"/>
      <c r="EB113" s="255"/>
      <c r="EC113" s="255"/>
      <c r="ED113" s="255"/>
      <c r="EE113" s="255"/>
      <c r="EF113" s="255"/>
      <c r="EG113" s="255"/>
      <c r="EH113" s="255"/>
      <c r="EI113" s="255"/>
      <c r="EJ113" s="255"/>
      <c r="EK113" s="255"/>
      <c r="EL113" s="255"/>
      <c r="EM113" s="41">
        <v>200</v>
      </c>
      <c r="EN113" s="11">
        <v>20</v>
      </c>
      <c r="EO113" s="11">
        <v>15</v>
      </c>
      <c r="EP113" s="11">
        <v>15</v>
      </c>
      <c r="EQ113" s="11">
        <v>10</v>
      </c>
      <c r="ER113" s="11">
        <v>5</v>
      </c>
      <c r="ES113" s="11">
        <v>5</v>
      </c>
      <c r="ET113" s="11">
        <v>5</v>
      </c>
      <c r="EU113" s="11">
        <v>5</v>
      </c>
      <c r="EV113" s="11">
        <v>5</v>
      </c>
      <c r="EW113" s="11">
        <v>5</v>
      </c>
      <c r="EX113" s="12">
        <v>5</v>
      </c>
      <c r="EY113" s="11">
        <v>5</v>
      </c>
      <c r="EZ113" s="11">
        <v>5</v>
      </c>
      <c r="FA113" s="11">
        <v>5</v>
      </c>
      <c r="FB113" s="13">
        <v>15</v>
      </c>
      <c r="FC113" s="13">
        <v>15</v>
      </c>
      <c r="FD113" s="13">
        <v>15</v>
      </c>
      <c r="FE113" s="13">
        <v>15</v>
      </c>
      <c r="FF113" s="13">
        <v>15</v>
      </c>
      <c r="FG113" s="513"/>
      <c r="IY113" s="255"/>
      <c r="IZ113" s="255"/>
      <c r="JA113" s="255"/>
      <c r="JB113" s="255"/>
      <c r="JC113" s="255"/>
      <c r="JD113" s="255"/>
      <c r="JE113" s="255"/>
      <c r="JF113" s="255"/>
      <c r="JG113" s="255"/>
      <c r="JH113" s="255"/>
      <c r="JI113" s="743">
        <f>AVERAGE(JI97:JI110)</f>
        <v>7.062349382764789E-2</v>
      </c>
      <c r="JJ113" s="255"/>
      <c r="JK113" s="255"/>
      <c r="JM113" s="255"/>
      <c r="JN113" s="255"/>
      <c r="JO113" s="255"/>
      <c r="JP113" s="255"/>
      <c r="JQ113" s="255"/>
      <c r="JR113" s="255"/>
      <c r="JS113" s="255"/>
      <c r="JT113" s="255"/>
      <c r="JU113" s="255"/>
      <c r="JV113" s="255"/>
      <c r="JW113" s="255"/>
      <c r="JX113" s="255"/>
      <c r="JY113" s="255"/>
      <c r="JZ113" s="255"/>
      <c r="KA113" s="255"/>
      <c r="KB113" s="255"/>
      <c r="KC113" s="255"/>
      <c r="KD113" s="255"/>
      <c r="KE113" s="255"/>
      <c r="KF113" s="255"/>
      <c r="KG113" s="255"/>
      <c r="KH113" s="255"/>
      <c r="KI113" s="255"/>
      <c r="KJ113" s="255"/>
      <c r="KK113" s="255"/>
      <c r="KL113" s="255"/>
      <c r="KM113" s="255"/>
      <c r="KN113" s="255"/>
      <c r="KO113" s="255"/>
      <c r="KP113" s="744">
        <v>200</v>
      </c>
      <c r="KQ113" s="745">
        <v>20</v>
      </c>
      <c r="KR113" s="745">
        <v>15</v>
      </c>
      <c r="KS113" s="745">
        <v>15</v>
      </c>
      <c r="KT113" s="745">
        <v>10</v>
      </c>
      <c r="KU113" s="745">
        <v>5</v>
      </c>
      <c r="KV113" s="745">
        <v>5</v>
      </c>
      <c r="KW113" s="745">
        <v>5</v>
      </c>
      <c r="KX113" s="745">
        <v>5</v>
      </c>
      <c r="KY113" s="745">
        <v>5</v>
      </c>
      <c r="KZ113" s="745">
        <v>5</v>
      </c>
      <c r="LA113" s="746">
        <v>5</v>
      </c>
      <c r="LB113" s="745">
        <v>5</v>
      </c>
      <c r="LC113" s="745">
        <v>5</v>
      </c>
      <c r="LD113" s="745">
        <v>5</v>
      </c>
      <c r="LE113" s="13">
        <v>15</v>
      </c>
      <c r="LF113" s="13">
        <v>15</v>
      </c>
      <c r="LG113" s="13">
        <v>15</v>
      </c>
      <c r="LH113" s="13">
        <v>15</v>
      </c>
      <c r="LI113" s="13">
        <v>15</v>
      </c>
      <c r="LJ113" s="255"/>
    </row>
    <row r="114" spans="1:322" s="139" customFormat="1" x14ac:dyDescent="0.2">
      <c r="A114" s="330"/>
      <c r="B114" s="331"/>
      <c r="C114" s="332"/>
      <c r="D114" s="332"/>
      <c r="E114" s="333"/>
      <c r="F114" s="337" t="s">
        <v>245</v>
      </c>
      <c r="G114" s="334"/>
      <c r="AF114" s="381"/>
      <c r="BH114" s="335"/>
      <c r="CI114" s="381"/>
      <c r="CJ114" s="336"/>
      <c r="CL114" s="381"/>
      <c r="CM114" s="438"/>
      <c r="CN114" s="438"/>
      <c r="DG114" s="513"/>
      <c r="DH114" s="513"/>
      <c r="DI114" s="513"/>
      <c r="DJ114" s="513"/>
      <c r="DK114" s="513"/>
      <c r="DL114" s="513"/>
      <c r="DM114" s="513"/>
      <c r="DN114" s="513"/>
      <c r="DO114" s="513"/>
      <c r="DP114" s="513"/>
      <c r="DQ114" s="513"/>
      <c r="DR114" s="513"/>
      <c r="DS114" s="513"/>
      <c r="DT114" s="513"/>
      <c r="DU114" s="513"/>
      <c r="DV114" s="513"/>
      <c r="DW114" s="513"/>
      <c r="DX114" s="513"/>
      <c r="DY114" s="513"/>
      <c r="DZ114" s="513"/>
      <c r="EA114" s="513"/>
      <c r="EB114" s="513"/>
      <c r="EC114" s="513"/>
      <c r="ED114" s="513"/>
      <c r="EE114" s="513"/>
      <c r="EF114" s="513"/>
      <c r="EG114" s="513"/>
      <c r="EH114" s="513"/>
      <c r="EI114" s="513"/>
      <c r="EJ114" s="513"/>
      <c r="EK114" s="513"/>
      <c r="EL114" s="513"/>
      <c r="EM114" s="526"/>
      <c r="EN114" s="513"/>
      <c r="EO114" s="513"/>
      <c r="EP114" s="513"/>
      <c r="EQ114" s="513"/>
      <c r="ER114" s="513"/>
      <c r="ES114" s="513"/>
      <c r="ET114" s="513"/>
      <c r="EU114" s="513"/>
      <c r="EV114" s="513"/>
      <c r="EW114" s="513"/>
      <c r="EX114" s="513"/>
      <c r="EY114" s="513"/>
      <c r="EZ114" s="513"/>
      <c r="FA114" s="513"/>
      <c r="FB114" s="513"/>
      <c r="FC114" s="513"/>
      <c r="FD114" s="513"/>
      <c r="FE114" s="513"/>
      <c r="FF114" s="513"/>
      <c r="FG114" s="513"/>
      <c r="FH114" s="513"/>
      <c r="FI114" s="513"/>
      <c r="FJ114" s="513"/>
      <c r="FK114" s="513"/>
      <c r="FL114" s="513"/>
      <c r="FM114" s="513"/>
      <c r="FN114" s="513"/>
      <c r="FO114" s="513"/>
      <c r="FP114" s="513"/>
      <c r="FQ114" s="513"/>
      <c r="FR114" s="513"/>
      <c r="FS114" s="513"/>
      <c r="FT114" s="513"/>
      <c r="FU114" s="513"/>
      <c r="FV114" s="513"/>
      <c r="FW114" s="513"/>
      <c r="FX114" s="513"/>
      <c r="GP114" s="381"/>
      <c r="HC114" s="652"/>
      <c r="HL114" s="652"/>
      <c r="IX114" s="330"/>
      <c r="IY114" s="615"/>
      <c r="IZ114" s="615"/>
      <c r="JA114" s="615"/>
      <c r="JB114" s="615"/>
      <c r="JC114" s="615"/>
      <c r="JD114" s="615"/>
      <c r="JE114" s="615"/>
      <c r="JF114" s="615"/>
      <c r="JG114" s="615"/>
      <c r="JH114" s="615"/>
      <c r="JI114" s="615"/>
      <c r="JJ114" s="615"/>
      <c r="JK114" s="615"/>
      <c r="JL114" s="255"/>
      <c r="JM114" s="615"/>
      <c r="JN114" s="615"/>
      <c r="JO114" s="615"/>
      <c r="JP114" s="615"/>
      <c r="JQ114" s="615"/>
      <c r="JR114" s="615"/>
      <c r="JS114" s="615"/>
      <c r="JT114" s="615"/>
      <c r="JU114" s="615"/>
      <c r="JV114" s="615"/>
      <c r="JW114" s="615"/>
      <c r="JX114" s="615"/>
      <c r="JY114" s="615"/>
      <c r="JZ114" s="615"/>
      <c r="KA114" s="615"/>
      <c r="KB114" s="615"/>
      <c r="KC114" s="615"/>
      <c r="KD114" s="615"/>
      <c r="KE114" s="615"/>
      <c r="KF114" s="615"/>
      <c r="KG114" s="615"/>
      <c r="KH114" s="615"/>
      <c r="KI114" s="615"/>
      <c r="KJ114" s="615"/>
      <c r="KK114" s="615"/>
      <c r="KL114" s="615"/>
      <c r="KM114" s="615"/>
      <c r="KN114" s="615"/>
      <c r="KO114" s="615"/>
      <c r="KP114" s="742"/>
      <c r="KQ114" s="615"/>
      <c r="KR114" s="615"/>
      <c r="KS114" s="615"/>
      <c r="KT114" s="615"/>
      <c r="KU114" s="615"/>
      <c r="KV114" s="615"/>
      <c r="KW114" s="615"/>
      <c r="KX114" s="615"/>
      <c r="KY114" s="615"/>
      <c r="KZ114" s="615"/>
      <c r="LA114" s="615"/>
      <c r="LB114" s="615"/>
      <c r="LC114" s="615"/>
      <c r="LD114" s="615"/>
      <c r="LE114" s="615"/>
      <c r="LF114" s="615"/>
      <c r="LG114" s="615"/>
      <c r="LH114" s="615"/>
      <c r="LI114" s="615"/>
      <c r="LJ114" s="615"/>
    </row>
    <row r="117" spans="1:322" x14ac:dyDescent="0.2">
      <c r="C117" s="30"/>
      <c r="E117" s="30"/>
      <c r="F117" s="303"/>
      <c r="H117" s="29"/>
      <c r="I117" s="29"/>
      <c r="J117" s="29"/>
      <c r="K117" s="29"/>
      <c r="L117" s="29"/>
      <c r="M117" s="29"/>
      <c r="N117" s="29" t="s">
        <v>43</v>
      </c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7"/>
      <c r="AM117" s="257"/>
      <c r="AN117" s="257"/>
      <c r="AO117" s="257"/>
      <c r="AP117" s="257"/>
      <c r="AQ117" s="257"/>
      <c r="AR117" s="257"/>
      <c r="AS117" s="257"/>
      <c r="AT117" s="257"/>
      <c r="AU117" s="257"/>
      <c r="AV117" s="257"/>
      <c r="AW117" s="257"/>
      <c r="AX117" s="257"/>
      <c r="AY117" s="257"/>
      <c r="AZ117" s="257"/>
      <c r="BA117" s="257"/>
      <c r="BD117" s="257"/>
      <c r="BE117" s="257"/>
      <c r="BF117" s="257"/>
      <c r="BG117" s="257"/>
      <c r="BH117" s="36"/>
      <c r="BI117" s="28"/>
      <c r="BJ117" s="28"/>
      <c r="BK117" s="28"/>
      <c r="BL117" s="28"/>
      <c r="BM117" s="28"/>
      <c r="BN117" s="28"/>
      <c r="BO117" s="28"/>
      <c r="BP117" s="28" t="s">
        <v>44</v>
      </c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DH117" s="29"/>
      <c r="DI117" s="29"/>
      <c r="DJ117" s="29"/>
      <c r="DK117" s="29"/>
      <c r="DL117" s="29"/>
      <c r="DM117" s="29"/>
      <c r="DN117" s="29" t="s">
        <v>43</v>
      </c>
      <c r="DO117" s="29"/>
      <c r="DP117" s="29"/>
      <c r="DQ117" s="29"/>
      <c r="DR117" s="29"/>
      <c r="DS117" s="29"/>
      <c r="DT117" s="29"/>
      <c r="DU117" s="29"/>
      <c r="DV117" s="29"/>
      <c r="EM117" s="36"/>
      <c r="EN117" s="28"/>
      <c r="EO117" s="28"/>
      <c r="EP117" s="28"/>
      <c r="EQ117" s="28"/>
      <c r="ER117" s="28"/>
      <c r="ES117" s="28"/>
      <c r="ET117" s="28"/>
      <c r="EU117" s="28" t="s">
        <v>44</v>
      </c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IY117" s="29"/>
      <c r="IZ117" s="29"/>
      <c r="JA117" s="29"/>
      <c r="JB117" s="29"/>
      <c r="JC117" s="29"/>
      <c r="JD117" s="29"/>
      <c r="JE117" s="29" t="s">
        <v>43</v>
      </c>
      <c r="JF117" s="29"/>
      <c r="JG117" s="29"/>
      <c r="JH117" s="29"/>
      <c r="JI117" s="29"/>
      <c r="JJ117" s="29"/>
      <c r="JK117" s="29"/>
      <c r="JL117" s="257"/>
      <c r="JM117" s="29"/>
      <c r="KP117" s="36"/>
      <c r="KQ117" s="28"/>
      <c r="KR117" s="28"/>
      <c r="KS117" s="28"/>
      <c r="KT117" s="28"/>
      <c r="KU117" s="28"/>
      <c r="KV117" s="28"/>
      <c r="KW117" s="28"/>
      <c r="KX117" s="28" t="s">
        <v>44</v>
      </c>
      <c r="KY117" s="28"/>
      <c r="KZ117" s="28"/>
      <c r="LA117" s="28"/>
      <c r="LB117" s="28"/>
      <c r="LC117" s="28"/>
      <c r="LD117" s="28"/>
      <c r="LE117" s="28"/>
      <c r="LF117" s="28"/>
      <c r="LG117" s="28"/>
      <c r="LH117" s="28"/>
      <c r="LI117" s="28"/>
    </row>
    <row r="118" spans="1:322" s="30" customFormat="1" ht="69" x14ac:dyDescent="0.2">
      <c r="A118" s="265" t="s">
        <v>223</v>
      </c>
      <c r="B118" s="270" t="s">
        <v>225</v>
      </c>
      <c r="C118" s="247" t="s">
        <v>222</v>
      </c>
      <c r="D118" s="247" t="s">
        <v>226</v>
      </c>
      <c r="E118" s="5" t="s">
        <v>40</v>
      </c>
      <c r="F118" s="5" t="s">
        <v>41</v>
      </c>
      <c r="G118" s="5"/>
      <c r="H118" s="383" t="s">
        <v>0</v>
      </c>
      <c r="I118" s="2" t="s">
        <v>1</v>
      </c>
      <c r="J118" s="383" t="s">
        <v>2</v>
      </c>
      <c r="K118" s="2" t="s">
        <v>3</v>
      </c>
      <c r="L118" s="2" t="s">
        <v>4</v>
      </c>
      <c r="M118" s="2" t="s">
        <v>5</v>
      </c>
      <c r="N118" s="383" t="s">
        <v>6</v>
      </c>
      <c r="O118" s="2" t="s">
        <v>7</v>
      </c>
      <c r="P118" s="2" t="s">
        <v>8</v>
      </c>
      <c r="Q118" s="2" t="s">
        <v>9</v>
      </c>
      <c r="R118" s="2" t="s">
        <v>10</v>
      </c>
      <c r="S118" s="2" t="s">
        <v>11</v>
      </c>
      <c r="T118" s="2" t="s">
        <v>248</v>
      </c>
      <c r="U118" s="383" t="s">
        <v>247</v>
      </c>
      <c r="V118" s="2" t="s">
        <v>36</v>
      </c>
      <c r="W118" s="2"/>
      <c r="X118" s="2"/>
      <c r="Y118" s="2" t="s">
        <v>260</v>
      </c>
      <c r="Z118" s="2"/>
      <c r="AA118" s="2"/>
      <c r="AB118" s="383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D118" s="2"/>
      <c r="BE118" s="2"/>
      <c r="BF118" s="2"/>
      <c r="BG118" s="2"/>
      <c r="BH118" s="37" t="s">
        <v>16</v>
      </c>
      <c r="BI118" s="6" t="s">
        <v>17</v>
      </c>
      <c r="BJ118" s="6" t="s">
        <v>18</v>
      </c>
      <c r="BK118" s="6" t="s">
        <v>19</v>
      </c>
      <c r="BL118" s="6" t="s">
        <v>20</v>
      </c>
      <c r="BM118" s="2" t="s">
        <v>21</v>
      </c>
      <c r="BN118" s="2" t="s">
        <v>22</v>
      </c>
      <c r="BO118" s="7" t="s">
        <v>23</v>
      </c>
      <c r="BP118" s="7" t="s">
        <v>24</v>
      </c>
      <c r="BQ118" s="7" t="s">
        <v>25</v>
      </c>
      <c r="BR118" s="7" t="s">
        <v>26</v>
      </c>
      <c r="BS118" s="7" t="s">
        <v>27</v>
      </c>
      <c r="BT118" s="7" t="s">
        <v>28</v>
      </c>
      <c r="BU118" s="7" t="s">
        <v>29</v>
      </c>
      <c r="BV118" s="7" t="s">
        <v>30</v>
      </c>
      <c r="BW118" s="8" t="s">
        <v>31</v>
      </c>
      <c r="BX118" s="8" t="s">
        <v>32</v>
      </c>
      <c r="BY118" s="2" t="s">
        <v>33</v>
      </c>
      <c r="BZ118" s="2" t="s">
        <v>34</v>
      </c>
      <c r="CA118" s="8" t="s">
        <v>35</v>
      </c>
      <c r="CB118" s="8"/>
      <c r="CC118" s="8"/>
      <c r="CD118" s="8"/>
      <c r="CE118" s="8"/>
      <c r="CF118" s="8"/>
      <c r="CG118" s="267" t="s">
        <v>227</v>
      </c>
      <c r="CH118" s="340" t="s">
        <v>228</v>
      </c>
      <c r="CI118" s="356" t="s">
        <v>229</v>
      </c>
      <c r="CJ118" s="349" t="s">
        <v>153</v>
      </c>
      <c r="CK118" s="267" t="s">
        <v>227</v>
      </c>
      <c r="CL118" s="356" t="s">
        <v>229</v>
      </c>
      <c r="CM118" s="439"/>
      <c r="CN118" s="439"/>
      <c r="CP118" s="494"/>
      <c r="DG118" s="517"/>
      <c r="DH118" s="383" t="s">
        <v>0</v>
      </c>
      <c r="DI118" s="2" t="s">
        <v>1</v>
      </c>
      <c r="DJ118" s="383" t="s">
        <v>2</v>
      </c>
      <c r="DK118" s="2" t="s">
        <v>3</v>
      </c>
      <c r="DL118" s="2" t="s">
        <v>4</v>
      </c>
      <c r="DM118" s="2" t="s">
        <v>5</v>
      </c>
      <c r="DN118" s="383" t="s">
        <v>6</v>
      </c>
      <c r="DO118" s="2" t="s">
        <v>7</v>
      </c>
      <c r="DP118" s="2" t="s">
        <v>8</v>
      </c>
      <c r="DQ118" s="2" t="s">
        <v>9</v>
      </c>
      <c r="DR118" s="2" t="s">
        <v>10</v>
      </c>
      <c r="DS118" s="2" t="s">
        <v>11</v>
      </c>
      <c r="DT118" s="2" t="s">
        <v>248</v>
      </c>
      <c r="DU118" s="383" t="s">
        <v>247</v>
      </c>
      <c r="DV118" s="2" t="s">
        <v>36</v>
      </c>
      <c r="EM118" s="37" t="s">
        <v>16</v>
      </c>
      <c r="EN118" s="6" t="s">
        <v>17</v>
      </c>
      <c r="EO118" s="6" t="s">
        <v>18</v>
      </c>
      <c r="EP118" s="6" t="s">
        <v>19</v>
      </c>
      <c r="EQ118" s="6" t="s">
        <v>20</v>
      </c>
      <c r="ER118" s="2" t="s">
        <v>21</v>
      </c>
      <c r="ES118" s="2" t="s">
        <v>22</v>
      </c>
      <c r="ET118" s="7" t="s">
        <v>23</v>
      </c>
      <c r="EU118" s="7" t="s">
        <v>24</v>
      </c>
      <c r="EV118" s="7" t="s">
        <v>25</v>
      </c>
      <c r="EW118" s="7" t="s">
        <v>26</v>
      </c>
      <c r="EX118" s="7" t="s">
        <v>27</v>
      </c>
      <c r="EY118" s="7" t="s">
        <v>28</v>
      </c>
      <c r="EZ118" s="7" t="s">
        <v>29</v>
      </c>
      <c r="FA118" s="7" t="s">
        <v>30</v>
      </c>
      <c r="FB118" s="8" t="s">
        <v>31</v>
      </c>
      <c r="FC118" s="8" t="s">
        <v>32</v>
      </c>
      <c r="FD118" s="2" t="s">
        <v>33</v>
      </c>
      <c r="FE118" s="2" t="s">
        <v>34</v>
      </c>
      <c r="FF118" s="8" t="s">
        <v>35</v>
      </c>
      <c r="GO118" s="267" t="s">
        <v>227</v>
      </c>
      <c r="GP118" s="356" t="s">
        <v>229</v>
      </c>
      <c r="HC118" s="648"/>
      <c r="HL118" s="648"/>
      <c r="IX118" s="265" t="s">
        <v>223</v>
      </c>
      <c r="IY118" s="383" t="s">
        <v>0</v>
      </c>
      <c r="IZ118" s="2" t="s">
        <v>1</v>
      </c>
      <c r="JA118" s="383" t="s">
        <v>2</v>
      </c>
      <c r="JB118" s="2" t="s">
        <v>3</v>
      </c>
      <c r="JC118" s="2" t="s">
        <v>4</v>
      </c>
      <c r="JD118" s="2" t="s">
        <v>5</v>
      </c>
      <c r="JE118" s="383" t="s">
        <v>6</v>
      </c>
      <c r="JF118" s="2" t="s">
        <v>7</v>
      </c>
      <c r="JG118" s="2" t="s">
        <v>8</v>
      </c>
      <c r="JH118" s="2" t="s">
        <v>9</v>
      </c>
      <c r="JI118" s="2" t="s">
        <v>10</v>
      </c>
      <c r="JJ118" s="2" t="s">
        <v>11</v>
      </c>
      <c r="JK118" s="383" t="s">
        <v>247</v>
      </c>
      <c r="JL118" s="6" t="s">
        <v>248</v>
      </c>
      <c r="JM118" s="2" t="s">
        <v>36</v>
      </c>
      <c r="KP118" s="37" t="s">
        <v>16</v>
      </c>
      <c r="KQ118" s="6" t="s">
        <v>17</v>
      </c>
      <c r="KR118" s="6" t="s">
        <v>18</v>
      </c>
      <c r="KS118" s="6" t="s">
        <v>19</v>
      </c>
      <c r="KT118" s="6" t="s">
        <v>20</v>
      </c>
      <c r="KU118" s="2" t="s">
        <v>21</v>
      </c>
      <c r="KV118" s="2" t="s">
        <v>22</v>
      </c>
      <c r="KW118" s="7" t="s">
        <v>23</v>
      </c>
      <c r="KX118" s="7" t="s">
        <v>24</v>
      </c>
      <c r="KY118" s="7" t="s">
        <v>25</v>
      </c>
      <c r="KZ118" s="7" t="s">
        <v>26</v>
      </c>
      <c r="LA118" s="7" t="s">
        <v>27</v>
      </c>
      <c r="LB118" s="7" t="s">
        <v>28</v>
      </c>
      <c r="LC118" s="7" t="s">
        <v>29</v>
      </c>
      <c r="LD118" s="7" t="s">
        <v>30</v>
      </c>
      <c r="LE118" s="8" t="s">
        <v>31</v>
      </c>
      <c r="LF118" s="8" t="s">
        <v>32</v>
      </c>
      <c r="LG118" s="2" t="s">
        <v>33</v>
      </c>
      <c r="LH118" s="2" t="s">
        <v>34</v>
      </c>
      <c r="LI118" s="8" t="s">
        <v>35</v>
      </c>
    </row>
    <row r="119" spans="1:322" x14ac:dyDescent="0.2">
      <c r="A119" s="1"/>
      <c r="B119" s="271"/>
      <c r="E119" s="316"/>
      <c r="F119" s="304"/>
      <c r="BH119"/>
      <c r="EM119"/>
      <c r="IX119" s="1"/>
      <c r="KP119"/>
    </row>
    <row r="120" spans="1:322" x14ac:dyDescent="0.2">
      <c r="B120"/>
      <c r="F120" s="305" t="s">
        <v>256</v>
      </c>
    </row>
    <row r="121" spans="1:322" x14ac:dyDescent="0.2">
      <c r="A121" s="1"/>
      <c r="B121" s="271"/>
      <c r="E121" s="316"/>
      <c r="F121" s="304"/>
      <c r="BH121"/>
      <c r="EM121"/>
      <c r="IX121" s="1"/>
      <c r="KP121"/>
    </row>
    <row r="122" spans="1:322" s="142" customFormat="1" ht="15.75" x14ac:dyDescent="0.2">
      <c r="A122" s="278">
        <v>1</v>
      </c>
      <c r="B122" s="272">
        <v>205</v>
      </c>
      <c r="C122" s="144">
        <v>100</v>
      </c>
      <c r="D122" s="324">
        <v>514.70000000000005</v>
      </c>
      <c r="E122" s="317" t="s">
        <v>233</v>
      </c>
      <c r="F122" s="305" t="s">
        <v>197</v>
      </c>
      <c r="G122" s="262"/>
      <c r="H122" s="388">
        <v>54.724702429395201</v>
      </c>
      <c r="I122" s="145">
        <v>1.0006074238252729</v>
      </c>
      <c r="J122" s="388">
        <v>20.110449700726683</v>
      </c>
      <c r="K122" s="145">
        <v>7.3684827622032527</v>
      </c>
      <c r="L122" s="145">
        <v>9.9670909017448489E-2</v>
      </c>
      <c r="M122" s="145">
        <v>2.5079982222530059</v>
      </c>
      <c r="N122" s="388">
        <v>0.55430090099449947</v>
      </c>
      <c r="O122" s="145">
        <v>1.3875960589427023</v>
      </c>
      <c r="P122" s="145">
        <v>2.9139517237796748</v>
      </c>
      <c r="Q122" s="145">
        <v>0.15034924647769449</v>
      </c>
      <c r="R122" s="145">
        <v>0.12411451461157962</v>
      </c>
      <c r="S122" s="145">
        <v>0.32777610777302563</v>
      </c>
      <c r="T122" s="145">
        <v>0.94</v>
      </c>
      <c r="U122" s="145">
        <v>7.39</v>
      </c>
      <c r="V122" s="146">
        <v>99.6</v>
      </c>
      <c r="W122" s="146"/>
      <c r="X122" s="145"/>
      <c r="Y122" s="145">
        <f>O122*0.742</f>
        <v>1.0295962757354851</v>
      </c>
      <c r="Z122" s="145"/>
      <c r="AA122" s="145"/>
      <c r="AB122" s="145"/>
      <c r="AC122" s="146"/>
      <c r="AD122" s="146"/>
      <c r="AE122" s="146"/>
      <c r="AF122" s="443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D122" s="146"/>
      <c r="BE122" s="146"/>
      <c r="BF122" s="146"/>
      <c r="BG122" s="146"/>
      <c r="BH122" s="147">
        <v>76514.77417506378</v>
      </c>
      <c r="BI122" s="148">
        <v>101.00234261984052</v>
      </c>
      <c r="BJ122" s="148">
        <v>30.28630643921073</v>
      </c>
      <c r="BK122" s="148">
        <v>125.14173280945323</v>
      </c>
      <c r="BL122" s="148">
        <v>22.096889231930106</v>
      </c>
      <c r="BM122" s="148">
        <v>12.820777621971331</v>
      </c>
      <c r="BN122" s="148">
        <v>9.9369102564502061</v>
      </c>
      <c r="BO122" s="148">
        <v>140.08765877956725</v>
      </c>
      <c r="BP122" s="148">
        <v>130.55579064542962</v>
      </c>
      <c r="BQ122" s="148">
        <v>33.742488808900248</v>
      </c>
      <c r="BR122" s="148">
        <v>187.52544357936895</v>
      </c>
      <c r="BS122" s="148">
        <v>14.013436018896774</v>
      </c>
      <c r="BT122" s="148">
        <v>32.418507978390011</v>
      </c>
      <c r="BU122" s="148">
        <v>13.628208040284138</v>
      </c>
      <c r="BV122" s="148">
        <v>4.6128218658371392</v>
      </c>
      <c r="BW122" s="148">
        <v>608.16179880134928</v>
      </c>
      <c r="BX122" s="148">
        <v>26.829157544809306</v>
      </c>
      <c r="BY122" s="148">
        <v>62.210230448864714</v>
      </c>
      <c r="BZ122" s="148">
        <v>7.0003194310008494</v>
      </c>
      <c r="CA122" s="148">
        <v>13.937985460980729</v>
      </c>
      <c r="CB122" s="148"/>
      <c r="CC122" s="148"/>
      <c r="CD122" s="148"/>
      <c r="CE122" s="148"/>
      <c r="CF122" s="148"/>
      <c r="CG122" s="160">
        <v>22.223046489798264</v>
      </c>
      <c r="CH122" s="341">
        <v>15.389294403892947</v>
      </c>
      <c r="CI122" s="357"/>
      <c r="CJ122" s="350" t="s">
        <v>187</v>
      </c>
      <c r="CK122" s="160">
        <v>22.223046489798264</v>
      </c>
      <c r="CL122" s="357"/>
      <c r="CM122" s="438"/>
      <c r="CN122" s="438"/>
      <c r="DG122" s="516"/>
      <c r="DH122" s="388">
        <v>54.724702429395201</v>
      </c>
      <c r="DI122" s="145">
        <v>1.0006074238252729</v>
      </c>
      <c r="DJ122" s="388">
        <v>20.110449700726683</v>
      </c>
      <c r="DK122" s="145">
        <v>7.3684827622032527</v>
      </c>
      <c r="DL122" s="145">
        <v>9.9670909017448489E-2</v>
      </c>
      <c r="DM122" s="145">
        <v>2.5079982222530059</v>
      </c>
      <c r="DN122" s="388">
        <v>0.55430090099449947</v>
      </c>
      <c r="DO122" s="145">
        <v>1.3875960589427023</v>
      </c>
      <c r="DP122" s="145">
        <v>2.9139517237796748</v>
      </c>
      <c r="DQ122" s="145">
        <v>0.15034924647769449</v>
      </c>
      <c r="DR122" s="145">
        <v>0.12411451461157962</v>
      </c>
      <c r="DS122" s="145">
        <v>0.32777610777302563</v>
      </c>
      <c r="DT122" s="145">
        <v>0.94</v>
      </c>
      <c r="DU122" s="145">
        <v>7.39</v>
      </c>
      <c r="DV122" s="146">
        <v>99.6</v>
      </c>
      <c r="EM122" s="147">
        <v>76514.77417506378</v>
      </c>
      <c r="EN122" s="148">
        <v>101.00234261984052</v>
      </c>
      <c r="EO122" s="148">
        <v>30.28630643921073</v>
      </c>
      <c r="EP122" s="148">
        <v>125.14173280945323</v>
      </c>
      <c r="EQ122" s="148">
        <v>22.096889231930106</v>
      </c>
      <c r="ER122" s="148">
        <v>12.820777621971331</v>
      </c>
      <c r="ES122" s="148">
        <v>9.9369102564502061</v>
      </c>
      <c r="ET122" s="148">
        <v>140.08765877956725</v>
      </c>
      <c r="EU122" s="148">
        <v>130.55579064542962</v>
      </c>
      <c r="EV122" s="148">
        <v>33.742488808900248</v>
      </c>
      <c r="EW122" s="148">
        <v>187.52544357936895</v>
      </c>
      <c r="EX122" s="148">
        <v>14.013436018896774</v>
      </c>
      <c r="EY122" s="148">
        <v>32.418507978390011</v>
      </c>
      <c r="EZ122" s="148">
        <v>13.628208040284138</v>
      </c>
      <c r="FA122" s="148">
        <v>4.6128218658371392</v>
      </c>
      <c r="FB122" s="148">
        <v>608.16179880134928</v>
      </c>
      <c r="FC122" s="148">
        <v>26.829157544809306</v>
      </c>
      <c r="FD122" s="148">
        <v>62.210230448864714</v>
      </c>
      <c r="FE122" s="148">
        <v>7.0003194310008494</v>
      </c>
      <c r="FF122" s="148">
        <v>13.937985460980729</v>
      </c>
      <c r="GO122" s="160">
        <v>22.223046489798264</v>
      </c>
      <c r="GP122" s="357"/>
      <c r="HC122" s="637"/>
      <c r="HL122" s="637"/>
      <c r="IX122" s="278">
        <v>1</v>
      </c>
      <c r="IY122" s="388">
        <v>54.724702429395201</v>
      </c>
      <c r="IZ122" s="145">
        <v>1.0006074238252729</v>
      </c>
      <c r="JA122" s="388">
        <v>20.110449700726683</v>
      </c>
      <c r="JB122" s="145">
        <v>7.3684827622032527</v>
      </c>
      <c r="JC122" s="145">
        <v>9.9670909017448489E-2</v>
      </c>
      <c r="JD122" s="145">
        <v>2.5079982222530059</v>
      </c>
      <c r="JE122" s="388">
        <v>0.55430090099449947</v>
      </c>
      <c r="JF122" s="145">
        <v>1.3875960589427023</v>
      </c>
      <c r="JG122" s="145">
        <v>2.9139517237796748</v>
      </c>
      <c r="JH122" s="145">
        <v>0.15034924647769449</v>
      </c>
      <c r="JI122" s="145">
        <v>0.12411451461157962</v>
      </c>
      <c r="JJ122" s="145">
        <v>0.32777610777302563</v>
      </c>
      <c r="JK122" s="145">
        <v>7.39</v>
      </c>
      <c r="JL122" s="248">
        <v>0.94</v>
      </c>
      <c r="JM122" s="146">
        <v>99.6</v>
      </c>
      <c r="KP122" s="147">
        <v>76514.77417506378</v>
      </c>
      <c r="KQ122" s="148">
        <v>101.00234261984052</v>
      </c>
      <c r="KR122" s="148">
        <v>30.28630643921073</v>
      </c>
      <c r="KS122" s="148">
        <v>125.14173280945323</v>
      </c>
      <c r="KT122" s="148">
        <v>22.096889231930106</v>
      </c>
      <c r="KU122" s="148">
        <v>12.820777621971331</v>
      </c>
      <c r="KV122" s="148">
        <v>9.9369102564502061</v>
      </c>
      <c r="KW122" s="148">
        <v>140.08765877956725</v>
      </c>
      <c r="KX122" s="148">
        <v>130.55579064542962</v>
      </c>
      <c r="KY122" s="148">
        <v>33.742488808900248</v>
      </c>
      <c r="KZ122" s="148">
        <v>187.52544357936895</v>
      </c>
      <c r="LA122" s="148">
        <v>14.013436018896774</v>
      </c>
      <c r="LB122" s="148">
        <v>32.418507978390011</v>
      </c>
      <c r="LC122" s="148">
        <v>13.628208040284138</v>
      </c>
      <c r="LD122" s="148">
        <v>4.6128218658371392</v>
      </c>
      <c r="LE122" s="148">
        <v>608.16179880134928</v>
      </c>
      <c r="LF122" s="148">
        <v>26.829157544809306</v>
      </c>
      <c r="LG122" s="148">
        <v>62.210230448864714</v>
      </c>
      <c r="LH122" s="148">
        <v>7.0003194310008494</v>
      </c>
      <c r="LI122" s="148">
        <v>13.937985460980729</v>
      </c>
    </row>
    <row r="123" spans="1:322" s="142" customFormat="1" ht="26.25" customHeight="1" x14ac:dyDescent="0.2">
      <c r="A123" s="278">
        <v>2</v>
      </c>
      <c r="B123" s="272">
        <v>217</v>
      </c>
      <c r="C123" s="144">
        <v>100</v>
      </c>
      <c r="D123" s="325">
        <v>522</v>
      </c>
      <c r="E123" s="317" t="s">
        <v>234</v>
      </c>
      <c r="F123" s="306" t="s">
        <v>199</v>
      </c>
      <c r="G123" s="274"/>
      <c r="H123" s="388">
        <v>59.357931813125688</v>
      </c>
      <c r="I123" s="145">
        <v>1.1794912680756393</v>
      </c>
      <c r="J123" s="388">
        <v>20.157058231368183</v>
      </c>
      <c r="K123" s="145">
        <v>5.4355867074527247</v>
      </c>
      <c r="L123" s="145">
        <v>4.869983314794215E-2</v>
      </c>
      <c r="M123" s="145">
        <v>2.3452759733036705</v>
      </c>
      <c r="N123" s="388">
        <v>0.30995522803114567</v>
      </c>
      <c r="O123" s="145">
        <v>1.2777216351501666</v>
      </c>
      <c r="P123" s="145">
        <v>2.8582337041156838</v>
      </c>
      <c r="Q123" s="145">
        <v>5.0672747497219131E-2</v>
      </c>
      <c r="R123" s="145">
        <v>8.8365795328142357E-2</v>
      </c>
      <c r="S123" s="145">
        <v>0.24100706340378195</v>
      </c>
      <c r="T123" s="145">
        <v>0.73</v>
      </c>
      <c r="U123" s="145">
        <v>5.52</v>
      </c>
      <c r="V123" s="146">
        <v>99.6</v>
      </c>
      <c r="W123" s="146"/>
      <c r="X123" s="145"/>
      <c r="Y123" s="145">
        <f t="shared" ref="Y123:Y186" si="256">O123*0.742</f>
        <v>0.94806945328142356</v>
      </c>
      <c r="Z123" s="145"/>
      <c r="AA123" s="145"/>
      <c r="AB123" s="145"/>
      <c r="AC123" s="146"/>
      <c r="AD123" s="146"/>
      <c r="AE123" s="146"/>
      <c r="AF123" s="443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D123" s="146"/>
      <c r="BE123" s="146"/>
      <c r="BF123" s="146"/>
      <c r="BG123" s="146"/>
      <c r="BH123" s="147">
        <v>50156.108720839577</v>
      </c>
      <c r="BI123" s="148">
        <v>178.20549441249446</v>
      </c>
      <c r="BJ123" s="148">
        <v>39.406536769843846</v>
      </c>
      <c r="BK123" s="148">
        <v>136.03488858670048</v>
      </c>
      <c r="BL123" s="148">
        <v>21.933283964493622</v>
      </c>
      <c r="BM123" s="148">
        <v>12.837800854167817</v>
      </c>
      <c r="BN123" s="148">
        <v>6.7232085569455728</v>
      </c>
      <c r="BO123" s="148">
        <v>132.03322611863297</v>
      </c>
      <c r="BP123" s="148">
        <v>113.12925366800171</v>
      </c>
      <c r="BQ123" s="148">
        <v>42.912257924020992</v>
      </c>
      <c r="BR123" s="148">
        <v>235.16134187694129</v>
      </c>
      <c r="BS123" s="148">
        <v>15.680165170816116</v>
      </c>
      <c r="BT123" s="148">
        <v>24.297931650920674</v>
      </c>
      <c r="BU123" s="148">
        <v>14.332071329835586</v>
      </c>
      <c r="BV123" s="148">
        <v>6.3998373312274852</v>
      </c>
      <c r="BW123" s="148">
        <v>599.24130377829636</v>
      </c>
      <c r="BX123" s="148">
        <v>38.421262358830774</v>
      </c>
      <c r="BY123" s="148">
        <v>96.573364153090154</v>
      </c>
      <c r="BZ123" s="148">
        <v>14.105998110357099</v>
      </c>
      <c r="CA123" s="148">
        <v>27.034843391363562</v>
      </c>
      <c r="CB123" s="148"/>
      <c r="CC123" s="148"/>
      <c r="CD123" s="148"/>
      <c r="CE123" s="148"/>
      <c r="CF123" s="148"/>
      <c r="CG123" s="158"/>
      <c r="CH123" s="342"/>
      <c r="CI123" s="357"/>
      <c r="CJ123" s="350"/>
      <c r="CK123" s="158"/>
      <c r="CL123" s="357"/>
      <c r="CM123" s="438"/>
      <c r="CN123" s="438"/>
      <c r="DG123" s="516"/>
      <c r="DH123" s="388">
        <v>59.357931813125688</v>
      </c>
      <c r="DI123" s="145">
        <v>1.1794912680756393</v>
      </c>
      <c r="DJ123" s="388">
        <v>20.157058231368183</v>
      </c>
      <c r="DK123" s="145">
        <v>5.4355867074527247</v>
      </c>
      <c r="DL123" s="145">
        <v>4.869983314794215E-2</v>
      </c>
      <c r="DM123" s="145">
        <v>2.3452759733036705</v>
      </c>
      <c r="DN123" s="388">
        <v>0.30995522803114567</v>
      </c>
      <c r="DO123" s="145">
        <v>1.2777216351501666</v>
      </c>
      <c r="DP123" s="145">
        <v>2.8582337041156838</v>
      </c>
      <c r="DQ123" s="145">
        <v>5.0672747497219131E-2</v>
      </c>
      <c r="DR123" s="145">
        <v>8.8365795328142357E-2</v>
      </c>
      <c r="DS123" s="145">
        <v>0.24100706340378195</v>
      </c>
      <c r="DT123" s="145">
        <v>0.73</v>
      </c>
      <c r="DU123" s="145">
        <v>5.52</v>
      </c>
      <c r="DV123" s="146">
        <v>99.6</v>
      </c>
      <c r="EM123" s="147">
        <v>50156.108720839577</v>
      </c>
      <c r="EN123" s="148">
        <v>178.20549441249446</v>
      </c>
      <c r="EO123" s="148">
        <v>39.406536769843846</v>
      </c>
      <c r="EP123" s="148">
        <v>136.03488858670048</v>
      </c>
      <c r="EQ123" s="148">
        <v>21.933283964493622</v>
      </c>
      <c r="ER123" s="148">
        <v>12.837800854167817</v>
      </c>
      <c r="ES123" s="148">
        <v>6.7232085569455728</v>
      </c>
      <c r="ET123" s="148">
        <v>132.03322611863297</v>
      </c>
      <c r="EU123" s="148">
        <v>113.12925366800171</v>
      </c>
      <c r="EV123" s="148">
        <v>42.912257924020992</v>
      </c>
      <c r="EW123" s="148">
        <v>235.16134187694129</v>
      </c>
      <c r="EX123" s="148">
        <v>15.680165170816116</v>
      </c>
      <c r="EY123" s="148">
        <v>24.297931650920674</v>
      </c>
      <c r="EZ123" s="148">
        <v>14.332071329835586</v>
      </c>
      <c r="FA123" s="148">
        <v>6.3998373312274852</v>
      </c>
      <c r="FB123" s="148">
        <v>599.24130377829636</v>
      </c>
      <c r="FC123" s="148">
        <v>38.421262358830774</v>
      </c>
      <c r="FD123" s="148">
        <v>96.573364153090154</v>
      </c>
      <c r="FE123" s="148">
        <v>14.105998110357099</v>
      </c>
      <c r="FF123" s="148">
        <v>27.034843391363562</v>
      </c>
      <c r="GO123" s="158"/>
      <c r="GP123" s="357"/>
      <c r="HC123" s="637"/>
      <c r="HL123" s="637"/>
      <c r="IX123" s="278">
        <v>2</v>
      </c>
      <c r="IY123" s="388">
        <v>59.357931813125688</v>
      </c>
      <c r="IZ123" s="145">
        <v>1.1794912680756393</v>
      </c>
      <c r="JA123" s="388">
        <v>20.157058231368183</v>
      </c>
      <c r="JB123" s="145">
        <v>5.4355867074527247</v>
      </c>
      <c r="JC123" s="145">
        <v>4.869983314794215E-2</v>
      </c>
      <c r="JD123" s="145">
        <v>2.3452759733036705</v>
      </c>
      <c r="JE123" s="388">
        <v>0.30995522803114567</v>
      </c>
      <c r="JF123" s="145">
        <v>1.2777216351501666</v>
      </c>
      <c r="JG123" s="145">
        <v>2.8582337041156838</v>
      </c>
      <c r="JH123" s="145">
        <v>5.0672747497219131E-2</v>
      </c>
      <c r="JI123" s="145">
        <v>8.8365795328142357E-2</v>
      </c>
      <c r="JJ123" s="145">
        <v>0.24100706340378195</v>
      </c>
      <c r="JK123" s="145">
        <v>5.52</v>
      </c>
      <c r="JL123" s="248">
        <v>0.73</v>
      </c>
      <c r="JM123" s="146">
        <v>99.6</v>
      </c>
      <c r="KP123" s="147">
        <v>50156.108720839577</v>
      </c>
      <c r="KQ123" s="148">
        <v>178.20549441249446</v>
      </c>
      <c r="KR123" s="148">
        <v>39.406536769843846</v>
      </c>
      <c r="KS123" s="148">
        <v>136.03488858670048</v>
      </c>
      <c r="KT123" s="148">
        <v>21.933283964493622</v>
      </c>
      <c r="KU123" s="148">
        <v>12.837800854167817</v>
      </c>
      <c r="KV123" s="148">
        <v>6.7232085569455728</v>
      </c>
      <c r="KW123" s="148">
        <v>132.03322611863297</v>
      </c>
      <c r="KX123" s="148">
        <v>113.12925366800171</v>
      </c>
      <c r="KY123" s="148">
        <v>42.912257924020992</v>
      </c>
      <c r="KZ123" s="148">
        <v>235.16134187694129</v>
      </c>
      <c r="LA123" s="148">
        <v>15.680165170816116</v>
      </c>
      <c r="LB123" s="148">
        <v>24.297931650920674</v>
      </c>
      <c r="LC123" s="148">
        <v>14.332071329835586</v>
      </c>
      <c r="LD123" s="148">
        <v>6.3998373312274852</v>
      </c>
      <c r="LE123" s="148">
        <v>599.24130377829636</v>
      </c>
      <c r="LF123" s="148">
        <v>38.421262358830774</v>
      </c>
      <c r="LG123" s="148">
        <v>96.573364153090154</v>
      </c>
      <c r="LH123" s="148">
        <v>14.105998110357099</v>
      </c>
      <c r="LI123" s="148">
        <v>27.034843391363562</v>
      </c>
    </row>
    <row r="124" spans="1:322" s="142" customFormat="1" ht="15.75" x14ac:dyDescent="0.2">
      <c r="A124" s="278">
        <v>3</v>
      </c>
      <c r="B124" s="272">
        <v>230</v>
      </c>
      <c r="C124" s="144">
        <v>100</v>
      </c>
      <c r="D124" s="324">
        <v>525</v>
      </c>
      <c r="E124" s="317" t="s">
        <v>234</v>
      </c>
      <c r="F124" s="305" t="s">
        <v>200</v>
      </c>
      <c r="G124" s="262"/>
      <c r="H124" s="388">
        <v>45.476590232932288</v>
      </c>
      <c r="I124" s="145">
        <v>0.78113472489289004</v>
      </c>
      <c r="J124" s="388">
        <v>16.109961105066681</v>
      </c>
      <c r="K124" s="145">
        <v>13.052069276713269</v>
      </c>
      <c r="L124" s="145">
        <v>0.34942582597068378</v>
      </c>
      <c r="M124" s="145">
        <v>2.3533846013169946</v>
      </c>
      <c r="N124" s="388">
        <v>1.9476248116544332</v>
      </c>
      <c r="O124" s="145">
        <v>1.0781078641977111</v>
      </c>
      <c r="P124" s="145">
        <v>2.0767049961767676</v>
      </c>
      <c r="Q124" s="145">
        <v>0.11555116174593859</v>
      </c>
      <c r="R124" s="145">
        <v>0.29309186227880579</v>
      </c>
      <c r="S124" s="145">
        <v>4.6353537053553093E-2</v>
      </c>
      <c r="T124" s="145">
        <v>0.56999999999999995</v>
      </c>
      <c r="U124" s="145">
        <v>15.35</v>
      </c>
      <c r="V124" s="146">
        <v>99.6</v>
      </c>
      <c r="W124" s="146"/>
      <c r="X124" s="145"/>
      <c r="Y124" s="145">
        <f t="shared" si="256"/>
        <v>0.7999560352347016</v>
      </c>
      <c r="Z124" s="145"/>
      <c r="AA124" s="145"/>
      <c r="AB124" s="145"/>
      <c r="AC124" s="146"/>
      <c r="AD124" s="146"/>
      <c r="AE124" s="146"/>
      <c r="AF124" s="443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D124" s="146"/>
      <c r="BE124" s="146"/>
      <c r="BF124" s="146"/>
      <c r="BG124" s="146"/>
      <c r="BH124" s="147">
        <v>163576.08207598925</v>
      </c>
      <c r="BI124" s="148">
        <v>84.108872982084463</v>
      </c>
      <c r="BJ124" s="148">
        <v>6.4183544363430345</v>
      </c>
      <c r="BK124" s="148">
        <v>89.894078889893933</v>
      </c>
      <c r="BL124" s="148">
        <v>16.395249273433333</v>
      </c>
      <c r="BM124" s="148">
        <v>24.317407464716627</v>
      </c>
      <c r="BN124" s="148">
        <v>0</v>
      </c>
      <c r="BO124" s="148">
        <v>87.992200808011191</v>
      </c>
      <c r="BP124" s="148">
        <v>123.57826441780078</v>
      </c>
      <c r="BQ124" s="148">
        <v>33.574436870125929</v>
      </c>
      <c r="BR124" s="148">
        <v>151.73802924511358</v>
      </c>
      <c r="BS124" s="148">
        <v>9.4706293117521927</v>
      </c>
      <c r="BT124" s="148">
        <v>16.947806899570647</v>
      </c>
      <c r="BU124" s="148">
        <v>11.646738401130834</v>
      </c>
      <c r="BV124" s="148">
        <v>6.218256589335982</v>
      </c>
      <c r="BW124" s="148">
        <v>516.06863657980432</v>
      </c>
      <c r="BX124" s="148">
        <v>31.057777006342231</v>
      </c>
      <c r="BY124" s="148">
        <v>59.081112712633512</v>
      </c>
      <c r="BZ124" s="148">
        <v>8.6751706947509373</v>
      </c>
      <c r="CA124" s="148">
        <v>16.778699840148708</v>
      </c>
      <c r="CB124" s="148"/>
      <c r="CC124" s="148"/>
      <c r="CD124" s="148"/>
      <c r="CE124" s="148"/>
      <c r="CF124" s="148"/>
      <c r="CG124" s="158"/>
      <c r="CH124" s="342"/>
      <c r="CI124" s="357"/>
      <c r="CJ124" s="350"/>
      <c r="CK124" s="158"/>
      <c r="CL124" s="357"/>
      <c r="CM124" s="438"/>
      <c r="CN124" s="438"/>
      <c r="DG124" s="516"/>
      <c r="DH124" s="388">
        <v>45.476590232932288</v>
      </c>
      <c r="DI124" s="145">
        <v>0.78113472489289004</v>
      </c>
      <c r="DJ124" s="388">
        <v>16.109961105066681</v>
      </c>
      <c r="DK124" s="145">
        <v>13.052069276713269</v>
      </c>
      <c r="DL124" s="145">
        <v>0.34942582597068378</v>
      </c>
      <c r="DM124" s="145">
        <v>2.3533846013169946</v>
      </c>
      <c r="DN124" s="388">
        <v>1.9476248116544332</v>
      </c>
      <c r="DO124" s="145">
        <v>1.0781078641977111</v>
      </c>
      <c r="DP124" s="145">
        <v>2.0767049961767676</v>
      </c>
      <c r="DQ124" s="145">
        <v>0.11555116174593859</v>
      </c>
      <c r="DR124" s="145">
        <v>0.29309186227880579</v>
      </c>
      <c r="DS124" s="145">
        <v>4.6353537053553093E-2</v>
      </c>
      <c r="DT124" s="145">
        <v>0.56999999999999995</v>
      </c>
      <c r="DU124" s="145">
        <v>15.35</v>
      </c>
      <c r="DV124" s="146">
        <v>99.6</v>
      </c>
      <c r="EM124" s="147">
        <v>163576.08207598925</v>
      </c>
      <c r="EN124" s="148">
        <v>84.108872982084463</v>
      </c>
      <c r="EO124" s="148">
        <v>6.4183544363430345</v>
      </c>
      <c r="EP124" s="148">
        <v>89.894078889893933</v>
      </c>
      <c r="EQ124" s="148">
        <v>16.395249273433333</v>
      </c>
      <c r="ER124" s="148">
        <v>24.317407464716627</v>
      </c>
      <c r="ES124" s="148">
        <v>0</v>
      </c>
      <c r="ET124" s="148">
        <v>87.992200808011191</v>
      </c>
      <c r="EU124" s="148">
        <v>123.57826441780078</v>
      </c>
      <c r="EV124" s="148">
        <v>33.574436870125929</v>
      </c>
      <c r="EW124" s="148">
        <v>151.73802924511358</v>
      </c>
      <c r="EX124" s="148">
        <v>9.4706293117521927</v>
      </c>
      <c r="EY124" s="148">
        <v>16.947806899570647</v>
      </c>
      <c r="EZ124" s="148">
        <v>11.646738401130834</v>
      </c>
      <c r="FA124" s="148">
        <v>6.218256589335982</v>
      </c>
      <c r="FB124" s="148">
        <v>516.06863657980432</v>
      </c>
      <c r="FC124" s="148">
        <v>31.057777006342231</v>
      </c>
      <c r="FD124" s="148">
        <v>59.081112712633512</v>
      </c>
      <c r="FE124" s="148">
        <v>8.6751706947509373</v>
      </c>
      <c r="FF124" s="148">
        <v>16.778699840148708</v>
      </c>
      <c r="GO124" s="158"/>
      <c r="GP124" s="357"/>
      <c r="HC124" s="637"/>
      <c r="HL124" s="637"/>
      <c r="IX124" s="278">
        <v>3</v>
      </c>
      <c r="IY124" s="388">
        <v>45.476590232932288</v>
      </c>
      <c r="IZ124" s="145">
        <v>0.78113472489289004</v>
      </c>
      <c r="JA124" s="388">
        <v>16.109961105066681</v>
      </c>
      <c r="JB124" s="145">
        <v>13.052069276713269</v>
      </c>
      <c r="JC124" s="145">
        <v>0.34942582597068378</v>
      </c>
      <c r="JD124" s="145">
        <v>2.3533846013169946</v>
      </c>
      <c r="JE124" s="388">
        <v>1.9476248116544332</v>
      </c>
      <c r="JF124" s="145">
        <v>1.0781078641977111</v>
      </c>
      <c r="JG124" s="145">
        <v>2.0767049961767676</v>
      </c>
      <c r="JH124" s="145">
        <v>0.11555116174593859</v>
      </c>
      <c r="JI124" s="145">
        <v>0.29309186227880579</v>
      </c>
      <c r="JJ124" s="145">
        <v>4.6353537053553093E-2</v>
      </c>
      <c r="JK124" s="145">
        <v>15.35</v>
      </c>
      <c r="JL124" s="248">
        <v>0.56999999999999995</v>
      </c>
      <c r="JM124" s="146">
        <v>99.6</v>
      </c>
      <c r="KP124" s="147">
        <v>163576.08207598925</v>
      </c>
      <c r="KQ124" s="148">
        <v>84.108872982084463</v>
      </c>
      <c r="KR124" s="148">
        <v>6.4183544363430345</v>
      </c>
      <c r="KS124" s="148">
        <v>89.894078889893933</v>
      </c>
      <c r="KT124" s="148">
        <v>16.395249273433333</v>
      </c>
      <c r="KU124" s="148">
        <v>24.317407464716627</v>
      </c>
      <c r="KV124" s="148">
        <v>0</v>
      </c>
      <c r="KW124" s="148">
        <v>87.992200808011191</v>
      </c>
      <c r="KX124" s="148">
        <v>123.57826441780078</v>
      </c>
      <c r="KY124" s="148">
        <v>33.574436870125929</v>
      </c>
      <c r="KZ124" s="148">
        <v>151.73802924511358</v>
      </c>
      <c r="LA124" s="148">
        <v>9.4706293117521927</v>
      </c>
      <c r="LB124" s="148">
        <v>16.947806899570647</v>
      </c>
      <c r="LC124" s="148">
        <v>11.646738401130834</v>
      </c>
      <c r="LD124" s="148">
        <v>6.218256589335982</v>
      </c>
      <c r="LE124" s="148">
        <v>516.06863657980432</v>
      </c>
      <c r="LF124" s="148">
        <v>31.057777006342231</v>
      </c>
      <c r="LG124" s="148">
        <v>59.081112712633512</v>
      </c>
      <c r="LH124" s="148">
        <v>8.6751706947509373</v>
      </c>
      <c r="LI124" s="148">
        <v>16.778699840148708</v>
      </c>
    </row>
    <row r="125" spans="1:322" s="142" customFormat="1" ht="15.75" x14ac:dyDescent="0.2">
      <c r="A125" s="278">
        <v>6</v>
      </c>
      <c r="B125" s="272">
        <v>266</v>
      </c>
      <c r="C125" s="144">
        <v>100</v>
      </c>
      <c r="D125" s="324">
        <v>747.5</v>
      </c>
      <c r="E125" s="317" t="s">
        <v>235</v>
      </c>
      <c r="F125" s="305" t="s">
        <v>202</v>
      </c>
      <c r="G125" s="262"/>
      <c r="H125" s="145">
        <v>52.550747206009667</v>
      </c>
      <c r="I125" s="145">
        <v>0.82493328128068921</v>
      </c>
      <c r="J125" s="145">
        <v>17.381830757778193</v>
      </c>
      <c r="K125" s="145">
        <v>6.6263756083248682</v>
      </c>
      <c r="L125" s="145">
        <v>6.1891523582515179E-2</v>
      </c>
      <c r="M125" s="145">
        <v>2.6128986695053147</v>
      </c>
      <c r="N125" s="145">
        <v>2.9066412222995477</v>
      </c>
      <c r="O125" s="145">
        <v>2.1312211598848703</v>
      </c>
      <c r="P125" s="145">
        <v>2.6337803313748935</v>
      </c>
      <c r="Q125" s="145">
        <v>0.11915463757538139</v>
      </c>
      <c r="R125" s="145">
        <v>0.16619219549809292</v>
      </c>
      <c r="S125" s="145">
        <v>0.76433340688598295</v>
      </c>
      <c r="T125" s="145">
        <v>2.0699999999999998</v>
      </c>
      <c r="U125" s="145">
        <v>8.75</v>
      </c>
      <c r="V125" s="146">
        <v>99.6</v>
      </c>
      <c r="W125" s="146"/>
      <c r="X125" s="145"/>
      <c r="Y125" s="145">
        <f t="shared" si="256"/>
        <v>1.5813661006345736</v>
      </c>
      <c r="Z125" s="145"/>
      <c r="AA125" s="145"/>
      <c r="AB125" s="145"/>
      <c r="AC125" s="146">
        <f>R125+S125</f>
        <v>0.93052560238407589</v>
      </c>
      <c r="AD125" s="146"/>
      <c r="AE125" s="146"/>
      <c r="AF125" s="443"/>
      <c r="AG125" s="146"/>
      <c r="AH125" s="146"/>
      <c r="AI125" s="146"/>
      <c r="AJ125" s="146"/>
      <c r="AK125" s="146"/>
      <c r="AL125" s="146"/>
      <c r="AM125" s="146">
        <f>N125+3*J125</f>
        <v>55.052133495634131</v>
      </c>
      <c r="AN125" s="146">
        <f>3*J125/AM125</f>
        <v>0.94720202401365505</v>
      </c>
      <c r="AO125" s="146">
        <f>N125/AM125</f>
        <v>5.2797975986344954E-2</v>
      </c>
      <c r="AP125" s="146">
        <f>K125+M125</f>
        <v>9.2392742778301837</v>
      </c>
      <c r="AQ125" s="146">
        <f>AP125*AN125</f>
        <v>8.7514592963780515</v>
      </c>
      <c r="AR125" s="146">
        <f>AP125*AO125</f>
        <v>0.48781498145213265</v>
      </c>
      <c r="AS125" s="146"/>
      <c r="AT125" s="146"/>
      <c r="AU125" s="146"/>
      <c r="AV125" s="146"/>
      <c r="AW125" s="146"/>
      <c r="AX125" s="146"/>
      <c r="AY125" s="146"/>
      <c r="AZ125" s="146"/>
      <c r="BA125" s="146"/>
      <c r="BD125" s="146"/>
      <c r="BE125" s="146"/>
      <c r="BF125" s="146"/>
      <c r="BG125" s="146"/>
      <c r="BH125" s="147">
        <v>55129.554378034118</v>
      </c>
      <c r="BI125" s="148">
        <v>99.33639820044624</v>
      </c>
      <c r="BJ125" s="148">
        <v>9.1885611128986771</v>
      </c>
      <c r="BK125" s="148">
        <v>87.093459743954824</v>
      </c>
      <c r="BL125" s="148">
        <v>15.883554739735979</v>
      </c>
      <c r="BM125" s="148">
        <v>9.1760270387985816</v>
      </c>
      <c r="BN125" s="148">
        <v>5.2873569219625418</v>
      </c>
      <c r="BO125" s="148">
        <v>102.79176395024994</v>
      </c>
      <c r="BP125" s="148">
        <v>171.54138589398556</v>
      </c>
      <c r="BQ125" s="148">
        <v>25.981940464556317</v>
      </c>
      <c r="BR125" s="148">
        <v>153.07748967281995</v>
      </c>
      <c r="BS125" s="148">
        <v>10.575247952143647</v>
      </c>
      <c r="BT125" s="148">
        <v>22.649562850610334</v>
      </c>
      <c r="BU125" s="148">
        <v>9.6555500044463063</v>
      </c>
      <c r="BV125" s="148">
        <v>3.4167197155220705</v>
      </c>
      <c r="BW125" s="148">
        <v>2724.4377086284517</v>
      </c>
      <c r="BX125" s="148">
        <v>19.844316542879781</v>
      </c>
      <c r="BY125" s="148">
        <v>42.954806675848097</v>
      </c>
      <c r="BZ125" s="148">
        <v>0</v>
      </c>
      <c r="CA125" s="148">
        <v>27.380319439432327</v>
      </c>
      <c r="CB125" s="148"/>
      <c r="CC125" s="148"/>
      <c r="CD125" s="148"/>
      <c r="CE125" s="148">
        <f>BX125+BY125+CA125</f>
        <v>90.179442658160212</v>
      </c>
      <c r="CF125" s="148"/>
      <c r="CG125" s="158"/>
      <c r="CH125" s="158"/>
      <c r="CI125" s="367"/>
      <c r="CJ125" s="192"/>
      <c r="CK125" s="158"/>
      <c r="CL125" s="367"/>
      <c r="CM125" s="438"/>
      <c r="CN125" s="438"/>
      <c r="DG125" s="516"/>
      <c r="DH125" s="145">
        <v>52.550747206009667</v>
      </c>
      <c r="DI125" s="145">
        <v>0.82493328128068921</v>
      </c>
      <c r="DJ125" s="145">
        <v>17.381830757778193</v>
      </c>
      <c r="DK125" s="145">
        <v>6.6263756083248682</v>
      </c>
      <c r="DL125" s="145">
        <v>6.1891523582515179E-2</v>
      </c>
      <c r="DM125" s="145">
        <v>2.6128986695053147</v>
      </c>
      <c r="DN125" s="145">
        <v>2.9066412222995477</v>
      </c>
      <c r="DO125" s="145">
        <v>2.1312211598848703</v>
      </c>
      <c r="DP125" s="145">
        <v>2.6337803313748935</v>
      </c>
      <c r="DQ125" s="145">
        <v>0.11915463757538139</v>
      </c>
      <c r="DR125" s="145">
        <v>0.16619219549809292</v>
      </c>
      <c r="DS125" s="145">
        <v>0.76433340688598295</v>
      </c>
      <c r="DT125" s="145">
        <v>2.0699999999999998</v>
      </c>
      <c r="DU125" s="145">
        <v>8.75</v>
      </c>
      <c r="DV125" s="146">
        <v>99.6</v>
      </c>
      <c r="EM125" s="147">
        <v>55129.554378034118</v>
      </c>
      <c r="EN125" s="148">
        <v>99.33639820044624</v>
      </c>
      <c r="EO125" s="148">
        <v>9.1885611128986771</v>
      </c>
      <c r="EP125" s="148">
        <v>87.093459743954824</v>
      </c>
      <c r="EQ125" s="148">
        <v>15.883554739735979</v>
      </c>
      <c r="ER125" s="148">
        <v>9.1760270387985816</v>
      </c>
      <c r="ES125" s="148">
        <v>5.2873569219625418</v>
      </c>
      <c r="ET125" s="148">
        <v>102.79176395024994</v>
      </c>
      <c r="EU125" s="148">
        <v>171.54138589398556</v>
      </c>
      <c r="EV125" s="148">
        <v>25.981940464556317</v>
      </c>
      <c r="EW125" s="148">
        <v>153.07748967281995</v>
      </c>
      <c r="EX125" s="148">
        <v>10.575247952143647</v>
      </c>
      <c r="EY125" s="148">
        <v>22.649562850610334</v>
      </c>
      <c r="EZ125" s="148">
        <v>9.6555500044463063</v>
      </c>
      <c r="FA125" s="148">
        <v>3.4167197155220705</v>
      </c>
      <c r="FB125" s="148">
        <v>2724.4377086284517</v>
      </c>
      <c r="FC125" s="148">
        <v>19.844316542879781</v>
      </c>
      <c r="FD125" s="148">
        <v>42.954806675848097</v>
      </c>
      <c r="FE125" s="148">
        <v>0</v>
      </c>
      <c r="FF125" s="148">
        <v>27.380319439432327</v>
      </c>
      <c r="GO125" s="158"/>
      <c r="GP125" s="367"/>
      <c r="HC125" s="637"/>
      <c r="HL125" s="637"/>
      <c r="IX125" s="278">
        <v>6</v>
      </c>
      <c r="IY125" s="145">
        <v>52.550747206009667</v>
      </c>
      <c r="IZ125" s="145">
        <v>0.82493328128068921</v>
      </c>
      <c r="JA125" s="145">
        <v>17.381830757778193</v>
      </c>
      <c r="JB125" s="145">
        <v>6.6263756083248682</v>
      </c>
      <c r="JC125" s="145">
        <v>6.1891523582515179E-2</v>
      </c>
      <c r="JD125" s="145">
        <v>2.6128986695053147</v>
      </c>
      <c r="JE125" s="145">
        <v>2.9066412222995477</v>
      </c>
      <c r="JF125" s="145">
        <v>2.1312211598848703</v>
      </c>
      <c r="JG125" s="145">
        <v>2.6337803313748935</v>
      </c>
      <c r="JH125" s="145">
        <v>0.11915463757538139</v>
      </c>
      <c r="JI125" s="145">
        <v>0.16619219549809292</v>
      </c>
      <c r="JJ125" s="145">
        <v>0.76433340688598295</v>
      </c>
      <c r="JK125" s="145">
        <v>8.75</v>
      </c>
      <c r="JL125" s="248">
        <v>2.0699999999999998</v>
      </c>
      <c r="JM125" s="146">
        <v>99.6</v>
      </c>
      <c r="KP125" s="147">
        <v>55129.554378034118</v>
      </c>
      <c r="KQ125" s="148">
        <v>99.33639820044624</v>
      </c>
      <c r="KR125" s="148">
        <v>9.1885611128986771</v>
      </c>
      <c r="KS125" s="148">
        <v>87.093459743954824</v>
      </c>
      <c r="KT125" s="148">
        <v>15.883554739735979</v>
      </c>
      <c r="KU125" s="148">
        <v>9.1760270387985816</v>
      </c>
      <c r="KV125" s="148">
        <v>5.2873569219625418</v>
      </c>
      <c r="KW125" s="148">
        <v>102.79176395024994</v>
      </c>
      <c r="KX125" s="148">
        <v>171.54138589398556</v>
      </c>
      <c r="KY125" s="148">
        <v>25.981940464556317</v>
      </c>
      <c r="KZ125" s="148">
        <v>153.07748967281995</v>
      </c>
      <c r="LA125" s="148">
        <v>10.575247952143647</v>
      </c>
      <c r="LB125" s="148">
        <v>22.649562850610334</v>
      </c>
      <c r="LC125" s="148">
        <v>9.6555500044463063</v>
      </c>
      <c r="LD125" s="148">
        <v>3.4167197155220705</v>
      </c>
      <c r="LE125" s="148">
        <v>2724.4377086284517</v>
      </c>
      <c r="LF125" s="148">
        <v>19.844316542879781</v>
      </c>
      <c r="LG125" s="148">
        <v>42.954806675848097</v>
      </c>
      <c r="LH125" s="148">
        <v>0</v>
      </c>
      <c r="LI125" s="148">
        <v>27.380319439432327</v>
      </c>
    </row>
    <row r="126" spans="1:322" x14ac:dyDescent="0.2">
      <c r="H126" s="15"/>
      <c r="J126" s="15"/>
      <c r="N126" s="15"/>
      <c r="Y126" s="145"/>
      <c r="Z126" s="425"/>
      <c r="AA126" s="425"/>
      <c r="DH126" s="15"/>
      <c r="DJ126" s="15"/>
      <c r="DN126" s="15"/>
      <c r="IY126" s="15"/>
      <c r="JA126" s="15"/>
      <c r="JE126" s="15"/>
    </row>
    <row r="127" spans="1:322" x14ac:dyDescent="0.2">
      <c r="H127" s="15"/>
      <c r="J127" s="15"/>
      <c r="N127" s="15"/>
      <c r="Y127" s="145"/>
      <c r="Z127" s="425"/>
      <c r="AA127" s="425"/>
      <c r="DH127" s="15"/>
      <c r="DJ127" s="15"/>
      <c r="DN127" s="15"/>
      <c r="IY127" s="15"/>
      <c r="JA127" s="15"/>
      <c r="JE127" s="15"/>
    </row>
    <row r="128" spans="1:322" x14ac:dyDescent="0.2">
      <c r="F128" s="310" t="s">
        <v>259</v>
      </c>
      <c r="H128" s="15"/>
      <c r="J128" s="15"/>
      <c r="N128" s="15"/>
      <c r="Y128" s="145"/>
      <c r="Z128" s="425"/>
      <c r="AA128" s="425"/>
      <c r="DH128" s="15"/>
      <c r="DJ128" s="15"/>
      <c r="DN128" s="15"/>
      <c r="IY128" s="15"/>
      <c r="JA128" s="15"/>
      <c r="JE128" s="15"/>
    </row>
    <row r="129" spans="1:321" x14ac:dyDescent="0.2">
      <c r="H129" s="15"/>
      <c r="J129" s="15"/>
      <c r="N129" s="15"/>
      <c r="Y129" s="145"/>
      <c r="Z129" s="425"/>
      <c r="AA129" s="425"/>
      <c r="DH129" s="15"/>
      <c r="DJ129" s="15"/>
      <c r="DN129" s="15"/>
      <c r="IY129" s="15"/>
      <c r="JA129" s="15"/>
      <c r="JE129" s="15"/>
    </row>
    <row r="130" spans="1:321" s="142" customFormat="1" ht="15.75" x14ac:dyDescent="0.2">
      <c r="A130" s="278">
        <v>16</v>
      </c>
      <c r="B130" s="272">
        <v>284</v>
      </c>
      <c r="C130" s="144">
        <v>100</v>
      </c>
      <c r="D130" s="324">
        <v>1092.5</v>
      </c>
      <c r="E130" s="317" t="s">
        <v>235</v>
      </c>
      <c r="F130" s="309" t="s">
        <v>205</v>
      </c>
      <c r="G130" s="275"/>
      <c r="H130" s="388">
        <v>70.967918871693001</v>
      </c>
      <c r="I130" s="145">
        <v>0.79298421291698085</v>
      </c>
      <c r="J130" s="388">
        <v>15.688634321692245</v>
      </c>
      <c r="K130" s="145">
        <v>1.6622307622092354</v>
      </c>
      <c r="L130" s="145">
        <v>5.9589598868128743E-2</v>
      </c>
      <c r="M130" s="145">
        <v>0.91061963866183615</v>
      </c>
      <c r="N130" s="388">
        <v>0.79555716623598483</v>
      </c>
      <c r="O130" s="145">
        <v>0.80790734216720317</v>
      </c>
      <c r="P130" s="145">
        <v>2.7317559978527481</v>
      </c>
      <c r="Q130" s="145">
        <v>4.9812376255914184E-2</v>
      </c>
      <c r="R130" s="145">
        <v>0.18803142855280003</v>
      </c>
      <c r="S130" s="145">
        <v>5.495828289392185E-2</v>
      </c>
      <c r="T130" s="145">
        <v>0.62</v>
      </c>
      <c r="U130" s="145">
        <v>4.2699999999999996</v>
      </c>
      <c r="V130" s="146">
        <v>99.6</v>
      </c>
      <c r="W130" s="146"/>
      <c r="X130" s="145"/>
      <c r="Y130" s="145">
        <f t="shared" si="256"/>
        <v>0.59946724788806471</v>
      </c>
      <c r="Z130" s="145"/>
      <c r="AA130" s="145"/>
      <c r="AB130" s="145"/>
      <c r="AC130" s="146"/>
      <c r="AD130" s="146"/>
      <c r="AE130" s="146"/>
      <c r="AF130" s="443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D130" s="146"/>
      <c r="BE130" s="146"/>
      <c r="BF130" s="146"/>
      <c r="BG130" s="146"/>
      <c r="BH130" s="147">
        <v>11953.014035132068</v>
      </c>
      <c r="BI130" s="148">
        <v>27.659332387215613</v>
      </c>
      <c r="BJ130" s="148">
        <v>12.363241079997948</v>
      </c>
      <c r="BK130" s="148">
        <v>39.207379348973056</v>
      </c>
      <c r="BL130" s="148">
        <v>14.14412441184021</v>
      </c>
      <c r="BM130" s="148">
        <v>7.2795804717663168</v>
      </c>
      <c r="BN130" s="148">
        <v>3.7610157017770228E-2</v>
      </c>
      <c r="BO130" s="148">
        <v>133.53408636774839</v>
      </c>
      <c r="BP130" s="148">
        <v>95.568520576983303</v>
      </c>
      <c r="BQ130" s="148">
        <v>18.046294431558369</v>
      </c>
      <c r="BR130" s="148">
        <v>301.65651954658955</v>
      </c>
      <c r="BS130" s="148">
        <v>9.9695295160376478</v>
      </c>
      <c r="BT130" s="148">
        <v>15.875106780758985</v>
      </c>
      <c r="BU130" s="148">
        <v>9.7559813010158383</v>
      </c>
      <c r="BV130" s="148">
        <v>5.7343923910295311</v>
      </c>
      <c r="BW130" s="148">
        <v>649.9278424126079</v>
      </c>
      <c r="BX130" s="148">
        <v>15.036432796326102</v>
      </c>
      <c r="BY130" s="148">
        <v>28.091262923662992</v>
      </c>
      <c r="BZ130" s="148">
        <v>0</v>
      </c>
      <c r="CA130" s="148">
        <v>6.8043417897894782</v>
      </c>
      <c r="CB130" s="148"/>
      <c r="CC130" s="148"/>
      <c r="CD130" s="148"/>
      <c r="CE130" s="148"/>
      <c r="CF130" s="148"/>
      <c r="CG130" s="160">
        <v>4.5322777608357079</v>
      </c>
      <c r="CH130" s="341">
        <v>4.9153406195141001</v>
      </c>
      <c r="CI130" s="357"/>
      <c r="CJ130" s="350" t="s">
        <v>159</v>
      </c>
      <c r="CK130" s="160">
        <v>4.5322777608357079</v>
      </c>
      <c r="CL130" s="357"/>
      <c r="CM130" s="438"/>
      <c r="CN130" s="438"/>
      <c r="DG130" s="516"/>
      <c r="DH130" s="388">
        <v>70.967918871693001</v>
      </c>
      <c r="DI130" s="145">
        <v>0.79298421291698085</v>
      </c>
      <c r="DJ130" s="388">
        <v>15.688634321692245</v>
      </c>
      <c r="DK130" s="145">
        <v>1.6622307622092354</v>
      </c>
      <c r="DL130" s="145">
        <v>5.9589598868128743E-2</v>
      </c>
      <c r="DM130" s="145">
        <v>0.91061963866183615</v>
      </c>
      <c r="DN130" s="388">
        <v>0.79555716623598483</v>
      </c>
      <c r="DO130" s="145">
        <v>0.80790734216720317</v>
      </c>
      <c r="DP130" s="145">
        <v>2.7317559978527481</v>
      </c>
      <c r="DQ130" s="145">
        <v>4.9812376255914184E-2</v>
      </c>
      <c r="DR130" s="145">
        <v>0.18803142855280003</v>
      </c>
      <c r="DS130" s="145">
        <v>5.495828289392185E-2</v>
      </c>
      <c r="DT130" s="145">
        <v>0.62</v>
      </c>
      <c r="DU130" s="145">
        <v>4.2699999999999996</v>
      </c>
      <c r="DV130" s="146">
        <v>99.6</v>
      </c>
      <c r="EM130" s="147">
        <v>11953.014035132068</v>
      </c>
      <c r="EN130" s="148">
        <v>27.659332387215613</v>
      </c>
      <c r="EO130" s="148">
        <v>12.363241079997948</v>
      </c>
      <c r="EP130" s="148">
        <v>39.207379348973056</v>
      </c>
      <c r="EQ130" s="148">
        <v>14.14412441184021</v>
      </c>
      <c r="ER130" s="148">
        <v>7.2795804717663168</v>
      </c>
      <c r="ES130" s="148">
        <v>3.7610157017770228E-2</v>
      </c>
      <c r="ET130" s="148">
        <v>133.53408636774839</v>
      </c>
      <c r="EU130" s="148">
        <v>95.568520576983303</v>
      </c>
      <c r="EV130" s="148">
        <v>18.046294431558369</v>
      </c>
      <c r="EW130" s="148">
        <v>301.65651954658955</v>
      </c>
      <c r="EX130" s="148">
        <v>9.9695295160376478</v>
      </c>
      <c r="EY130" s="148">
        <v>15.875106780758985</v>
      </c>
      <c r="EZ130" s="148">
        <v>9.7559813010158383</v>
      </c>
      <c r="FA130" s="148">
        <v>5.7343923910295311</v>
      </c>
      <c r="FB130" s="148">
        <v>649.9278424126079</v>
      </c>
      <c r="FC130" s="148">
        <v>15.036432796326102</v>
      </c>
      <c r="FD130" s="148">
        <v>28.091262923662992</v>
      </c>
      <c r="FE130" s="148">
        <v>0</v>
      </c>
      <c r="FF130" s="148">
        <v>6.8043417897894782</v>
      </c>
      <c r="GO130" s="160">
        <v>4.5322777608357079</v>
      </c>
      <c r="GP130" s="357"/>
      <c r="HC130" s="637"/>
      <c r="HL130" s="637"/>
      <c r="IX130" s="278">
        <v>16</v>
      </c>
      <c r="IY130" s="388">
        <v>70.967918871693001</v>
      </c>
      <c r="IZ130" s="145">
        <v>0.79298421291698085</v>
      </c>
      <c r="JA130" s="388">
        <v>15.688634321692245</v>
      </c>
      <c r="JB130" s="145">
        <v>1.6622307622092354</v>
      </c>
      <c r="JC130" s="145">
        <v>5.9589598868128743E-2</v>
      </c>
      <c r="JD130" s="145">
        <v>0.91061963866183615</v>
      </c>
      <c r="JE130" s="388">
        <v>0.79555716623598483</v>
      </c>
      <c r="JF130" s="145">
        <v>0.80790734216720317</v>
      </c>
      <c r="JG130" s="145">
        <v>2.7317559978527481</v>
      </c>
      <c r="JH130" s="145">
        <v>4.9812376255914184E-2</v>
      </c>
      <c r="JI130" s="145">
        <v>0.18803142855280003</v>
      </c>
      <c r="JJ130" s="145">
        <v>5.495828289392185E-2</v>
      </c>
      <c r="JK130" s="145">
        <v>4.2699999999999996</v>
      </c>
      <c r="JL130" s="248">
        <v>0.62</v>
      </c>
      <c r="JM130" s="146">
        <v>99.6</v>
      </c>
      <c r="KP130" s="147">
        <v>11953.014035132068</v>
      </c>
      <c r="KQ130" s="148">
        <v>27.659332387215613</v>
      </c>
      <c r="KR130" s="148">
        <v>12.363241079997948</v>
      </c>
      <c r="KS130" s="148">
        <v>39.207379348973056</v>
      </c>
      <c r="KT130" s="148">
        <v>14.14412441184021</v>
      </c>
      <c r="KU130" s="148">
        <v>7.2795804717663168</v>
      </c>
      <c r="KV130" s="148">
        <v>3.7610157017770228E-2</v>
      </c>
      <c r="KW130" s="148">
        <v>133.53408636774839</v>
      </c>
      <c r="KX130" s="148">
        <v>95.568520576983303</v>
      </c>
      <c r="KY130" s="148">
        <v>18.046294431558369</v>
      </c>
      <c r="KZ130" s="148">
        <v>301.65651954658955</v>
      </c>
      <c r="LA130" s="148">
        <v>9.9695295160376478</v>
      </c>
      <c r="LB130" s="148">
        <v>15.875106780758985</v>
      </c>
      <c r="LC130" s="148">
        <v>9.7559813010158383</v>
      </c>
      <c r="LD130" s="148">
        <v>5.7343923910295311</v>
      </c>
      <c r="LE130" s="148">
        <v>649.9278424126079</v>
      </c>
      <c r="LF130" s="148">
        <v>15.036432796326102</v>
      </c>
      <c r="LG130" s="148">
        <v>28.091262923662992</v>
      </c>
      <c r="LH130" s="148">
        <v>0</v>
      </c>
      <c r="LI130" s="148">
        <v>6.8043417897894782</v>
      </c>
    </row>
    <row r="131" spans="1:321" s="142" customFormat="1" ht="15.75" x14ac:dyDescent="0.25">
      <c r="A131" s="278">
        <v>17</v>
      </c>
      <c r="B131" s="272">
        <v>144</v>
      </c>
      <c r="C131" s="144">
        <v>110</v>
      </c>
      <c r="D131" s="327">
        <v>2957.6</v>
      </c>
      <c r="E131" s="319" t="s">
        <v>237</v>
      </c>
      <c r="F131" s="310" t="s">
        <v>177</v>
      </c>
      <c r="G131" s="239"/>
      <c r="H131" s="388">
        <v>49.805486212701268</v>
      </c>
      <c r="I131" s="145">
        <v>1.2819140311916537</v>
      </c>
      <c r="J131" s="388">
        <v>19.389375041624852</v>
      </c>
      <c r="K131" s="145">
        <v>10.047543502274729</v>
      </c>
      <c r="L131" s="145">
        <v>5.5397910604748801E-2</v>
      </c>
      <c r="M131" s="145">
        <v>3.9152818892285226</v>
      </c>
      <c r="N131" s="388">
        <v>0.49549762652232138</v>
      </c>
      <c r="O131" s="145">
        <v>1.1172089188562295</v>
      </c>
      <c r="P131" s="145">
        <v>5.5834926751745959</v>
      </c>
      <c r="Q131" s="145">
        <v>0.16449245240987792</v>
      </c>
      <c r="R131" s="145">
        <v>8.102343163304912E-2</v>
      </c>
      <c r="S131" s="145">
        <v>0.66328630777816322</v>
      </c>
      <c r="T131" s="145">
        <v>1.32</v>
      </c>
      <c r="U131" s="145">
        <v>5.68</v>
      </c>
      <c r="V131" s="146">
        <v>99.6</v>
      </c>
      <c r="W131" s="146"/>
      <c r="X131" s="145"/>
      <c r="Y131" s="145">
        <f t="shared" si="256"/>
        <v>0.82896901779132226</v>
      </c>
      <c r="Z131" s="145"/>
      <c r="AA131" s="145"/>
      <c r="AB131" s="145"/>
      <c r="AC131" s="146"/>
      <c r="AD131" s="146"/>
      <c r="AE131" s="146"/>
      <c r="AF131" s="443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D131" s="146"/>
      <c r="BE131" s="146"/>
      <c r="BF131" s="146"/>
      <c r="BG131" s="146"/>
      <c r="BH131" s="147">
        <v>69960.062304719962</v>
      </c>
      <c r="BI131" s="148">
        <v>164.833702959031</v>
      </c>
      <c r="BJ131" s="148">
        <v>2.6020932690686833</v>
      </c>
      <c r="BK131" s="148">
        <v>108.15354724725148</v>
      </c>
      <c r="BL131" s="148">
        <v>22.531697433009423</v>
      </c>
      <c r="BM131" s="148">
        <v>8.9562533369406108</v>
      </c>
      <c r="BN131" s="148">
        <v>29.642836171600777</v>
      </c>
      <c r="BO131" s="148">
        <v>179.02006332082601</v>
      </c>
      <c r="BP131" s="148">
        <v>121.24303095887846</v>
      </c>
      <c r="BQ131" s="148">
        <v>31.864987372923689</v>
      </c>
      <c r="BR131" s="148">
        <v>159.68308369900151</v>
      </c>
      <c r="BS131" s="148">
        <v>14.93744109982727</v>
      </c>
      <c r="BT131" s="148">
        <v>12.820722079029544</v>
      </c>
      <c r="BU131" s="148">
        <v>15.48121049729582</v>
      </c>
      <c r="BV131" s="148">
        <v>6.020762171249757</v>
      </c>
      <c r="BW131" s="148">
        <v>603.71584838195588</v>
      </c>
      <c r="BX131" s="148">
        <v>34.321107160918807</v>
      </c>
      <c r="BY131" s="148">
        <v>67.883331169921846</v>
      </c>
      <c r="BZ131" s="148">
        <v>8.9189584016046677</v>
      </c>
      <c r="CA131" s="148">
        <v>22.744534229580143</v>
      </c>
      <c r="CB131" s="148"/>
      <c r="CC131" s="148"/>
      <c r="CD131" s="148"/>
      <c r="CE131" s="148"/>
      <c r="CF131" s="148"/>
      <c r="CG131" s="191"/>
      <c r="CH131" s="342"/>
      <c r="CI131" s="358"/>
      <c r="CJ131" s="351"/>
      <c r="CK131" s="191"/>
      <c r="CL131" s="358"/>
      <c r="CM131" s="438"/>
      <c r="CN131" s="438"/>
      <c r="DG131" s="516"/>
      <c r="DH131" s="388">
        <v>49.805486212701268</v>
      </c>
      <c r="DI131" s="145">
        <v>1.2819140311916537</v>
      </c>
      <c r="DJ131" s="388">
        <v>19.389375041624852</v>
      </c>
      <c r="DK131" s="145">
        <v>10.047543502274729</v>
      </c>
      <c r="DL131" s="145">
        <v>5.5397910604748801E-2</v>
      </c>
      <c r="DM131" s="145">
        <v>3.9152818892285226</v>
      </c>
      <c r="DN131" s="388">
        <v>0.49549762652232138</v>
      </c>
      <c r="DO131" s="145">
        <v>1.1172089188562295</v>
      </c>
      <c r="DP131" s="145">
        <v>5.5834926751745959</v>
      </c>
      <c r="DQ131" s="145">
        <v>0.16449245240987792</v>
      </c>
      <c r="DR131" s="145">
        <v>8.102343163304912E-2</v>
      </c>
      <c r="DS131" s="145">
        <v>0.66328630777816322</v>
      </c>
      <c r="DT131" s="145">
        <v>1.32</v>
      </c>
      <c r="DU131" s="145">
        <v>5.68</v>
      </c>
      <c r="DV131" s="146">
        <v>99.6</v>
      </c>
      <c r="EM131" s="147">
        <v>69960.062304719962</v>
      </c>
      <c r="EN131" s="148">
        <v>164.833702959031</v>
      </c>
      <c r="EO131" s="148">
        <v>2.6020932690686833</v>
      </c>
      <c r="EP131" s="148">
        <v>108.15354724725148</v>
      </c>
      <c r="EQ131" s="148">
        <v>22.531697433009423</v>
      </c>
      <c r="ER131" s="148">
        <v>8.9562533369406108</v>
      </c>
      <c r="ES131" s="148">
        <v>29.642836171600777</v>
      </c>
      <c r="ET131" s="148">
        <v>179.02006332082601</v>
      </c>
      <c r="EU131" s="148">
        <v>121.24303095887846</v>
      </c>
      <c r="EV131" s="148">
        <v>31.864987372923689</v>
      </c>
      <c r="EW131" s="148">
        <v>159.68308369900151</v>
      </c>
      <c r="EX131" s="148">
        <v>14.93744109982727</v>
      </c>
      <c r="EY131" s="148">
        <v>12.820722079029544</v>
      </c>
      <c r="EZ131" s="148">
        <v>15.48121049729582</v>
      </c>
      <c r="FA131" s="148">
        <v>6.020762171249757</v>
      </c>
      <c r="FB131" s="148">
        <v>603.71584838195588</v>
      </c>
      <c r="FC131" s="148">
        <v>34.321107160918807</v>
      </c>
      <c r="FD131" s="148">
        <v>67.883331169921846</v>
      </c>
      <c r="FE131" s="148">
        <v>8.9189584016046677</v>
      </c>
      <c r="FF131" s="148">
        <v>22.744534229580143</v>
      </c>
      <c r="GO131" s="191"/>
      <c r="GP131" s="358"/>
      <c r="HC131" s="637"/>
      <c r="HL131" s="637"/>
      <c r="IX131" s="278">
        <v>17</v>
      </c>
      <c r="IY131" s="388">
        <v>49.805486212701268</v>
      </c>
      <c r="IZ131" s="145">
        <v>1.2819140311916537</v>
      </c>
      <c r="JA131" s="388">
        <v>19.389375041624852</v>
      </c>
      <c r="JB131" s="145">
        <v>10.047543502274729</v>
      </c>
      <c r="JC131" s="145">
        <v>5.5397910604748801E-2</v>
      </c>
      <c r="JD131" s="145">
        <v>3.9152818892285226</v>
      </c>
      <c r="JE131" s="388">
        <v>0.49549762652232138</v>
      </c>
      <c r="JF131" s="145">
        <v>1.1172089188562295</v>
      </c>
      <c r="JG131" s="145">
        <v>5.5834926751745959</v>
      </c>
      <c r="JH131" s="145">
        <v>0.16449245240987792</v>
      </c>
      <c r="JI131" s="145">
        <v>8.102343163304912E-2</v>
      </c>
      <c r="JJ131" s="145">
        <v>0.66328630777816322</v>
      </c>
      <c r="JK131" s="145">
        <v>5.68</v>
      </c>
      <c r="JL131" s="248">
        <v>1.32</v>
      </c>
      <c r="JM131" s="146">
        <v>99.6</v>
      </c>
      <c r="KP131" s="147">
        <v>69960.062304719962</v>
      </c>
      <c r="KQ131" s="148">
        <v>164.833702959031</v>
      </c>
      <c r="KR131" s="148">
        <v>2.6020932690686833</v>
      </c>
      <c r="KS131" s="148">
        <v>108.15354724725148</v>
      </c>
      <c r="KT131" s="148">
        <v>22.531697433009423</v>
      </c>
      <c r="KU131" s="148">
        <v>8.9562533369406108</v>
      </c>
      <c r="KV131" s="148">
        <v>29.642836171600777</v>
      </c>
      <c r="KW131" s="148">
        <v>179.02006332082601</v>
      </c>
      <c r="KX131" s="148">
        <v>121.24303095887846</v>
      </c>
      <c r="KY131" s="148">
        <v>31.864987372923689</v>
      </c>
      <c r="KZ131" s="148">
        <v>159.68308369900151</v>
      </c>
      <c r="LA131" s="148">
        <v>14.93744109982727</v>
      </c>
      <c r="LB131" s="148">
        <v>12.820722079029544</v>
      </c>
      <c r="LC131" s="148">
        <v>15.48121049729582</v>
      </c>
      <c r="LD131" s="148">
        <v>6.020762171249757</v>
      </c>
      <c r="LE131" s="148">
        <v>603.71584838195588</v>
      </c>
      <c r="LF131" s="148">
        <v>34.321107160918807</v>
      </c>
      <c r="LG131" s="148">
        <v>67.883331169921846</v>
      </c>
      <c r="LH131" s="148">
        <v>8.9189584016046677</v>
      </c>
      <c r="LI131" s="148">
        <v>22.744534229580143</v>
      </c>
    </row>
    <row r="132" spans="1:321" s="142" customFormat="1" ht="15.75" x14ac:dyDescent="0.25">
      <c r="A132" s="278">
        <v>18</v>
      </c>
      <c r="B132" s="272">
        <v>145</v>
      </c>
      <c r="C132" s="144">
        <v>110</v>
      </c>
      <c r="D132" s="327">
        <v>2958.5</v>
      </c>
      <c r="E132" s="319" t="s">
        <v>237</v>
      </c>
      <c r="F132" s="310" t="s">
        <v>177</v>
      </c>
      <c r="G132" s="239"/>
      <c r="H132" s="388">
        <v>59.057213687103662</v>
      </c>
      <c r="I132" s="145">
        <v>1.0121571302192716</v>
      </c>
      <c r="J132" s="388">
        <v>15.274304671092169</v>
      </c>
      <c r="K132" s="145">
        <v>8.0877379947461172</v>
      </c>
      <c r="L132" s="145">
        <v>4.675839574287044E-2</v>
      </c>
      <c r="M132" s="145">
        <v>3.0138767296277029</v>
      </c>
      <c r="N132" s="388">
        <v>0.36067773718437873</v>
      </c>
      <c r="O132" s="145">
        <v>0.95493824325875676</v>
      </c>
      <c r="P132" s="145">
        <v>4.3594097149533013</v>
      </c>
      <c r="Q132" s="145">
        <v>0.12573510443608563</v>
      </c>
      <c r="R132" s="145">
        <v>6.4436625900689465E-2</v>
      </c>
      <c r="S132" s="145">
        <v>0.58275396573496929</v>
      </c>
      <c r="T132" s="145">
        <v>1.3</v>
      </c>
      <c r="U132" s="145">
        <v>5.36</v>
      </c>
      <c r="V132" s="146">
        <v>99.599999999999952</v>
      </c>
      <c r="W132" s="146"/>
      <c r="X132" s="145"/>
      <c r="Y132" s="145">
        <f t="shared" si="256"/>
        <v>0.70856417649799752</v>
      </c>
      <c r="Z132" s="145"/>
      <c r="AA132" s="145"/>
      <c r="AB132" s="145"/>
      <c r="AC132" s="146"/>
      <c r="AD132" s="146"/>
      <c r="AE132" s="146"/>
      <c r="AF132" s="443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D132" s="146"/>
      <c r="BE132" s="146"/>
      <c r="BF132" s="146"/>
      <c r="BG132" s="146"/>
      <c r="BH132" s="147">
        <v>70211.758836766763</v>
      </c>
      <c r="BI132" s="148">
        <v>121.90880451632353</v>
      </c>
      <c r="BJ132" s="148">
        <v>1.1161760384996282</v>
      </c>
      <c r="BK132" s="148">
        <v>99.622839637329477</v>
      </c>
      <c r="BL132" s="148">
        <v>21.768380141387983</v>
      </c>
      <c r="BM132" s="148">
        <v>11.333361759293908</v>
      </c>
      <c r="BN132" s="148">
        <v>27.974880564865156</v>
      </c>
      <c r="BO132" s="148">
        <v>161.12388387286023</v>
      </c>
      <c r="BP132" s="148">
        <v>110.3599542792133</v>
      </c>
      <c r="BQ132" s="148">
        <v>30.504480124951087</v>
      </c>
      <c r="BR132" s="148">
        <v>169.00181391462971</v>
      </c>
      <c r="BS132" s="148">
        <v>14.092216008680284</v>
      </c>
      <c r="BT132" s="148">
        <v>10.819943658339383</v>
      </c>
      <c r="BU132" s="148">
        <v>14.036796364541019</v>
      </c>
      <c r="BV132" s="148">
        <v>6.029210634863337</v>
      </c>
      <c r="BW132" s="148">
        <v>630.45466447680781</v>
      </c>
      <c r="BX132" s="148">
        <v>39.041435721717406</v>
      </c>
      <c r="BY132" s="148">
        <v>65.654548824972565</v>
      </c>
      <c r="BZ132" s="148">
        <v>4.6910651016173119</v>
      </c>
      <c r="CA132" s="148">
        <v>19.243594225883911</v>
      </c>
      <c r="CB132" s="148"/>
      <c r="CC132" s="148"/>
      <c r="CD132" s="148"/>
      <c r="CE132" s="148"/>
      <c r="CF132" s="148"/>
      <c r="CG132" s="193">
        <v>13.468741432990491</v>
      </c>
      <c r="CH132" s="343"/>
      <c r="CI132" s="359">
        <v>1.8779495646472684</v>
      </c>
      <c r="CJ132" s="352"/>
      <c r="CK132" s="193">
        <v>13.468741432990491</v>
      </c>
      <c r="CL132" s="359">
        <v>1.8779495646472684</v>
      </c>
      <c r="CM132" s="438"/>
      <c r="CN132" s="438"/>
      <c r="DG132" s="516"/>
      <c r="DH132" s="388">
        <v>59.057213687103662</v>
      </c>
      <c r="DI132" s="145">
        <v>1.0121571302192716</v>
      </c>
      <c r="DJ132" s="388">
        <v>15.274304671092169</v>
      </c>
      <c r="DK132" s="145">
        <v>8.0877379947461172</v>
      </c>
      <c r="DL132" s="145">
        <v>4.675839574287044E-2</v>
      </c>
      <c r="DM132" s="145">
        <v>3.0138767296277029</v>
      </c>
      <c r="DN132" s="388">
        <v>0.36067773718437873</v>
      </c>
      <c r="DO132" s="145">
        <v>0.95493824325875676</v>
      </c>
      <c r="DP132" s="145">
        <v>4.3594097149533013</v>
      </c>
      <c r="DQ132" s="145">
        <v>0.12573510443608563</v>
      </c>
      <c r="DR132" s="145">
        <v>6.4436625900689465E-2</v>
      </c>
      <c r="DS132" s="145">
        <v>0.58275396573496929</v>
      </c>
      <c r="DT132" s="145">
        <v>1.3</v>
      </c>
      <c r="DU132" s="145">
        <v>5.36</v>
      </c>
      <c r="DV132" s="146">
        <v>99.599999999999952</v>
      </c>
      <c r="EM132" s="147">
        <v>70211.758836766763</v>
      </c>
      <c r="EN132" s="148">
        <v>121.90880451632353</v>
      </c>
      <c r="EO132" s="148">
        <v>1.1161760384996282</v>
      </c>
      <c r="EP132" s="148">
        <v>99.622839637329477</v>
      </c>
      <c r="EQ132" s="148">
        <v>21.768380141387983</v>
      </c>
      <c r="ER132" s="148">
        <v>11.333361759293908</v>
      </c>
      <c r="ES132" s="148">
        <v>27.974880564865156</v>
      </c>
      <c r="ET132" s="148">
        <v>161.12388387286023</v>
      </c>
      <c r="EU132" s="148">
        <v>110.3599542792133</v>
      </c>
      <c r="EV132" s="148">
        <v>30.504480124951087</v>
      </c>
      <c r="EW132" s="148">
        <v>169.00181391462971</v>
      </c>
      <c r="EX132" s="148">
        <v>14.092216008680284</v>
      </c>
      <c r="EY132" s="148">
        <v>10.819943658339383</v>
      </c>
      <c r="EZ132" s="148">
        <v>14.036796364541019</v>
      </c>
      <c r="FA132" s="148">
        <v>6.029210634863337</v>
      </c>
      <c r="FB132" s="148">
        <v>630.45466447680781</v>
      </c>
      <c r="FC132" s="148">
        <v>39.041435721717406</v>
      </c>
      <c r="FD132" s="148">
        <v>65.654548824972565</v>
      </c>
      <c r="FE132" s="148">
        <v>4.6910651016173119</v>
      </c>
      <c r="FF132" s="148">
        <v>19.243594225883911</v>
      </c>
      <c r="GO132" s="193">
        <v>13.468741432990491</v>
      </c>
      <c r="GP132" s="359">
        <v>1.8779495646472684</v>
      </c>
      <c r="HC132" s="637"/>
      <c r="HL132" s="637"/>
      <c r="IX132" s="278">
        <v>18</v>
      </c>
      <c r="IY132" s="388">
        <v>59.057213687103662</v>
      </c>
      <c r="IZ132" s="145">
        <v>1.0121571302192716</v>
      </c>
      <c r="JA132" s="388">
        <v>15.274304671092169</v>
      </c>
      <c r="JB132" s="145">
        <v>8.0877379947461172</v>
      </c>
      <c r="JC132" s="145">
        <v>4.675839574287044E-2</v>
      </c>
      <c r="JD132" s="145">
        <v>3.0138767296277029</v>
      </c>
      <c r="JE132" s="388">
        <v>0.36067773718437873</v>
      </c>
      <c r="JF132" s="145">
        <v>0.95493824325875676</v>
      </c>
      <c r="JG132" s="145">
        <v>4.3594097149533013</v>
      </c>
      <c r="JH132" s="145">
        <v>0.12573510443608563</v>
      </c>
      <c r="JI132" s="145">
        <v>6.4436625900689465E-2</v>
      </c>
      <c r="JJ132" s="145">
        <v>0.58275396573496929</v>
      </c>
      <c r="JK132" s="145">
        <v>5.36</v>
      </c>
      <c r="JL132" s="248">
        <v>1.3</v>
      </c>
      <c r="JM132" s="146">
        <v>99.599999999999952</v>
      </c>
      <c r="KP132" s="147">
        <v>70211.758836766763</v>
      </c>
      <c r="KQ132" s="148">
        <v>121.90880451632353</v>
      </c>
      <c r="KR132" s="148">
        <v>1.1161760384996282</v>
      </c>
      <c r="KS132" s="148">
        <v>99.622839637329477</v>
      </c>
      <c r="KT132" s="148">
        <v>21.768380141387983</v>
      </c>
      <c r="KU132" s="148">
        <v>11.333361759293908</v>
      </c>
      <c r="KV132" s="148">
        <v>27.974880564865156</v>
      </c>
      <c r="KW132" s="148">
        <v>161.12388387286023</v>
      </c>
      <c r="KX132" s="148">
        <v>110.3599542792133</v>
      </c>
      <c r="KY132" s="148">
        <v>30.504480124951087</v>
      </c>
      <c r="KZ132" s="148">
        <v>169.00181391462971</v>
      </c>
      <c r="LA132" s="148">
        <v>14.092216008680284</v>
      </c>
      <c r="LB132" s="148">
        <v>10.819943658339383</v>
      </c>
      <c r="LC132" s="148">
        <v>14.036796364541019</v>
      </c>
      <c r="LD132" s="148">
        <v>6.029210634863337</v>
      </c>
      <c r="LE132" s="148">
        <v>630.45466447680781</v>
      </c>
      <c r="LF132" s="148">
        <v>39.041435721717406</v>
      </c>
      <c r="LG132" s="148">
        <v>65.654548824972565</v>
      </c>
      <c r="LH132" s="148">
        <v>4.6910651016173119</v>
      </c>
      <c r="LI132" s="148">
        <v>19.243594225883911</v>
      </c>
    </row>
    <row r="133" spans="1:321" s="142" customFormat="1" ht="15.75" x14ac:dyDescent="0.25">
      <c r="A133" s="278">
        <v>19</v>
      </c>
      <c r="B133" s="272">
        <v>148</v>
      </c>
      <c r="C133" s="144">
        <v>110</v>
      </c>
      <c r="D133" s="327">
        <v>2961.75</v>
      </c>
      <c r="E133" s="319" t="s">
        <v>238</v>
      </c>
      <c r="F133" s="310" t="s">
        <v>177</v>
      </c>
      <c r="G133" s="239"/>
      <c r="H133" s="388">
        <v>56.698769883152906</v>
      </c>
      <c r="I133" s="145">
        <v>0.87440852582124529</v>
      </c>
      <c r="J133" s="388">
        <v>15.960404621577947</v>
      </c>
      <c r="K133" s="145">
        <v>6.979509260902458</v>
      </c>
      <c r="L133" s="145">
        <v>3.2795643686427615E-2</v>
      </c>
      <c r="M133" s="145">
        <v>3.2323940110028668</v>
      </c>
      <c r="N133" s="388">
        <v>0.41388528249722117</v>
      </c>
      <c r="O133" s="145">
        <v>0.77453088368530665</v>
      </c>
      <c r="P133" s="145">
        <v>5.3276949086052126</v>
      </c>
      <c r="Q133" s="145">
        <v>0.11584954652867935</v>
      </c>
      <c r="R133" s="145">
        <v>6.1758030318597452E-2</v>
      </c>
      <c r="S133" s="145">
        <v>0.72799940222112203</v>
      </c>
      <c r="T133" s="145">
        <v>2.46</v>
      </c>
      <c r="U133" s="145">
        <v>5.94</v>
      </c>
      <c r="V133" s="146">
        <v>99.6</v>
      </c>
      <c r="W133" s="146"/>
      <c r="X133" s="145"/>
      <c r="Y133" s="145">
        <f t="shared" si="256"/>
        <v>0.57470191569449758</v>
      </c>
      <c r="Z133" s="145"/>
      <c r="AA133" s="145"/>
      <c r="AB133" s="145"/>
      <c r="AC133" s="146"/>
      <c r="AD133" s="146"/>
      <c r="AE133" s="146"/>
      <c r="AF133" s="443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D133" s="146"/>
      <c r="BE133" s="146"/>
      <c r="BF133" s="146"/>
      <c r="BG133" s="146"/>
      <c r="BH133" s="147">
        <v>59703.066382382764</v>
      </c>
      <c r="BI133" s="148">
        <v>97.219344256177848</v>
      </c>
      <c r="BJ133" s="148">
        <v>0</v>
      </c>
      <c r="BK133" s="148">
        <v>83.146247467191358</v>
      </c>
      <c r="BL133" s="148">
        <v>20.247056363068555</v>
      </c>
      <c r="BM133" s="148">
        <v>5.0126108513549115</v>
      </c>
      <c r="BN133" s="148">
        <v>34.122398962910701</v>
      </c>
      <c r="BO133" s="148">
        <v>171.3469169981355</v>
      </c>
      <c r="BP133" s="148">
        <v>125.23369387133533</v>
      </c>
      <c r="BQ133" s="148">
        <v>24.36266888073234</v>
      </c>
      <c r="BR133" s="148">
        <v>152.18370160630394</v>
      </c>
      <c r="BS133" s="148">
        <v>13.866333698955543</v>
      </c>
      <c r="BT133" s="148">
        <v>10.604394342006719</v>
      </c>
      <c r="BU133" s="148">
        <v>14.40805195248204</v>
      </c>
      <c r="BV133" s="148">
        <v>4.6237146305304568</v>
      </c>
      <c r="BW133" s="148">
        <v>411.89425685486117</v>
      </c>
      <c r="BX133" s="148">
        <v>29.507823365587473</v>
      </c>
      <c r="BY133" s="148">
        <v>48.387396194667225</v>
      </c>
      <c r="BZ133" s="148">
        <v>7.9226527200202064</v>
      </c>
      <c r="CA133" s="148">
        <v>19.394244965610856</v>
      </c>
      <c r="CB133" s="148"/>
      <c r="CC133" s="148"/>
      <c r="CD133" s="148"/>
      <c r="CE133" s="148"/>
      <c r="CF133" s="148"/>
      <c r="CG133" s="191"/>
      <c r="CH133" s="342"/>
      <c r="CI133" s="358"/>
      <c r="CJ133" s="351"/>
      <c r="CK133" s="191"/>
      <c r="CL133" s="358"/>
      <c r="CM133" s="438"/>
      <c r="CN133" s="438"/>
      <c r="DG133" s="516"/>
      <c r="DH133" s="388">
        <v>56.698769883152906</v>
      </c>
      <c r="DI133" s="145">
        <v>0.87440852582124529</v>
      </c>
      <c r="DJ133" s="388">
        <v>15.960404621577947</v>
      </c>
      <c r="DK133" s="145">
        <v>6.979509260902458</v>
      </c>
      <c r="DL133" s="145">
        <v>3.2795643686427615E-2</v>
      </c>
      <c r="DM133" s="145">
        <v>3.2323940110028668</v>
      </c>
      <c r="DN133" s="388">
        <v>0.41388528249722117</v>
      </c>
      <c r="DO133" s="145">
        <v>0.77453088368530665</v>
      </c>
      <c r="DP133" s="145">
        <v>5.3276949086052126</v>
      </c>
      <c r="DQ133" s="145">
        <v>0.11584954652867935</v>
      </c>
      <c r="DR133" s="145">
        <v>6.1758030318597452E-2</v>
      </c>
      <c r="DS133" s="145">
        <v>0.72799940222112203</v>
      </c>
      <c r="DT133" s="145">
        <v>2.46</v>
      </c>
      <c r="DU133" s="145">
        <v>5.94</v>
      </c>
      <c r="DV133" s="146">
        <v>99.6</v>
      </c>
      <c r="EM133" s="147">
        <v>59703.066382382764</v>
      </c>
      <c r="EN133" s="148">
        <v>97.219344256177848</v>
      </c>
      <c r="EO133" s="148">
        <v>0</v>
      </c>
      <c r="EP133" s="148">
        <v>83.146247467191358</v>
      </c>
      <c r="EQ133" s="148">
        <v>20.247056363068555</v>
      </c>
      <c r="ER133" s="148">
        <v>5.0126108513549115</v>
      </c>
      <c r="ES133" s="148">
        <v>34.122398962910701</v>
      </c>
      <c r="ET133" s="148">
        <v>171.3469169981355</v>
      </c>
      <c r="EU133" s="148">
        <v>125.23369387133533</v>
      </c>
      <c r="EV133" s="148">
        <v>24.36266888073234</v>
      </c>
      <c r="EW133" s="148">
        <v>152.18370160630394</v>
      </c>
      <c r="EX133" s="148">
        <v>13.866333698955543</v>
      </c>
      <c r="EY133" s="148">
        <v>10.604394342006719</v>
      </c>
      <c r="EZ133" s="148">
        <v>14.40805195248204</v>
      </c>
      <c r="FA133" s="148">
        <v>4.6237146305304568</v>
      </c>
      <c r="FB133" s="148">
        <v>411.89425685486117</v>
      </c>
      <c r="FC133" s="148">
        <v>29.507823365587473</v>
      </c>
      <c r="FD133" s="148">
        <v>48.387396194667225</v>
      </c>
      <c r="FE133" s="148">
        <v>7.9226527200202064</v>
      </c>
      <c r="FF133" s="148">
        <v>19.394244965610856</v>
      </c>
      <c r="GO133" s="191"/>
      <c r="GP133" s="358"/>
      <c r="HC133" s="637"/>
      <c r="HL133" s="637"/>
      <c r="IX133" s="278">
        <v>19</v>
      </c>
      <c r="IY133" s="388">
        <v>56.698769883152906</v>
      </c>
      <c r="IZ133" s="145">
        <v>0.87440852582124529</v>
      </c>
      <c r="JA133" s="388">
        <v>15.960404621577947</v>
      </c>
      <c r="JB133" s="145">
        <v>6.979509260902458</v>
      </c>
      <c r="JC133" s="145">
        <v>3.2795643686427615E-2</v>
      </c>
      <c r="JD133" s="145">
        <v>3.2323940110028668</v>
      </c>
      <c r="JE133" s="388">
        <v>0.41388528249722117</v>
      </c>
      <c r="JF133" s="145">
        <v>0.77453088368530665</v>
      </c>
      <c r="JG133" s="145">
        <v>5.3276949086052126</v>
      </c>
      <c r="JH133" s="145">
        <v>0.11584954652867935</v>
      </c>
      <c r="JI133" s="145">
        <v>6.1758030318597452E-2</v>
      </c>
      <c r="JJ133" s="145">
        <v>0.72799940222112203</v>
      </c>
      <c r="JK133" s="145">
        <v>5.94</v>
      </c>
      <c r="JL133" s="248">
        <v>2.46</v>
      </c>
      <c r="JM133" s="146">
        <v>99.6</v>
      </c>
      <c r="KP133" s="147">
        <v>59703.066382382764</v>
      </c>
      <c r="KQ133" s="148">
        <v>97.219344256177848</v>
      </c>
      <c r="KR133" s="148">
        <v>0</v>
      </c>
      <c r="KS133" s="148">
        <v>83.146247467191358</v>
      </c>
      <c r="KT133" s="148">
        <v>20.247056363068555</v>
      </c>
      <c r="KU133" s="148">
        <v>5.0126108513549115</v>
      </c>
      <c r="KV133" s="148">
        <v>34.122398962910701</v>
      </c>
      <c r="KW133" s="148">
        <v>171.3469169981355</v>
      </c>
      <c r="KX133" s="148">
        <v>125.23369387133533</v>
      </c>
      <c r="KY133" s="148">
        <v>24.36266888073234</v>
      </c>
      <c r="KZ133" s="148">
        <v>152.18370160630394</v>
      </c>
      <c r="LA133" s="148">
        <v>13.866333698955543</v>
      </c>
      <c r="LB133" s="148">
        <v>10.604394342006719</v>
      </c>
      <c r="LC133" s="148">
        <v>14.40805195248204</v>
      </c>
      <c r="LD133" s="148">
        <v>4.6237146305304568</v>
      </c>
      <c r="LE133" s="148">
        <v>411.89425685486117</v>
      </c>
      <c r="LF133" s="148">
        <v>29.507823365587473</v>
      </c>
      <c r="LG133" s="148">
        <v>48.387396194667225</v>
      </c>
      <c r="LH133" s="148">
        <v>7.9226527200202064</v>
      </c>
      <c r="LI133" s="148">
        <v>19.394244965610856</v>
      </c>
    </row>
    <row r="134" spans="1:321" s="142" customFormat="1" ht="15.75" x14ac:dyDescent="0.25">
      <c r="A134" s="278">
        <v>27</v>
      </c>
      <c r="B134" s="272">
        <v>107</v>
      </c>
      <c r="C134" s="144">
        <v>110</v>
      </c>
      <c r="D134" s="327">
        <v>3151.5</v>
      </c>
      <c r="E134" s="320" t="s">
        <v>240</v>
      </c>
      <c r="F134" s="310" t="s">
        <v>177</v>
      </c>
      <c r="G134" s="239"/>
      <c r="H134" s="388">
        <v>49.656691044096995</v>
      </c>
      <c r="I134" s="145">
        <v>2.6248785634681457</v>
      </c>
      <c r="J134" s="388">
        <v>16.393053157745495</v>
      </c>
      <c r="K134" s="145">
        <v>6.7335453664198157</v>
      </c>
      <c r="L134" s="145">
        <v>4.46012015061691E-2</v>
      </c>
      <c r="M134" s="145">
        <v>2.4035206372862583</v>
      </c>
      <c r="N134" s="388">
        <v>1.182910388214425</v>
      </c>
      <c r="O134" s="145">
        <v>5.1083311461788545</v>
      </c>
      <c r="P134" s="145">
        <v>6.2518935921869128</v>
      </c>
      <c r="Q134" s="145">
        <v>0.22135792618188777</v>
      </c>
      <c r="R134" s="145">
        <v>2.4805684403500328</v>
      </c>
      <c r="S134" s="145">
        <v>0.61864853636501527</v>
      </c>
      <c r="T134" s="145">
        <v>0.76</v>
      </c>
      <c r="U134" s="145">
        <v>5.12</v>
      </c>
      <c r="V134" s="146">
        <v>99.6</v>
      </c>
      <c r="W134" s="146"/>
      <c r="X134" s="145"/>
      <c r="Y134" s="145">
        <f t="shared" si="256"/>
        <v>3.7903817104647102</v>
      </c>
      <c r="Z134" s="145"/>
      <c r="AA134" s="145"/>
      <c r="AB134" s="145"/>
      <c r="AC134" s="146"/>
      <c r="AD134" s="146"/>
      <c r="AE134" s="146"/>
      <c r="AF134" s="443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D134" s="146"/>
      <c r="BE134" s="146"/>
      <c r="BF134" s="146"/>
      <c r="BG134" s="146"/>
      <c r="BH134" s="147">
        <v>84582.049222095971</v>
      </c>
      <c r="BI134" s="148">
        <v>151.13141813706537</v>
      </c>
      <c r="BJ134" s="148">
        <v>14.881432287386545</v>
      </c>
      <c r="BK134" s="148">
        <v>117.82994371244256</v>
      </c>
      <c r="BL134" s="148">
        <v>24.774668064599478</v>
      </c>
      <c r="BM134" s="148">
        <v>11.890717592372132</v>
      </c>
      <c r="BN134" s="148">
        <v>18.882639125984824</v>
      </c>
      <c r="BO134" s="148">
        <v>173.26816956405028</v>
      </c>
      <c r="BP134" s="148">
        <v>127.91340343404079</v>
      </c>
      <c r="BQ134" s="148">
        <v>37.914413654546053</v>
      </c>
      <c r="BR134" s="148">
        <v>190.72895894086878</v>
      </c>
      <c r="BS134" s="148">
        <v>18.366663955758334</v>
      </c>
      <c r="BT134" s="148">
        <v>11.293011350741494</v>
      </c>
      <c r="BU134" s="148">
        <v>14.34856125623776</v>
      </c>
      <c r="BV134" s="148">
        <v>4.5267374742147322</v>
      </c>
      <c r="BW134" s="148">
        <v>567.65068067424966</v>
      </c>
      <c r="BX134" s="148">
        <v>36.448583565697582</v>
      </c>
      <c r="BY134" s="148">
        <v>68.496970480909184</v>
      </c>
      <c r="BZ134" s="148">
        <v>7.2991465427379367</v>
      </c>
      <c r="CA134" s="148">
        <v>18.412653421289395</v>
      </c>
      <c r="CB134" s="148"/>
      <c r="CC134" s="148"/>
      <c r="CD134" s="148"/>
      <c r="CE134" s="148"/>
      <c r="CF134" s="148"/>
      <c r="CG134" s="191"/>
      <c r="CH134" s="342"/>
      <c r="CI134" s="358"/>
      <c r="CJ134" s="351"/>
      <c r="CK134" s="191"/>
      <c r="CL134" s="358"/>
      <c r="CM134" s="438"/>
      <c r="CN134" s="438"/>
      <c r="DG134" s="516"/>
      <c r="DH134" s="388">
        <v>49.656691044096995</v>
      </c>
      <c r="DI134" s="145">
        <v>2.6248785634681457</v>
      </c>
      <c r="DJ134" s="388">
        <v>16.393053157745495</v>
      </c>
      <c r="DK134" s="145">
        <v>6.7335453664198157</v>
      </c>
      <c r="DL134" s="145">
        <v>4.46012015061691E-2</v>
      </c>
      <c r="DM134" s="145">
        <v>2.4035206372862583</v>
      </c>
      <c r="DN134" s="388">
        <v>1.182910388214425</v>
      </c>
      <c r="DO134" s="145">
        <v>5.1083311461788545</v>
      </c>
      <c r="DP134" s="145">
        <v>6.2518935921869128</v>
      </c>
      <c r="DQ134" s="145">
        <v>0.22135792618188777</v>
      </c>
      <c r="DR134" s="145">
        <v>2.4805684403500328</v>
      </c>
      <c r="DS134" s="145">
        <v>0.61864853636501527</v>
      </c>
      <c r="DT134" s="145">
        <v>0.76</v>
      </c>
      <c r="DU134" s="145">
        <v>5.12</v>
      </c>
      <c r="DV134" s="146">
        <v>99.6</v>
      </c>
      <c r="EM134" s="147">
        <v>84582.049222095971</v>
      </c>
      <c r="EN134" s="148">
        <v>151.13141813706537</v>
      </c>
      <c r="EO134" s="148">
        <v>14.881432287386545</v>
      </c>
      <c r="EP134" s="148">
        <v>117.82994371244256</v>
      </c>
      <c r="EQ134" s="148">
        <v>24.774668064599478</v>
      </c>
      <c r="ER134" s="148">
        <v>11.890717592372132</v>
      </c>
      <c r="ES134" s="148">
        <v>18.882639125984824</v>
      </c>
      <c r="ET134" s="148">
        <v>173.26816956405028</v>
      </c>
      <c r="EU134" s="148">
        <v>127.91340343404079</v>
      </c>
      <c r="EV134" s="148">
        <v>37.914413654546053</v>
      </c>
      <c r="EW134" s="148">
        <v>190.72895894086878</v>
      </c>
      <c r="EX134" s="148">
        <v>18.366663955758334</v>
      </c>
      <c r="EY134" s="148">
        <v>11.293011350741494</v>
      </c>
      <c r="EZ134" s="148">
        <v>14.34856125623776</v>
      </c>
      <c r="FA134" s="148">
        <v>4.5267374742147322</v>
      </c>
      <c r="FB134" s="148">
        <v>567.65068067424966</v>
      </c>
      <c r="FC134" s="148">
        <v>36.448583565697582</v>
      </c>
      <c r="FD134" s="148">
        <v>68.496970480909184</v>
      </c>
      <c r="FE134" s="148">
        <v>7.2991465427379367</v>
      </c>
      <c r="FF134" s="148">
        <v>18.412653421289395</v>
      </c>
      <c r="GO134" s="191"/>
      <c r="GP134" s="358"/>
      <c r="HC134" s="637"/>
      <c r="HL134" s="637"/>
      <c r="IX134" s="278">
        <v>27</v>
      </c>
      <c r="IY134" s="388">
        <v>49.656691044096995</v>
      </c>
      <c r="IZ134" s="145">
        <v>2.6248785634681457</v>
      </c>
      <c r="JA134" s="388">
        <v>16.393053157745495</v>
      </c>
      <c r="JB134" s="145">
        <v>6.7335453664198157</v>
      </c>
      <c r="JC134" s="145">
        <v>4.46012015061691E-2</v>
      </c>
      <c r="JD134" s="145">
        <v>2.4035206372862583</v>
      </c>
      <c r="JE134" s="388">
        <v>1.182910388214425</v>
      </c>
      <c r="JF134" s="145">
        <v>5.1083311461788545</v>
      </c>
      <c r="JG134" s="145">
        <v>6.2518935921869128</v>
      </c>
      <c r="JH134" s="145">
        <v>0.22135792618188777</v>
      </c>
      <c r="JI134" s="145">
        <v>2.4805684403500328</v>
      </c>
      <c r="JJ134" s="145">
        <v>0.61864853636501527</v>
      </c>
      <c r="JK134" s="145">
        <v>5.12</v>
      </c>
      <c r="JL134" s="248">
        <v>0.76</v>
      </c>
      <c r="JM134" s="146">
        <v>99.6</v>
      </c>
      <c r="KP134" s="147">
        <v>84582.049222095971</v>
      </c>
      <c r="KQ134" s="148">
        <v>151.13141813706537</v>
      </c>
      <c r="KR134" s="148">
        <v>14.881432287386545</v>
      </c>
      <c r="KS134" s="148">
        <v>117.82994371244256</v>
      </c>
      <c r="KT134" s="148">
        <v>24.774668064599478</v>
      </c>
      <c r="KU134" s="148">
        <v>11.890717592372132</v>
      </c>
      <c r="KV134" s="148">
        <v>18.882639125984824</v>
      </c>
      <c r="KW134" s="148">
        <v>173.26816956405028</v>
      </c>
      <c r="KX134" s="148">
        <v>127.91340343404079</v>
      </c>
      <c r="KY134" s="148">
        <v>37.914413654546053</v>
      </c>
      <c r="KZ134" s="148">
        <v>190.72895894086878</v>
      </c>
      <c r="LA134" s="148">
        <v>18.366663955758334</v>
      </c>
      <c r="LB134" s="148">
        <v>11.293011350741494</v>
      </c>
      <c r="LC134" s="148">
        <v>14.34856125623776</v>
      </c>
      <c r="LD134" s="148">
        <v>4.5267374742147322</v>
      </c>
      <c r="LE134" s="148">
        <v>567.65068067424966</v>
      </c>
      <c r="LF134" s="148">
        <v>36.448583565697582</v>
      </c>
      <c r="LG134" s="148">
        <v>68.496970480909184</v>
      </c>
      <c r="LH134" s="148">
        <v>7.2991465427379367</v>
      </c>
      <c r="LI134" s="148">
        <v>18.412653421289395</v>
      </c>
    </row>
    <row r="135" spans="1:321" s="142" customFormat="1" ht="15.75" x14ac:dyDescent="0.2">
      <c r="A135" s="278">
        <v>49</v>
      </c>
      <c r="B135" s="272">
        <v>78</v>
      </c>
      <c r="C135" s="144">
        <v>110</v>
      </c>
      <c r="D135" s="393">
        <v>3227.6</v>
      </c>
      <c r="E135" s="320" t="s">
        <v>240</v>
      </c>
      <c r="F135" s="416" t="s">
        <v>173</v>
      </c>
      <c r="G135" s="239"/>
      <c r="H135" s="145">
        <v>61.749554502307127</v>
      </c>
      <c r="I135" s="145">
        <v>0.6501510718836544</v>
      </c>
      <c r="J135" s="145">
        <v>17.104881773415258</v>
      </c>
      <c r="K135" s="145">
        <v>4.605176397120827</v>
      </c>
      <c r="L135" s="145">
        <v>5.9189306560154434E-2</v>
      </c>
      <c r="M135" s="145">
        <v>2.719603767506956</v>
      </c>
      <c r="N135" s="145">
        <v>1.0186355485632173</v>
      </c>
      <c r="O135" s="145">
        <v>1.598525188358856</v>
      </c>
      <c r="P135" s="145">
        <v>3.9575087926452905</v>
      </c>
      <c r="Q135" s="145">
        <v>0.1008908634548087</v>
      </c>
      <c r="R135" s="145">
        <v>8.5679625580083685E-2</v>
      </c>
      <c r="S135" s="145">
        <v>0.47020316260374434</v>
      </c>
      <c r="T135" s="145">
        <v>0.92</v>
      </c>
      <c r="U135" s="145">
        <v>4.5599999999999996</v>
      </c>
      <c r="V135" s="146">
        <v>99.6</v>
      </c>
      <c r="W135" s="146"/>
      <c r="X135" s="145"/>
      <c r="Y135" s="145">
        <f t="shared" si="256"/>
        <v>1.1861056897622713</v>
      </c>
      <c r="Z135" s="145"/>
      <c r="AA135" s="145"/>
      <c r="AB135" s="145"/>
      <c r="AC135" s="146">
        <f>R135+S135</f>
        <v>0.55588278818382797</v>
      </c>
      <c r="AD135" s="146"/>
      <c r="AE135" s="146"/>
      <c r="AF135" s="443"/>
      <c r="AG135" s="146"/>
      <c r="AH135" s="146"/>
      <c r="AI135" s="146"/>
      <c r="AJ135" s="146"/>
      <c r="AK135" s="146"/>
      <c r="AL135" s="146"/>
      <c r="AM135" s="146">
        <f>N135+3*J135</f>
        <v>52.333280868808991</v>
      </c>
      <c r="AN135" s="146">
        <f>3*J135/AM135</f>
        <v>0.98053560694738839</v>
      </c>
      <c r="AO135" s="146">
        <f>N135/AM135</f>
        <v>1.9464393052611599E-2</v>
      </c>
      <c r="AP135" s="146">
        <f>K135+M135</f>
        <v>7.324780164627783</v>
      </c>
      <c r="AQ135" s="146">
        <f>AP135*AN135</f>
        <v>7.1822077644794948</v>
      </c>
      <c r="AR135" s="146">
        <f>AP135*AO135</f>
        <v>0.14257240014828826</v>
      </c>
      <c r="AS135" s="146"/>
      <c r="AT135" s="146"/>
      <c r="AU135" s="146"/>
      <c r="AV135" s="146"/>
      <c r="AW135" s="146"/>
      <c r="AX135" s="146"/>
      <c r="AY135" s="146"/>
      <c r="AZ135" s="146"/>
      <c r="BA135" s="146"/>
      <c r="BD135" s="146"/>
      <c r="BE135" s="146"/>
      <c r="BF135" s="146"/>
      <c r="BG135" s="146"/>
      <c r="BH135" s="147">
        <v>33789.610092852083</v>
      </c>
      <c r="BI135" s="148">
        <v>39.280331239937972</v>
      </c>
      <c r="BJ135" s="148">
        <v>357.2872371455216</v>
      </c>
      <c r="BK135" s="148">
        <v>64.359598860327665</v>
      </c>
      <c r="BL135" s="148">
        <v>12.660548269664972</v>
      </c>
      <c r="BM135" s="148">
        <v>3.5514319023534782</v>
      </c>
      <c r="BN135" s="148">
        <v>22.255874540232004</v>
      </c>
      <c r="BO135" s="148">
        <v>132.31623566701981</v>
      </c>
      <c r="BP135" s="148">
        <v>128.56831094610621</v>
      </c>
      <c r="BQ135" s="148">
        <v>20.180641581795548</v>
      </c>
      <c r="BR135" s="148">
        <v>157.97718729844294</v>
      </c>
      <c r="BS135" s="148">
        <v>11.857201079213018</v>
      </c>
      <c r="BT135" s="148">
        <v>11.437730365385434</v>
      </c>
      <c r="BU135" s="148">
        <v>9.1508797635922985</v>
      </c>
      <c r="BV135" s="148">
        <v>2.0085622635239582</v>
      </c>
      <c r="BW135" s="148">
        <v>519.22390673174357</v>
      </c>
      <c r="BX135" s="148">
        <v>33.165772058831799</v>
      </c>
      <c r="BY135" s="148">
        <v>56.810658352401681</v>
      </c>
      <c r="BZ135" s="148">
        <v>12.972684917987833</v>
      </c>
      <c r="CA135" s="148">
        <v>17.256963206586587</v>
      </c>
      <c r="CB135" s="148"/>
      <c r="CC135" s="148"/>
      <c r="CD135" s="148"/>
      <c r="CE135" s="148">
        <f>BX135+BY135+CA135</f>
        <v>107.23339361782007</v>
      </c>
      <c r="CF135" s="148"/>
      <c r="CG135" s="198">
        <v>14.347560680785406</v>
      </c>
      <c r="CH135" s="198">
        <v>10.752688172042998</v>
      </c>
      <c r="CI135" s="373">
        <v>0.1130668550176769</v>
      </c>
      <c r="CJ135" s="200"/>
      <c r="CK135" s="198">
        <v>14.347560680785406</v>
      </c>
      <c r="CL135" s="373">
        <v>0.1130668550176769</v>
      </c>
      <c r="CM135" s="438"/>
      <c r="CN135" s="438"/>
      <c r="DG135" s="516"/>
      <c r="DH135" s="145">
        <v>61.749554502307127</v>
      </c>
      <c r="DI135" s="145">
        <v>0.6501510718836544</v>
      </c>
      <c r="DJ135" s="145">
        <v>17.104881773415258</v>
      </c>
      <c r="DK135" s="145">
        <v>4.605176397120827</v>
      </c>
      <c r="DL135" s="145">
        <v>5.9189306560154434E-2</v>
      </c>
      <c r="DM135" s="145">
        <v>2.719603767506956</v>
      </c>
      <c r="DN135" s="145">
        <v>1.0186355485632173</v>
      </c>
      <c r="DO135" s="145">
        <v>1.598525188358856</v>
      </c>
      <c r="DP135" s="145">
        <v>3.9575087926452905</v>
      </c>
      <c r="DQ135" s="145">
        <v>0.1008908634548087</v>
      </c>
      <c r="DR135" s="145">
        <v>8.5679625580083685E-2</v>
      </c>
      <c r="DS135" s="145">
        <v>0.47020316260374434</v>
      </c>
      <c r="DT135" s="145">
        <v>0.92</v>
      </c>
      <c r="DU135" s="145">
        <v>4.5599999999999996</v>
      </c>
      <c r="DV135" s="146">
        <v>99.6</v>
      </c>
      <c r="EM135" s="147">
        <v>33789.610092852083</v>
      </c>
      <c r="EN135" s="148">
        <v>39.280331239937972</v>
      </c>
      <c r="EO135" s="148">
        <v>357.2872371455216</v>
      </c>
      <c r="EP135" s="148">
        <v>64.359598860327665</v>
      </c>
      <c r="EQ135" s="148">
        <v>12.660548269664972</v>
      </c>
      <c r="ER135" s="148">
        <v>3.5514319023534782</v>
      </c>
      <c r="ES135" s="148">
        <v>22.255874540232004</v>
      </c>
      <c r="ET135" s="148">
        <v>132.31623566701981</v>
      </c>
      <c r="EU135" s="148">
        <v>128.56831094610621</v>
      </c>
      <c r="EV135" s="148">
        <v>20.180641581795548</v>
      </c>
      <c r="EW135" s="148">
        <v>157.97718729844294</v>
      </c>
      <c r="EX135" s="148">
        <v>11.857201079213018</v>
      </c>
      <c r="EY135" s="148">
        <v>11.437730365385434</v>
      </c>
      <c r="EZ135" s="148">
        <v>9.1508797635922985</v>
      </c>
      <c r="FA135" s="148">
        <v>2.0085622635239582</v>
      </c>
      <c r="FB135" s="148">
        <v>519.22390673174357</v>
      </c>
      <c r="FC135" s="148">
        <v>33.165772058831799</v>
      </c>
      <c r="FD135" s="148">
        <v>56.810658352401681</v>
      </c>
      <c r="FE135" s="148">
        <v>12.972684917987833</v>
      </c>
      <c r="FF135" s="148">
        <v>17.256963206586587</v>
      </c>
      <c r="GO135" s="198">
        <v>14.347560680785406</v>
      </c>
      <c r="GP135" s="373">
        <v>0.1130668550176769</v>
      </c>
      <c r="HC135" s="637"/>
      <c r="HL135" s="637"/>
      <c r="IX135" s="278">
        <v>49</v>
      </c>
      <c r="IY135" s="145">
        <v>61.749554502307127</v>
      </c>
      <c r="IZ135" s="145">
        <v>0.6501510718836544</v>
      </c>
      <c r="JA135" s="145">
        <v>17.104881773415258</v>
      </c>
      <c r="JB135" s="145">
        <v>4.605176397120827</v>
      </c>
      <c r="JC135" s="145">
        <v>5.9189306560154434E-2</v>
      </c>
      <c r="JD135" s="145">
        <v>2.719603767506956</v>
      </c>
      <c r="JE135" s="145">
        <v>1.0186355485632173</v>
      </c>
      <c r="JF135" s="145">
        <v>1.598525188358856</v>
      </c>
      <c r="JG135" s="145">
        <v>3.9575087926452905</v>
      </c>
      <c r="JH135" s="145">
        <v>0.1008908634548087</v>
      </c>
      <c r="JI135" s="145">
        <v>8.5679625580083685E-2</v>
      </c>
      <c r="JJ135" s="145">
        <v>0.47020316260374434</v>
      </c>
      <c r="JK135" s="145">
        <v>4.5599999999999996</v>
      </c>
      <c r="JL135" s="248">
        <v>0.92</v>
      </c>
      <c r="JM135" s="146">
        <v>99.6</v>
      </c>
      <c r="KP135" s="147">
        <v>33789.610092852083</v>
      </c>
      <c r="KQ135" s="148">
        <v>39.280331239937972</v>
      </c>
      <c r="KR135" s="148">
        <v>357.2872371455216</v>
      </c>
      <c r="KS135" s="148">
        <v>64.359598860327665</v>
      </c>
      <c r="KT135" s="148">
        <v>12.660548269664972</v>
      </c>
      <c r="KU135" s="148">
        <v>3.5514319023534782</v>
      </c>
      <c r="KV135" s="148">
        <v>22.255874540232004</v>
      </c>
      <c r="KW135" s="148">
        <v>132.31623566701981</v>
      </c>
      <c r="KX135" s="148">
        <v>128.56831094610621</v>
      </c>
      <c r="KY135" s="148">
        <v>20.180641581795548</v>
      </c>
      <c r="KZ135" s="148">
        <v>157.97718729844294</v>
      </c>
      <c r="LA135" s="148">
        <v>11.857201079213018</v>
      </c>
      <c r="LB135" s="148">
        <v>11.437730365385434</v>
      </c>
      <c r="LC135" s="148">
        <v>9.1508797635922985</v>
      </c>
      <c r="LD135" s="148">
        <v>2.0085622635239582</v>
      </c>
      <c r="LE135" s="148">
        <v>519.22390673174357</v>
      </c>
      <c r="LF135" s="148">
        <v>33.165772058831799</v>
      </c>
      <c r="LG135" s="148">
        <v>56.810658352401681</v>
      </c>
      <c r="LH135" s="148">
        <v>12.972684917987833</v>
      </c>
      <c r="LI135" s="148">
        <v>17.256963206586587</v>
      </c>
    </row>
    <row r="136" spans="1:321" s="142" customFormat="1" ht="15.75" x14ac:dyDescent="0.2">
      <c r="A136" s="278">
        <v>50</v>
      </c>
      <c r="B136" s="272">
        <v>82</v>
      </c>
      <c r="C136" s="144">
        <v>110</v>
      </c>
      <c r="D136" s="327">
        <v>3228.25</v>
      </c>
      <c r="E136" s="320" t="s">
        <v>240</v>
      </c>
      <c r="F136" s="310" t="s">
        <v>174</v>
      </c>
      <c r="G136" s="239"/>
      <c r="H136" s="388">
        <v>62.130409555416811</v>
      </c>
      <c r="I136" s="145">
        <v>0.74789366805770052</v>
      </c>
      <c r="J136" s="388">
        <v>16.183886241908453</v>
      </c>
      <c r="K136" s="145">
        <v>4.2873799493970361</v>
      </c>
      <c r="L136" s="145">
        <v>6.4836723293792906E-2</v>
      </c>
      <c r="M136" s="145">
        <v>2.6962991489501529</v>
      </c>
      <c r="N136" s="388">
        <v>1.4264079124634441</v>
      </c>
      <c r="O136" s="145">
        <v>2.089642164755364</v>
      </c>
      <c r="P136" s="145">
        <v>3.7197488910064731</v>
      </c>
      <c r="Q136" s="145">
        <v>0.12306588243025662</v>
      </c>
      <c r="R136" s="145">
        <v>0.2538750041073834</v>
      </c>
      <c r="S136" s="145">
        <v>0.53655485821312388</v>
      </c>
      <c r="T136" s="145">
        <v>0.71</v>
      </c>
      <c r="U136" s="145">
        <v>4.63</v>
      </c>
      <c r="V136" s="146">
        <v>99.6</v>
      </c>
      <c r="W136" s="146"/>
      <c r="X136" s="145"/>
      <c r="Y136" s="145">
        <f t="shared" si="256"/>
        <v>1.5505144862484801</v>
      </c>
      <c r="Z136" s="145"/>
      <c r="AA136" s="145"/>
      <c r="AB136" s="145"/>
      <c r="AC136" s="146"/>
      <c r="AD136" s="146"/>
      <c r="AE136" s="146"/>
      <c r="AF136" s="443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D136" s="146"/>
      <c r="BE136" s="146"/>
      <c r="BF136" s="146"/>
      <c r="BG136" s="146"/>
      <c r="BH136" s="147">
        <v>29685.028272676795</v>
      </c>
      <c r="BI136" s="148">
        <v>10.079271484770791</v>
      </c>
      <c r="BJ136" s="148">
        <v>22.635678421316324</v>
      </c>
      <c r="BK136" s="148">
        <v>54.466622775991887</v>
      </c>
      <c r="BL136" s="148">
        <v>14.388934072995236</v>
      </c>
      <c r="BM136" s="148">
        <v>1.0271693692555071</v>
      </c>
      <c r="BN136" s="148">
        <v>22.510748318805653</v>
      </c>
      <c r="BO136" s="148">
        <v>111.56645784928044</v>
      </c>
      <c r="BP136" s="148">
        <v>127.80262189190877</v>
      </c>
      <c r="BQ136" s="148">
        <v>25.387249595607887</v>
      </c>
      <c r="BR136" s="148">
        <v>251.16543713885505</v>
      </c>
      <c r="BS136" s="148">
        <v>11.2478022185035</v>
      </c>
      <c r="BT136" s="148">
        <v>11.925745084692394</v>
      </c>
      <c r="BU136" s="148">
        <v>10.082951319746527</v>
      </c>
      <c r="BV136" s="148">
        <v>3.7323359918529619</v>
      </c>
      <c r="BW136" s="148">
        <v>540.97846176027326</v>
      </c>
      <c r="BX136" s="148">
        <v>29.982319080178641</v>
      </c>
      <c r="BY136" s="148">
        <v>58.764714667998426</v>
      </c>
      <c r="BZ136" s="148">
        <v>11.982420018229009</v>
      </c>
      <c r="CA136" s="148">
        <v>14.351141157871572</v>
      </c>
      <c r="CB136" s="148"/>
      <c r="CC136" s="148"/>
      <c r="CD136" s="148"/>
      <c r="CE136" s="148"/>
      <c r="CF136" s="148"/>
      <c r="CG136" s="198">
        <v>13.134754459060094</v>
      </c>
      <c r="CH136" s="344">
        <v>10.267205086347627</v>
      </c>
      <c r="CI136" s="360">
        <v>8.8357984970118875E-2</v>
      </c>
      <c r="CJ136" s="353"/>
      <c r="CK136" s="198">
        <v>13.134754459060094</v>
      </c>
      <c r="CL136" s="360">
        <v>8.8357984970118875E-2</v>
      </c>
      <c r="CM136" s="438"/>
      <c r="CN136" s="438"/>
      <c r="DG136" s="516"/>
      <c r="DH136" s="388">
        <v>62.130409555416811</v>
      </c>
      <c r="DI136" s="145">
        <v>0.74789366805770052</v>
      </c>
      <c r="DJ136" s="388">
        <v>16.183886241908453</v>
      </c>
      <c r="DK136" s="145">
        <v>4.2873799493970361</v>
      </c>
      <c r="DL136" s="145">
        <v>6.4836723293792906E-2</v>
      </c>
      <c r="DM136" s="145">
        <v>2.6962991489501529</v>
      </c>
      <c r="DN136" s="388">
        <v>1.4264079124634441</v>
      </c>
      <c r="DO136" s="145">
        <v>2.089642164755364</v>
      </c>
      <c r="DP136" s="145">
        <v>3.7197488910064731</v>
      </c>
      <c r="DQ136" s="145">
        <v>0.12306588243025662</v>
      </c>
      <c r="DR136" s="145">
        <v>0.2538750041073834</v>
      </c>
      <c r="DS136" s="145">
        <v>0.53655485821312388</v>
      </c>
      <c r="DT136" s="145">
        <v>0.71</v>
      </c>
      <c r="DU136" s="145">
        <v>4.63</v>
      </c>
      <c r="DV136" s="146">
        <v>99.6</v>
      </c>
      <c r="EM136" s="147">
        <v>29685.028272676795</v>
      </c>
      <c r="EN136" s="148">
        <v>10.079271484770791</v>
      </c>
      <c r="EO136" s="148">
        <v>22.635678421316324</v>
      </c>
      <c r="EP136" s="148">
        <v>54.466622775991887</v>
      </c>
      <c r="EQ136" s="148">
        <v>14.388934072995236</v>
      </c>
      <c r="ER136" s="148">
        <v>1.0271693692555071</v>
      </c>
      <c r="ES136" s="148">
        <v>22.510748318805653</v>
      </c>
      <c r="ET136" s="148">
        <v>111.56645784928044</v>
      </c>
      <c r="EU136" s="148">
        <v>127.80262189190877</v>
      </c>
      <c r="EV136" s="148">
        <v>25.387249595607887</v>
      </c>
      <c r="EW136" s="148">
        <v>251.16543713885505</v>
      </c>
      <c r="EX136" s="148">
        <v>11.2478022185035</v>
      </c>
      <c r="EY136" s="148">
        <v>11.925745084692394</v>
      </c>
      <c r="EZ136" s="148">
        <v>10.082951319746527</v>
      </c>
      <c r="FA136" s="148">
        <v>3.7323359918529619</v>
      </c>
      <c r="FB136" s="148">
        <v>540.97846176027326</v>
      </c>
      <c r="FC136" s="148">
        <v>29.982319080178641</v>
      </c>
      <c r="FD136" s="148">
        <v>58.764714667998426</v>
      </c>
      <c r="FE136" s="148">
        <v>11.982420018229009</v>
      </c>
      <c r="FF136" s="148">
        <v>14.351141157871572</v>
      </c>
      <c r="GO136" s="198">
        <v>13.134754459060094</v>
      </c>
      <c r="GP136" s="360">
        <v>8.8357984970118875E-2</v>
      </c>
      <c r="HC136" s="637"/>
      <c r="HL136" s="637"/>
      <c r="IX136" s="278">
        <v>50</v>
      </c>
      <c r="IY136" s="388">
        <v>62.130409555416811</v>
      </c>
      <c r="IZ136" s="145">
        <v>0.74789366805770052</v>
      </c>
      <c r="JA136" s="388">
        <v>16.183886241908453</v>
      </c>
      <c r="JB136" s="145">
        <v>4.2873799493970361</v>
      </c>
      <c r="JC136" s="145">
        <v>6.4836723293792906E-2</v>
      </c>
      <c r="JD136" s="145">
        <v>2.6962991489501529</v>
      </c>
      <c r="JE136" s="388">
        <v>1.4264079124634441</v>
      </c>
      <c r="JF136" s="145">
        <v>2.089642164755364</v>
      </c>
      <c r="JG136" s="145">
        <v>3.7197488910064731</v>
      </c>
      <c r="JH136" s="145">
        <v>0.12306588243025662</v>
      </c>
      <c r="JI136" s="145">
        <v>0.2538750041073834</v>
      </c>
      <c r="JJ136" s="145">
        <v>0.53655485821312388</v>
      </c>
      <c r="JK136" s="145">
        <v>4.63</v>
      </c>
      <c r="JL136" s="248">
        <v>0.71</v>
      </c>
      <c r="JM136" s="146">
        <v>99.6</v>
      </c>
      <c r="KP136" s="147">
        <v>29685.028272676795</v>
      </c>
      <c r="KQ136" s="148">
        <v>10.079271484770791</v>
      </c>
      <c r="KR136" s="148">
        <v>22.635678421316324</v>
      </c>
      <c r="KS136" s="148">
        <v>54.466622775991887</v>
      </c>
      <c r="KT136" s="148">
        <v>14.388934072995236</v>
      </c>
      <c r="KU136" s="148">
        <v>1.0271693692555071</v>
      </c>
      <c r="KV136" s="148">
        <v>22.510748318805653</v>
      </c>
      <c r="KW136" s="148">
        <v>111.56645784928044</v>
      </c>
      <c r="KX136" s="148">
        <v>127.80262189190877</v>
      </c>
      <c r="KY136" s="148">
        <v>25.387249595607887</v>
      </c>
      <c r="KZ136" s="148">
        <v>251.16543713885505</v>
      </c>
      <c r="LA136" s="148">
        <v>11.2478022185035</v>
      </c>
      <c r="LB136" s="148">
        <v>11.925745084692394</v>
      </c>
      <c r="LC136" s="148">
        <v>10.082951319746527</v>
      </c>
      <c r="LD136" s="148">
        <v>3.7323359918529619</v>
      </c>
      <c r="LE136" s="148">
        <v>540.97846176027326</v>
      </c>
      <c r="LF136" s="148">
        <v>29.982319080178641</v>
      </c>
      <c r="LG136" s="148">
        <v>58.764714667998426</v>
      </c>
      <c r="LH136" s="148">
        <v>11.982420018229009</v>
      </c>
      <c r="LI136" s="148">
        <v>14.351141157871572</v>
      </c>
    </row>
    <row r="137" spans="1:321" s="142" customFormat="1" ht="15.75" x14ac:dyDescent="0.2">
      <c r="A137" s="278">
        <v>51</v>
      </c>
      <c r="B137" s="272">
        <v>86</v>
      </c>
      <c r="C137" s="144">
        <v>110</v>
      </c>
      <c r="D137" s="327">
        <v>3229.7</v>
      </c>
      <c r="E137" s="320" t="s">
        <v>240</v>
      </c>
      <c r="F137" s="310" t="s">
        <v>175</v>
      </c>
      <c r="G137" s="239"/>
      <c r="H137" s="388">
        <v>49.978820233571845</v>
      </c>
      <c r="I137" s="145">
        <v>1.5591788586850375</v>
      </c>
      <c r="J137" s="388">
        <v>17.663817226256636</v>
      </c>
      <c r="K137" s="145">
        <v>3.9498303807638355</v>
      </c>
      <c r="L137" s="145">
        <v>5.5287104277267803E-2</v>
      </c>
      <c r="M137" s="145">
        <v>2.5842595346318422</v>
      </c>
      <c r="N137" s="388">
        <v>2.3375305170362739</v>
      </c>
      <c r="O137" s="145">
        <v>6.245586126844338</v>
      </c>
      <c r="P137" s="145">
        <v>5.4880702801796835</v>
      </c>
      <c r="Q137" s="145">
        <v>0.19721817794428367</v>
      </c>
      <c r="R137" s="145">
        <v>2.4354175729301679</v>
      </c>
      <c r="S137" s="145">
        <v>0.45498398687878411</v>
      </c>
      <c r="T137" s="145">
        <v>1.01</v>
      </c>
      <c r="U137" s="145">
        <v>5.64</v>
      </c>
      <c r="V137" s="146">
        <v>99.6</v>
      </c>
      <c r="W137" s="146"/>
      <c r="X137" s="145"/>
      <c r="Y137" s="145">
        <f t="shared" si="256"/>
        <v>4.634224906118499</v>
      </c>
      <c r="Z137" s="145"/>
      <c r="AA137" s="145"/>
      <c r="AB137" s="145"/>
      <c r="AC137" s="146"/>
      <c r="AD137" s="146"/>
      <c r="AE137" s="146"/>
      <c r="AF137" s="443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D137" s="146"/>
      <c r="BE137" s="146"/>
      <c r="BF137" s="146"/>
      <c r="BG137" s="146"/>
      <c r="BH137" s="147">
        <v>36427.774340187221</v>
      </c>
      <c r="BI137" s="148">
        <v>54.968111248095418</v>
      </c>
      <c r="BJ137" s="148">
        <v>7.2280842981210256</v>
      </c>
      <c r="BK137" s="148">
        <v>78.718062431463423</v>
      </c>
      <c r="BL137" s="148">
        <v>17.728867916141382</v>
      </c>
      <c r="BM137" s="148">
        <v>0.74670813700356231</v>
      </c>
      <c r="BN137" s="148">
        <v>21.416539877272267</v>
      </c>
      <c r="BO137" s="148">
        <v>146.14586039428426</v>
      </c>
      <c r="BP137" s="148">
        <v>116.80962087474579</v>
      </c>
      <c r="BQ137" s="148">
        <v>33.021850195890586</v>
      </c>
      <c r="BR137" s="148">
        <v>206.46305067879985</v>
      </c>
      <c r="BS137" s="148">
        <v>13.646322317340781</v>
      </c>
      <c r="BT137" s="148">
        <v>14.120024910145913</v>
      </c>
      <c r="BU137" s="148">
        <v>12.405055680111515</v>
      </c>
      <c r="BV137" s="148">
        <v>5.9745657528951304</v>
      </c>
      <c r="BW137" s="148">
        <v>787.25386446085849</v>
      </c>
      <c r="BX137" s="148">
        <v>28.808710657849019</v>
      </c>
      <c r="BY137" s="148">
        <v>55.580970896416119</v>
      </c>
      <c r="BZ137" s="148">
        <v>11.465230104270347</v>
      </c>
      <c r="CA137" s="148">
        <v>19.416504966282375</v>
      </c>
      <c r="CB137" s="148"/>
      <c r="CC137" s="148"/>
      <c r="CD137" s="148"/>
      <c r="CE137" s="148"/>
      <c r="CF137" s="148"/>
      <c r="CG137" s="193">
        <v>13.4</v>
      </c>
      <c r="CH137" s="345">
        <v>11.2</v>
      </c>
      <c r="CI137" s="360"/>
      <c r="CJ137" s="353"/>
      <c r="CK137" s="193">
        <v>13.4</v>
      </c>
      <c r="CL137" s="360"/>
      <c r="CM137" s="438"/>
      <c r="CN137" s="438"/>
      <c r="DG137" s="516"/>
      <c r="DH137" s="388">
        <v>49.978820233571845</v>
      </c>
      <c r="DI137" s="145">
        <v>1.5591788586850375</v>
      </c>
      <c r="DJ137" s="388">
        <v>17.663817226256636</v>
      </c>
      <c r="DK137" s="145">
        <v>3.9498303807638355</v>
      </c>
      <c r="DL137" s="145">
        <v>5.5287104277267803E-2</v>
      </c>
      <c r="DM137" s="145">
        <v>2.5842595346318422</v>
      </c>
      <c r="DN137" s="388">
        <v>2.3375305170362739</v>
      </c>
      <c r="DO137" s="145">
        <v>6.245586126844338</v>
      </c>
      <c r="DP137" s="145">
        <v>5.4880702801796835</v>
      </c>
      <c r="DQ137" s="145">
        <v>0.19721817794428367</v>
      </c>
      <c r="DR137" s="145">
        <v>2.4354175729301679</v>
      </c>
      <c r="DS137" s="145">
        <v>0.45498398687878411</v>
      </c>
      <c r="DT137" s="145">
        <v>1.01</v>
      </c>
      <c r="DU137" s="145">
        <v>5.64</v>
      </c>
      <c r="DV137" s="146">
        <v>99.6</v>
      </c>
      <c r="EM137" s="147">
        <v>36427.774340187221</v>
      </c>
      <c r="EN137" s="148">
        <v>54.968111248095418</v>
      </c>
      <c r="EO137" s="148">
        <v>7.2280842981210256</v>
      </c>
      <c r="EP137" s="148">
        <v>78.718062431463423</v>
      </c>
      <c r="EQ137" s="148">
        <v>17.728867916141382</v>
      </c>
      <c r="ER137" s="148">
        <v>0.74670813700356231</v>
      </c>
      <c r="ES137" s="148">
        <v>21.416539877272267</v>
      </c>
      <c r="ET137" s="148">
        <v>146.14586039428426</v>
      </c>
      <c r="EU137" s="148">
        <v>116.80962087474579</v>
      </c>
      <c r="EV137" s="148">
        <v>33.021850195890586</v>
      </c>
      <c r="EW137" s="148">
        <v>206.46305067879985</v>
      </c>
      <c r="EX137" s="148">
        <v>13.646322317340781</v>
      </c>
      <c r="EY137" s="148">
        <v>14.120024910145913</v>
      </c>
      <c r="EZ137" s="148">
        <v>12.405055680111515</v>
      </c>
      <c r="FA137" s="148">
        <v>5.9745657528951304</v>
      </c>
      <c r="FB137" s="148">
        <v>787.25386446085849</v>
      </c>
      <c r="FC137" s="148">
        <v>28.808710657849019</v>
      </c>
      <c r="FD137" s="148">
        <v>55.580970896416119</v>
      </c>
      <c r="FE137" s="148">
        <v>11.465230104270347</v>
      </c>
      <c r="FF137" s="148">
        <v>19.416504966282375</v>
      </c>
      <c r="GO137" s="193">
        <v>13.4</v>
      </c>
      <c r="GP137" s="360"/>
      <c r="HC137" s="637"/>
      <c r="HL137" s="637"/>
      <c r="IX137" s="278">
        <v>51</v>
      </c>
      <c r="IY137" s="388">
        <v>49.978820233571845</v>
      </c>
      <c r="IZ137" s="145">
        <v>1.5591788586850375</v>
      </c>
      <c r="JA137" s="388">
        <v>17.663817226256636</v>
      </c>
      <c r="JB137" s="145">
        <v>3.9498303807638355</v>
      </c>
      <c r="JC137" s="145">
        <v>5.5287104277267803E-2</v>
      </c>
      <c r="JD137" s="145">
        <v>2.5842595346318422</v>
      </c>
      <c r="JE137" s="388">
        <v>2.3375305170362739</v>
      </c>
      <c r="JF137" s="145">
        <v>6.245586126844338</v>
      </c>
      <c r="JG137" s="145">
        <v>5.4880702801796835</v>
      </c>
      <c r="JH137" s="145">
        <v>0.19721817794428367</v>
      </c>
      <c r="JI137" s="145">
        <v>2.4354175729301679</v>
      </c>
      <c r="JJ137" s="145">
        <v>0.45498398687878411</v>
      </c>
      <c r="JK137" s="145">
        <v>5.64</v>
      </c>
      <c r="JL137" s="248">
        <v>1.01</v>
      </c>
      <c r="JM137" s="146">
        <v>99.6</v>
      </c>
      <c r="KP137" s="147">
        <v>36427.774340187221</v>
      </c>
      <c r="KQ137" s="148">
        <v>54.968111248095418</v>
      </c>
      <c r="KR137" s="148">
        <v>7.2280842981210256</v>
      </c>
      <c r="KS137" s="148">
        <v>78.718062431463423</v>
      </c>
      <c r="KT137" s="148">
        <v>17.728867916141382</v>
      </c>
      <c r="KU137" s="148">
        <v>0.74670813700356231</v>
      </c>
      <c r="KV137" s="148">
        <v>21.416539877272267</v>
      </c>
      <c r="KW137" s="148">
        <v>146.14586039428426</v>
      </c>
      <c r="KX137" s="148">
        <v>116.80962087474579</v>
      </c>
      <c r="KY137" s="148">
        <v>33.021850195890586</v>
      </c>
      <c r="KZ137" s="148">
        <v>206.46305067879985</v>
      </c>
      <c r="LA137" s="148">
        <v>13.646322317340781</v>
      </c>
      <c r="LB137" s="148">
        <v>14.120024910145913</v>
      </c>
      <c r="LC137" s="148">
        <v>12.405055680111515</v>
      </c>
      <c r="LD137" s="148">
        <v>5.9745657528951304</v>
      </c>
      <c r="LE137" s="148">
        <v>787.25386446085849</v>
      </c>
      <c r="LF137" s="148">
        <v>28.808710657849019</v>
      </c>
      <c r="LG137" s="148">
        <v>55.580970896416119</v>
      </c>
      <c r="LH137" s="148">
        <v>11.465230104270347</v>
      </c>
      <c r="LI137" s="148">
        <v>19.416504966282375</v>
      </c>
    </row>
    <row r="138" spans="1:321" x14ac:dyDescent="0.2">
      <c r="H138" s="15"/>
      <c r="J138" s="15"/>
      <c r="N138" s="15"/>
      <c r="Y138" s="145"/>
      <c r="Z138" s="425"/>
      <c r="AA138" s="425"/>
      <c r="DH138" s="15"/>
      <c r="DJ138" s="15"/>
      <c r="DN138" s="15"/>
      <c r="IY138" s="15"/>
      <c r="JA138" s="15"/>
      <c r="JE138" s="15"/>
    </row>
    <row r="139" spans="1:321" x14ac:dyDescent="0.2">
      <c r="H139" s="15"/>
      <c r="J139" s="15"/>
      <c r="N139" s="15"/>
      <c r="Y139" s="145"/>
      <c r="Z139" s="425"/>
      <c r="AA139" s="425"/>
      <c r="DH139" s="15"/>
      <c r="DJ139" s="15"/>
      <c r="DN139" s="15"/>
      <c r="IY139" s="15"/>
      <c r="JA139" s="15"/>
      <c r="JE139" s="15"/>
    </row>
    <row r="140" spans="1:321" s="419" customFormat="1" x14ac:dyDescent="0.2">
      <c r="A140" s="418"/>
      <c r="B140" s="32"/>
      <c r="F140" s="420" t="s">
        <v>258</v>
      </c>
      <c r="G140" s="421"/>
      <c r="H140" s="46"/>
      <c r="J140" s="46"/>
      <c r="N140" s="46"/>
      <c r="Y140" s="145"/>
      <c r="Z140" s="425"/>
      <c r="AA140" s="425"/>
      <c r="AF140" s="422"/>
      <c r="CI140" s="422"/>
      <c r="CJ140" s="423"/>
      <c r="CL140" s="422"/>
      <c r="CM140" s="441"/>
      <c r="CN140" s="441"/>
      <c r="DG140" s="518"/>
      <c r="DH140" s="46"/>
      <c r="DJ140" s="46"/>
      <c r="DN140" s="46"/>
      <c r="GP140" s="422"/>
      <c r="HC140" s="653"/>
      <c r="HL140" s="653"/>
      <c r="IX140" s="418"/>
      <c r="IY140" s="46"/>
      <c r="JA140" s="46"/>
      <c r="JE140" s="46"/>
      <c r="JL140" s="873"/>
    </row>
    <row r="141" spans="1:321" x14ac:dyDescent="0.2">
      <c r="H141" s="15"/>
      <c r="J141" s="15"/>
      <c r="N141" s="15"/>
      <c r="Y141" s="145"/>
      <c r="Z141" s="425"/>
      <c r="AA141" s="425"/>
      <c r="DH141" s="15"/>
      <c r="DJ141" s="15"/>
      <c r="DN141" s="15"/>
      <c r="IY141" s="15"/>
      <c r="JA141" s="15"/>
      <c r="JE141" s="15"/>
    </row>
    <row r="142" spans="1:321" s="142" customFormat="1" ht="15.75" x14ac:dyDescent="0.2">
      <c r="A142" s="278">
        <v>7</v>
      </c>
      <c r="B142" s="272">
        <v>274</v>
      </c>
      <c r="C142" s="144">
        <v>100</v>
      </c>
      <c r="D142" s="324">
        <v>895</v>
      </c>
      <c r="E142" s="317" t="s">
        <v>235</v>
      </c>
      <c r="F142" s="413" t="s">
        <v>203</v>
      </c>
      <c r="G142" s="262"/>
      <c r="H142" s="145">
        <v>45.986377753267618</v>
      </c>
      <c r="I142" s="145">
        <v>0.52556557977954066</v>
      </c>
      <c r="J142" s="145">
        <v>12.578832198453224</v>
      </c>
      <c r="K142" s="145">
        <v>7.4762397448005791</v>
      </c>
      <c r="L142" s="145">
        <v>1.3282879183150504</v>
      </c>
      <c r="M142" s="145">
        <v>2.5958610801064661</v>
      </c>
      <c r="N142" s="145">
        <v>10.006613244744441</v>
      </c>
      <c r="O142" s="145">
        <v>1.0032919272708065</v>
      </c>
      <c r="P142" s="145">
        <v>2.1637540469318619</v>
      </c>
      <c r="Q142" s="145">
        <v>8.9684686053193005E-2</v>
      </c>
      <c r="R142" s="145">
        <v>0.21966088329117445</v>
      </c>
      <c r="S142" s="145">
        <v>5.5830936986084261E-2</v>
      </c>
      <c r="T142" s="145">
        <v>0.63</v>
      </c>
      <c r="U142" s="145">
        <v>14.94</v>
      </c>
      <c r="V142" s="146">
        <v>99.6</v>
      </c>
      <c r="W142" s="146"/>
      <c r="X142" s="145"/>
      <c r="Y142" s="145">
        <f t="shared" si="256"/>
        <v>0.74444261003493839</v>
      </c>
      <c r="Z142" s="145"/>
      <c r="AA142" s="145"/>
      <c r="AB142" s="145"/>
      <c r="AC142" s="146">
        <f>R142+S142</f>
        <v>0.27549182027725871</v>
      </c>
      <c r="AD142" s="146"/>
      <c r="AE142" s="146"/>
      <c r="AF142" s="443"/>
      <c r="AG142" s="146"/>
      <c r="AH142" s="146"/>
      <c r="AI142" s="146"/>
      <c r="AJ142" s="146"/>
      <c r="AK142" s="146"/>
      <c r="AL142" s="146"/>
      <c r="AM142" s="146">
        <f>N142+3*J142</f>
        <v>47.743109840104111</v>
      </c>
      <c r="AN142" s="146">
        <f>3*J142/AM142</f>
        <v>0.79040717543835171</v>
      </c>
      <c r="AO142" s="146">
        <f>N142/AM142</f>
        <v>0.20959282456164821</v>
      </c>
      <c r="AP142" s="146">
        <f>K142+M142</f>
        <v>10.072100824907045</v>
      </c>
      <c r="AQ142" s="146">
        <f>AP142*AN142</f>
        <v>7.9610607637450697</v>
      </c>
      <c r="AR142" s="146">
        <f>AP142*AO142</f>
        <v>2.1110400611619746</v>
      </c>
      <c r="AS142" s="146"/>
      <c r="AT142" s="146"/>
      <c r="AU142" s="146"/>
      <c r="AV142" s="146"/>
      <c r="AW142" s="146"/>
      <c r="AX142" s="146"/>
      <c r="AY142" s="146"/>
      <c r="AZ142" s="146"/>
      <c r="BA142" s="146"/>
      <c r="BD142" s="146"/>
      <c r="BE142" s="146"/>
      <c r="BF142" s="146"/>
      <c r="BG142" s="146"/>
      <c r="BH142" s="147">
        <v>62352.220370953488</v>
      </c>
      <c r="BI142" s="148">
        <v>287.63135369621091</v>
      </c>
      <c r="BJ142" s="148">
        <v>64.178705724475307</v>
      </c>
      <c r="BK142" s="148">
        <v>132.55989968764979</v>
      </c>
      <c r="BL142" s="148">
        <v>14.417180269829499</v>
      </c>
      <c r="BM142" s="148">
        <v>20.474853267205809</v>
      </c>
      <c r="BN142" s="148">
        <v>-0.36421822165059398</v>
      </c>
      <c r="BO142" s="148">
        <v>85.17626975712777</v>
      </c>
      <c r="BP142" s="148">
        <v>304.31143953585098</v>
      </c>
      <c r="BQ142" s="148">
        <v>27.722840955409122</v>
      </c>
      <c r="BR142" s="148">
        <v>88.442950875924865</v>
      </c>
      <c r="BS142" s="148">
        <v>8.2220747044197964</v>
      </c>
      <c r="BT142" s="148">
        <v>31.09859251841705</v>
      </c>
      <c r="BU142" s="148">
        <v>7.8498112785976204</v>
      </c>
      <c r="BV142" s="148">
        <v>3.5822340031269988</v>
      </c>
      <c r="BW142" s="148">
        <v>424.92959072389834</v>
      </c>
      <c r="BX142" s="148">
        <v>35.384382562501173</v>
      </c>
      <c r="BY142" s="148">
        <v>57.372014368163924</v>
      </c>
      <c r="BZ142" s="148">
        <v>10.778759285388929</v>
      </c>
      <c r="CA142" s="148">
        <v>16.773700085349464</v>
      </c>
      <c r="CB142" s="148"/>
      <c r="CC142" s="148"/>
      <c r="CD142" s="148"/>
      <c r="CE142" s="148">
        <f>BX142+BY142+CA142</f>
        <v>109.53009701601455</v>
      </c>
      <c r="CF142" s="148"/>
      <c r="CG142" s="158"/>
      <c r="CH142" s="158"/>
      <c r="CI142" s="367"/>
      <c r="CJ142" s="192"/>
      <c r="CK142" s="158"/>
      <c r="CL142" s="367"/>
      <c r="CM142" s="438"/>
      <c r="CN142" s="438"/>
      <c r="DG142" s="516"/>
      <c r="DH142" s="145">
        <v>45.986377753267618</v>
      </c>
      <c r="DI142" s="145">
        <v>0.52556557977954066</v>
      </c>
      <c r="DJ142" s="145">
        <v>12.578832198453224</v>
      </c>
      <c r="DK142" s="145">
        <v>7.4762397448005791</v>
      </c>
      <c r="DL142" s="145">
        <v>1.3282879183150504</v>
      </c>
      <c r="DM142" s="145">
        <v>2.5958610801064661</v>
      </c>
      <c r="DN142" s="145">
        <v>10.006613244744441</v>
      </c>
      <c r="DO142" s="145">
        <v>1.0032919272708065</v>
      </c>
      <c r="DP142" s="145">
        <v>2.1637540469318619</v>
      </c>
      <c r="DQ142" s="145">
        <v>8.9684686053193005E-2</v>
      </c>
      <c r="DR142" s="145">
        <v>0.21966088329117445</v>
      </c>
      <c r="DS142" s="145">
        <v>5.5830936986084261E-2</v>
      </c>
      <c r="DT142" s="145">
        <v>0.63</v>
      </c>
      <c r="DU142" s="145">
        <v>14.94</v>
      </c>
      <c r="DV142" s="146">
        <v>99.6</v>
      </c>
      <c r="EM142" s="147">
        <v>62352.220370953488</v>
      </c>
      <c r="EN142" s="148">
        <v>287.63135369621091</v>
      </c>
      <c r="EO142" s="148">
        <v>64.178705724475307</v>
      </c>
      <c r="EP142" s="148">
        <v>132.55989968764979</v>
      </c>
      <c r="EQ142" s="148">
        <v>14.417180269829499</v>
      </c>
      <c r="ER142" s="148">
        <v>20.474853267205809</v>
      </c>
      <c r="ES142" s="148">
        <v>-0.36421822165059398</v>
      </c>
      <c r="ET142" s="148">
        <v>85.17626975712777</v>
      </c>
      <c r="EU142" s="148">
        <v>304.31143953585098</v>
      </c>
      <c r="EV142" s="148">
        <v>27.722840955409122</v>
      </c>
      <c r="EW142" s="148">
        <v>88.442950875924865</v>
      </c>
      <c r="EX142" s="148">
        <v>8.2220747044197964</v>
      </c>
      <c r="EY142" s="148">
        <v>31.09859251841705</v>
      </c>
      <c r="EZ142" s="148">
        <v>7.8498112785976204</v>
      </c>
      <c r="FA142" s="148">
        <v>3.5822340031269988</v>
      </c>
      <c r="FB142" s="148">
        <v>424.92959072389834</v>
      </c>
      <c r="FC142" s="148">
        <v>35.384382562501173</v>
      </c>
      <c r="FD142" s="148">
        <v>57.372014368163924</v>
      </c>
      <c r="FE142" s="148">
        <v>10.778759285388929</v>
      </c>
      <c r="FF142" s="148">
        <v>16.773700085349464</v>
      </c>
      <c r="GO142" s="158"/>
      <c r="GP142" s="367"/>
      <c r="HC142" s="637"/>
      <c r="HL142" s="637"/>
      <c r="IX142" s="278">
        <v>7</v>
      </c>
      <c r="IY142" s="145">
        <v>45.986377753267618</v>
      </c>
      <c r="IZ142" s="145">
        <v>0.52556557977954066</v>
      </c>
      <c r="JA142" s="145">
        <v>12.578832198453224</v>
      </c>
      <c r="JB142" s="145">
        <v>7.4762397448005791</v>
      </c>
      <c r="JC142" s="145">
        <v>1.3282879183150504</v>
      </c>
      <c r="JD142" s="145">
        <v>2.5958610801064661</v>
      </c>
      <c r="JE142" s="145">
        <v>10.006613244744441</v>
      </c>
      <c r="JF142" s="145">
        <v>1.0032919272708065</v>
      </c>
      <c r="JG142" s="145">
        <v>2.1637540469318619</v>
      </c>
      <c r="JH142" s="145">
        <v>8.9684686053193005E-2</v>
      </c>
      <c r="JI142" s="145">
        <v>0.21966088329117445</v>
      </c>
      <c r="JJ142" s="145">
        <v>5.5830936986084261E-2</v>
      </c>
      <c r="JK142" s="145">
        <v>14.94</v>
      </c>
      <c r="JL142" s="248">
        <v>0.63</v>
      </c>
      <c r="JM142" s="146">
        <v>99.6</v>
      </c>
      <c r="KP142" s="147">
        <v>62352.220370953488</v>
      </c>
      <c r="KQ142" s="148">
        <v>287.63135369621091</v>
      </c>
      <c r="KR142" s="148">
        <v>64.178705724475307</v>
      </c>
      <c r="KS142" s="148">
        <v>132.55989968764979</v>
      </c>
      <c r="KT142" s="148">
        <v>14.417180269829499</v>
      </c>
      <c r="KU142" s="148">
        <v>20.474853267205809</v>
      </c>
      <c r="KV142" s="148">
        <v>-0.36421822165059398</v>
      </c>
      <c r="KW142" s="148">
        <v>85.17626975712777</v>
      </c>
      <c r="KX142" s="148">
        <v>304.31143953585098</v>
      </c>
      <c r="KY142" s="148">
        <v>27.722840955409122</v>
      </c>
      <c r="KZ142" s="148">
        <v>88.442950875924865</v>
      </c>
      <c r="LA142" s="148">
        <v>8.2220747044197964</v>
      </c>
      <c r="LB142" s="148">
        <v>31.09859251841705</v>
      </c>
      <c r="LC142" s="148">
        <v>7.8498112785976204</v>
      </c>
      <c r="LD142" s="148">
        <v>3.5822340031269988</v>
      </c>
      <c r="LE142" s="148">
        <v>424.92959072389834</v>
      </c>
      <c r="LF142" s="148">
        <v>35.384382562501173</v>
      </c>
      <c r="LG142" s="148">
        <v>57.372014368163924</v>
      </c>
      <c r="LH142" s="148">
        <v>10.778759285388929</v>
      </c>
      <c r="LI142" s="148">
        <v>16.773700085349464</v>
      </c>
    </row>
    <row r="143" spans="1:321" s="260" customFormat="1" ht="16.5" x14ac:dyDescent="0.3">
      <c r="A143" s="278">
        <v>8</v>
      </c>
      <c r="B143" s="272">
        <v>282</v>
      </c>
      <c r="C143" s="176">
        <v>100</v>
      </c>
      <c r="D143" s="324">
        <v>912.4</v>
      </c>
      <c r="E143" s="318" t="s">
        <v>235</v>
      </c>
      <c r="F143" s="413" t="s">
        <v>204</v>
      </c>
      <c r="G143" s="262"/>
      <c r="H143" s="145">
        <v>9.83</v>
      </c>
      <c r="I143" s="145">
        <v>0.09</v>
      </c>
      <c r="J143" s="145">
        <v>2.71</v>
      </c>
      <c r="K143" s="145">
        <v>4.88</v>
      </c>
      <c r="L143" s="145">
        <v>39.979999999999997</v>
      </c>
      <c r="M143" s="145">
        <v>2.3199999999999998</v>
      </c>
      <c r="N143" s="145">
        <v>9.6199999999999992</v>
      </c>
      <c r="O143" s="145">
        <v>0.25</v>
      </c>
      <c r="P143" s="145">
        <v>0.53</v>
      </c>
      <c r="Q143" s="145">
        <v>0.78</v>
      </c>
      <c r="R143" s="145">
        <v>0.04</v>
      </c>
      <c r="S143" s="145">
        <v>0.01</v>
      </c>
      <c r="T143" s="145">
        <v>0.26</v>
      </c>
      <c r="U143" s="145">
        <v>28.3</v>
      </c>
      <c r="V143" s="259">
        <v>99.6</v>
      </c>
      <c r="W143" s="259"/>
      <c r="X143" s="145"/>
      <c r="Y143" s="145">
        <f t="shared" si="256"/>
        <v>0.1855</v>
      </c>
      <c r="Z143" s="145"/>
      <c r="AA143" s="145"/>
      <c r="AB143" s="145"/>
      <c r="AC143" s="146">
        <f>R143+S143</f>
        <v>0.05</v>
      </c>
      <c r="AD143" s="146"/>
      <c r="AE143" s="146"/>
      <c r="AF143" s="443"/>
      <c r="AG143" s="146"/>
      <c r="AH143" s="146"/>
      <c r="AI143" s="146"/>
      <c r="AJ143" s="146"/>
      <c r="AK143" s="146"/>
      <c r="AL143" s="146"/>
      <c r="AM143" s="146">
        <f>N143+3*J143</f>
        <v>17.75</v>
      </c>
      <c r="AN143" s="146">
        <f>3*J143/AM143</f>
        <v>0.45802816901408444</v>
      </c>
      <c r="AO143" s="146">
        <f>N143/AM143</f>
        <v>0.5419718309859155</v>
      </c>
      <c r="AP143" s="146">
        <f>K143+M143</f>
        <v>7.1999999999999993</v>
      </c>
      <c r="AQ143" s="146">
        <f>AP143*AN143</f>
        <v>3.2978028169014078</v>
      </c>
      <c r="AR143" s="146">
        <f>AP143*AO143</f>
        <v>3.9021971830985911</v>
      </c>
      <c r="AS143" s="146"/>
      <c r="AT143" s="146"/>
      <c r="AU143" s="146"/>
      <c r="AV143" s="146"/>
      <c r="AW143" s="146"/>
      <c r="AX143" s="146"/>
      <c r="AY143" s="146"/>
      <c r="AZ143" s="146"/>
      <c r="BA143" s="146"/>
      <c r="BD143" s="146"/>
      <c r="BE143" s="146"/>
      <c r="BF143" s="146"/>
      <c r="BG143" s="146"/>
      <c r="BH143" s="147">
        <v>55655.121594510245</v>
      </c>
      <c r="BI143" s="148">
        <v>582.08339710291932</v>
      </c>
      <c r="BJ143" s="148">
        <v>28.100698953629486</v>
      </c>
      <c r="BK143" s="148">
        <v>175.81177045251232</v>
      </c>
      <c r="BL143" s="148">
        <v>5.254335092569157</v>
      </c>
      <c r="BM143" s="148">
        <v>94.963273805604857</v>
      </c>
      <c r="BN143" s="148">
        <v>1.622577135067333</v>
      </c>
      <c r="BO143" s="148">
        <v>23.234392688105917</v>
      </c>
      <c r="BP143" s="148">
        <v>275.85822366446706</v>
      </c>
      <c r="BQ143" s="148">
        <v>100.96890861330047</v>
      </c>
      <c r="BR143" s="148">
        <v>27.755274761338455</v>
      </c>
      <c r="BS143" s="148">
        <v>0</v>
      </c>
      <c r="BT143" s="148">
        <v>25.191903735323351</v>
      </c>
      <c r="BU143" s="148">
        <v>1.5466019883954403</v>
      </c>
      <c r="BV143" s="148">
        <v>0</v>
      </c>
      <c r="BW143" s="148">
        <v>165.00171585529651</v>
      </c>
      <c r="BX143" s="148">
        <v>41.633465946233713</v>
      </c>
      <c r="BY143" s="148">
        <v>101.63957378293885</v>
      </c>
      <c r="BZ143" s="148">
        <v>13.337438032661801</v>
      </c>
      <c r="CA143" s="148">
        <v>45.533905605933455</v>
      </c>
      <c r="CB143" s="148"/>
      <c r="CC143" s="148"/>
      <c r="CD143" s="148"/>
      <c r="CE143" s="148">
        <f>BX143+BY143+CA143</f>
        <v>188.80694533510604</v>
      </c>
      <c r="CF143" s="148"/>
      <c r="CG143" s="192"/>
      <c r="CH143" s="192"/>
      <c r="CI143" s="144"/>
      <c r="CJ143" s="192"/>
      <c r="CK143" s="192"/>
      <c r="CL143" s="144"/>
      <c r="CM143" s="440"/>
      <c r="CN143" s="440"/>
      <c r="DG143" s="519"/>
      <c r="DH143" s="145">
        <v>9.83</v>
      </c>
      <c r="DI143" s="145">
        <v>0.09</v>
      </c>
      <c r="DJ143" s="145">
        <v>2.71</v>
      </c>
      <c r="DK143" s="145">
        <v>4.88</v>
      </c>
      <c r="DL143" s="145">
        <v>39.979999999999997</v>
      </c>
      <c r="DM143" s="145">
        <v>2.3199999999999998</v>
      </c>
      <c r="DN143" s="145">
        <v>9.6199999999999992</v>
      </c>
      <c r="DO143" s="145">
        <v>0.25</v>
      </c>
      <c r="DP143" s="145">
        <v>0.53</v>
      </c>
      <c r="DQ143" s="145">
        <v>0.78</v>
      </c>
      <c r="DR143" s="145">
        <v>0.04</v>
      </c>
      <c r="DS143" s="145">
        <v>0.01</v>
      </c>
      <c r="DT143" s="145">
        <v>0.26</v>
      </c>
      <c r="DU143" s="145">
        <v>28.3</v>
      </c>
      <c r="DV143" s="259">
        <v>99.6</v>
      </c>
      <c r="EM143" s="147">
        <v>55655.121594510245</v>
      </c>
      <c r="EN143" s="148">
        <v>582.08339710291932</v>
      </c>
      <c r="EO143" s="148">
        <v>28.100698953629486</v>
      </c>
      <c r="EP143" s="148">
        <v>175.81177045251232</v>
      </c>
      <c r="EQ143" s="148">
        <v>5.254335092569157</v>
      </c>
      <c r="ER143" s="148">
        <v>94.963273805604857</v>
      </c>
      <c r="ES143" s="148">
        <v>1.622577135067333</v>
      </c>
      <c r="ET143" s="148">
        <v>23.234392688105917</v>
      </c>
      <c r="EU143" s="148">
        <v>275.85822366446706</v>
      </c>
      <c r="EV143" s="148">
        <v>100.96890861330047</v>
      </c>
      <c r="EW143" s="148">
        <v>27.755274761338455</v>
      </c>
      <c r="EX143" s="148">
        <v>0</v>
      </c>
      <c r="EY143" s="148">
        <v>25.191903735323351</v>
      </c>
      <c r="EZ143" s="148">
        <v>1.5466019883954403</v>
      </c>
      <c r="FA143" s="148">
        <v>0</v>
      </c>
      <c r="FB143" s="148">
        <v>165.00171585529651</v>
      </c>
      <c r="FC143" s="148">
        <v>41.633465946233713</v>
      </c>
      <c r="FD143" s="148">
        <v>101.63957378293885</v>
      </c>
      <c r="FE143" s="148">
        <v>13.337438032661801</v>
      </c>
      <c r="FF143" s="148">
        <v>45.533905605933455</v>
      </c>
      <c r="GO143" s="192"/>
      <c r="GP143" s="144"/>
      <c r="HC143" s="637"/>
      <c r="HL143" s="637"/>
      <c r="IX143" s="278">
        <v>8</v>
      </c>
      <c r="IY143" s="145">
        <v>9.83</v>
      </c>
      <c r="IZ143" s="145">
        <v>0.09</v>
      </c>
      <c r="JA143" s="145">
        <v>2.71</v>
      </c>
      <c r="JB143" s="145">
        <v>4.88</v>
      </c>
      <c r="JC143" s="145">
        <v>39.979999999999997</v>
      </c>
      <c r="JD143" s="145">
        <v>2.3199999999999998</v>
      </c>
      <c r="JE143" s="145">
        <v>9.6199999999999992</v>
      </c>
      <c r="JF143" s="145">
        <v>0.25</v>
      </c>
      <c r="JG143" s="145">
        <v>0.53</v>
      </c>
      <c r="JH143" s="145">
        <v>0.78</v>
      </c>
      <c r="JI143" s="145">
        <v>0.04</v>
      </c>
      <c r="JJ143" s="145">
        <v>0.01</v>
      </c>
      <c r="JK143" s="145">
        <v>28.3</v>
      </c>
      <c r="JL143" s="248">
        <v>0.26</v>
      </c>
      <c r="JM143" s="259">
        <v>99.6</v>
      </c>
      <c r="KP143" s="147">
        <v>55655.121594510245</v>
      </c>
      <c r="KQ143" s="148">
        <v>582.08339710291932</v>
      </c>
      <c r="KR143" s="148">
        <v>28.100698953629486</v>
      </c>
      <c r="KS143" s="148">
        <v>175.81177045251232</v>
      </c>
      <c r="KT143" s="148">
        <v>5.254335092569157</v>
      </c>
      <c r="KU143" s="148">
        <v>94.963273805604857</v>
      </c>
      <c r="KV143" s="148">
        <v>1.622577135067333</v>
      </c>
      <c r="KW143" s="148">
        <v>23.234392688105917</v>
      </c>
      <c r="KX143" s="148">
        <v>275.85822366446706</v>
      </c>
      <c r="KY143" s="148">
        <v>100.96890861330047</v>
      </c>
      <c r="KZ143" s="148">
        <v>27.755274761338455</v>
      </c>
      <c r="LA143" s="148">
        <v>0</v>
      </c>
      <c r="LB143" s="148">
        <v>25.191903735323351</v>
      </c>
      <c r="LC143" s="148">
        <v>1.5466019883954403</v>
      </c>
      <c r="LD143" s="148">
        <v>0</v>
      </c>
      <c r="LE143" s="148">
        <v>165.00171585529651</v>
      </c>
      <c r="LF143" s="148">
        <v>41.633465946233713</v>
      </c>
      <c r="LG143" s="148">
        <v>101.63957378293885</v>
      </c>
      <c r="LH143" s="148">
        <v>13.337438032661801</v>
      </c>
      <c r="LI143" s="148">
        <v>45.533905605933455</v>
      </c>
    </row>
    <row r="144" spans="1:321" s="142" customFormat="1" ht="15.75" x14ac:dyDescent="0.2">
      <c r="A144" s="278">
        <v>20</v>
      </c>
      <c r="B144" s="272">
        <v>150</v>
      </c>
      <c r="C144" s="176">
        <v>110</v>
      </c>
      <c r="D144" s="327">
        <v>2963.5</v>
      </c>
      <c r="E144" s="319" t="s">
        <v>238</v>
      </c>
      <c r="F144" s="416" t="s">
        <v>184</v>
      </c>
      <c r="G144" s="239"/>
      <c r="H144" s="145">
        <v>20.420000000000002</v>
      </c>
      <c r="I144" s="145">
        <v>0.19</v>
      </c>
      <c r="J144" s="145">
        <v>7.74</v>
      </c>
      <c r="K144" s="145">
        <v>2.95</v>
      </c>
      <c r="L144" s="145">
        <v>0.64</v>
      </c>
      <c r="M144" s="145">
        <v>14.2</v>
      </c>
      <c r="N144" s="145">
        <v>16.8</v>
      </c>
      <c r="O144" s="145">
        <v>0.44</v>
      </c>
      <c r="P144" s="145">
        <v>2.0299999999999998</v>
      </c>
      <c r="Q144" s="145">
        <v>0.26</v>
      </c>
      <c r="R144" s="145">
        <v>0.03</v>
      </c>
      <c r="S144" s="145">
        <v>0.09</v>
      </c>
      <c r="T144" s="145">
        <v>0.8</v>
      </c>
      <c r="U144" s="145">
        <v>33.01</v>
      </c>
      <c r="V144" s="146">
        <v>99.6</v>
      </c>
      <c r="W144" s="146"/>
      <c r="X144" s="145"/>
      <c r="Y144" s="145">
        <f t="shared" si="256"/>
        <v>0.32647999999999999</v>
      </c>
      <c r="Z144" s="145"/>
      <c r="AA144" s="145"/>
      <c r="AB144" s="145"/>
      <c r="AC144" s="146">
        <f>R144+S144</f>
        <v>0.12</v>
      </c>
      <c r="AD144" s="146"/>
      <c r="AE144" s="146"/>
      <c r="AF144" s="443"/>
      <c r="AG144" s="146"/>
      <c r="AH144" s="146"/>
      <c r="AI144" s="146"/>
      <c r="AJ144" s="146"/>
      <c r="AK144" s="146"/>
      <c r="AL144" s="146"/>
      <c r="AM144" s="146">
        <f>N144+3*J144</f>
        <v>40.019999999999996</v>
      </c>
      <c r="AN144" s="146">
        <f>3*J144/AM144</f>
        <v>0.58020989505247378</v>
      </c>
      <c r="AO144" s="146">
        <f>N144/AM144</f>
        <v>0.41979010494752628</v>
      </c>
      <c r="AP144" s="146">
        <f>K144+M144</f>
        <v>17.149999999999999</v>
      </c>
      <c r="AQ144" s="146">
        <f>AP144*AN144</f>
        <v>9.9505997001499242</v>
      </c>
      <c r="AR144" s="146">
        <f>AP144*AO144</f>
        <v>7.1994002998500752</v>
      </c>
      <c r="AS144" s="146"/>
      <c r="AT144" s="146"/>
      <c r="AU144" s="146"/>
      <c r="AV144" s="146"/>
      <c r="AW144" s="146"/>
      <c r="AX144" s="146"/>
      <c r="AY144" s="146"/>
      <c r="AZ144" s="146"/>
      <c r="BA144" s="146"/>
      <c r="BD144" s="146"/>
      <c r="BE144" s="146"/>
      <c r="BF144" s="146"/>
      <c r="BG144" s="146"/>
      <c r="BH144" s="195">
        <v>21791.906026859349</v>
      </c>
      <c r="BI144" s="196">
        <v>46.585247914647141</v>
      </c>
      <c r="BJ144" s="196">
        <v>3.2844244280811981</v>
      </c>
      <c r="BK144" s="196">
        <v>70.005764700300418</v>
      </c>
      <c r="BL144" s="196">
        <v>7.9533807212167886</v>
      </c>
      <c r="BM144" s="196">
        <v>2.779755328917378</v>
      </c>
      <c r="BN144" s="196">
        <v>13.854798525091761</v>
      </c>
      <c r="BO144" s="196">
        <v>63.410379195098209</v>
      </c>
      <c r="BP144" s="196">
        <v>194.81727642702791</v>
      </c>
      <c r="BQ144" s="196">
        <v>27.080529238276331</v>
      </c>
      <c r="BR144" s="196">
        <v>55.271471515929711</v>
      </c>
      <c r="BS144" s="196">
        <v>3.75201651538887</v>
      </c>
      <c r="BT144" s="196">
        <v>23.62124574251207</v>
      </c>
      <c r="BU144" s="196">
        <v>5.0687338335974568</v>
      </c>
      <c r="BV144" s="196">
        <v>3.3573603742621145</v>
      </c>
      <c r="BW144" s="196">
        <v>288.80244876336127</v>
      </c>
      <c r="BX144" s="196">
        <v>12.212148998140615</v>
      </c>
      <c r="BY144" s="196">
        <v>36.727836604253405</v>
      </c>
      <c r="BZ144" s="196">
        <v>0.90152610200406225</v>
      </c>
      <c r="CA144" s="196">
        <v>9.5756159027454526</v>
      </c>
      <c r="CB144" s="196"/>
      <c r="CC144" s="196"/>
      <c r="CD144" s="196"/>
      <c r="CE144" s="148">
        <f>BX144+BY144+CA144</f>
        <v>58.515601505139472</v>
      </c>
      <c r="CF144" s="196"/>
      <c r="CG144" s="198">
        <v>7.3588639489444994</v>
      </c>
      <c r="CH144" s="198">
        <v>5.1606363756555442</v>
      </c>
      <c r="CI144" s="373">
        <v>0.4795314382105999</v>
      </c>
      <c r="CJ144" s="200"/>
      <c r="CK144" s="198">
        <v>7.3588639489444994</v>
      </c>
      <c r="CL144" s="373">
        <v>0.4795314382105999</v>
      </c>
      <c r="CM144" s="438"/>
      <c r="CN144" s="438"/>
      <c r="DG144" s="516"/>
      <c r="DH144" s="145">
        <v>20.420000000000002</v>
      </c>
      <c r="DI144" s="145">
        <v>0.19</v>
      </c>
      <c r="DJ144" s="145">
        <v>7.74</v>
      </c>
      <c r="DK144" s="145">
        <v>2.95</v>
      </c>
      <c r="DL144" s="145">
        <v>0.64</v>
      </c>
      <c r="DM144" s="145">
        <v>14.2</v>
      </c>
      <c r="DN144" s="145">
        <v>16.8</v>
      </c>
      <c r="DO144" s="145">
        <v>0.44</v>
      </c>
      <c r="DP144" s="145">
        <v>2.0299999999999998</v>
      </c>
      <c r="DQ144" s="145">
        <v>0.26</v>
      </c>
      <c r="DR144" s="145">
        <v>0.03</v>
      </c>
      <c r="DS144" s="145">
        <v>0.09</v>
      </c>
      <c r="DT144" s="145">
        <v>0.8</v>
      </c>
      <c r="DU144" s="145">
        <v>33.01</v>
      </c>
      <c r="DV144" s="146">
        <v>99.6</v>
      </c>
      <c r="EM144" s="195">
        <v>21791.906026859349</v>
      </c>
      <c r="EN144" s="196">
        <v>46.585247914647141</v>
      </c>
      <c r="EO144" s="196">
        <v>3.2844244280811981</v>
      </c>
      <c r="EP144" s="196">
        <v>70.005764700300418</v>
      </c>
      <c r="EQ144" s="196">
        <v>7.9533807212167886</v>
      </c>
      <c r="ER144" s="196">
        <v>2.779755328917378</v>
      </c>
      <c r="ES144" s="196">
        <v>13.854798525091761</v>
      </c>
      <c r="ET144" s="196">
        <v>63.410379195098209</v>
      </c>
      <c r="EU144" s="196">
        <v>194.81727642702791</v>
      </c>
      <c r="EV144" s="196">
        <v>27.080529238276331</v>
      </c>
      <c r="EW144" s="196">
        <v>55.271471515929711</v>
      </c>
      <c r="EX144" s="196">
        <v>3.75201651538887</v>
      </c>
      <c r="EY144" s="196">
        <v>23.62124574251207</v>
      </c>
      <c r="EZ144" s="196">
        <v>5.0687338335974568</v>
      </c>
      <c r="FA144" s="196">
        <v>3.3573603742621145</v>
      </c>
      <c r="FB144" s="196">
        <v>288.80244876336127</v>
      </c>
      <c r="FC144" s="196">
        <v>12.212148998140615</v>
      </c>
      <c r="FD144" s="196">
        <v>36.727836604253405</v>
      </c>
      <c r="FE144" s="196">
        <v>0.90152610200406225</v>
      </c>
      <c r="FF144" s="196">
        <v>9.5756159027454526</v>
      </c>
      <c r="GO144" s="198">
        <v>7.3588639489444994</v>
      </c>
      <c r="GP144" s="373">
        <v>0.4795314382105999</v>
      </c>
      <c r="HC144" s="637"/>
      <c r="HL144" s="637"/>
      <c r="IX144" s="278">
        <v>20</v>
      </c>
      <c r="IY144" s="145">
        <v>20.420000000000002</v>
      </c>
      <c r="IZ144" s="145">
        <v>0.19</v>
      </c>
      <c r="JA144" s="145">
        <v>7.74</v>
      </c>
      <c r="JB144" s="145">
        <v>2.95</v>
      </c>
      <c r="JC144" s="145">
        <v>0.64</v>
      </c>
      <c r="JD144" s="145">
        <v>14.2</v>
      </c>
      <c r="JE144" s="145">
        <v>16.8</v>
      </c>
      <c r="JF144" s="145">
        <v>0.44</v>
      </c>
      <c r="JG144" s="145">
        <v>2.0299999999999998</v>
      </c>
      <c r="JH144" s="145">
        <v>0.26</v>
      </c>
      <c r="JI144" s="145">
        <v>0.03</v>
      </c>
      <c r="JJ144" s="145">
        <v>0.09</v>
      </c>
      <c r="JK144" s="145">
        <v>33.01</v>
      </c>
      <c r="JL144" s="248">
        <v>0.8</v>
      </c>
      <c r="JM144" s="146">
        <v>99.6</v>
      </c>
      <c r="KP144" s="195">
        <v>21791.906026859349</v>
      </c>
      <c r="KQ144" s="196">
        <v>46.585247914647141</v>
      </c>
      <c r="KR144" s="196">
        <v>3.2844244280811981</v>
      </c>
      <c r="KS144" s="196">
        <v>70.005764700300418</v>
      </c>
      <c r="KT144" s="196">
        <v>7.9533807212167886</v>
      </c>
      <c r="KU144" s="196">
        <v>2.779755328917378</v>
      </c>
      <c r="KV144" s="196">
        <v>13.854798525091761</v>
      </c>
      <c r="KW144" s="196">
        <v>63.410379195098209</v>
      </c>
      <c r="KX144" s="196">
        <v>194.81727642702791</v>
      </c>
      <c r="KY144" s="196">
        <v>27.080529238276331</v>
      </c>
      <c r="KZ144" s="196">
        <v>55.271471515929711</v>
      </c>
      <c r="LA144" s="196">
        <v>3.75201651538887</v>
      </c>
      <c r="LB144" s="196">
        <v>23.62124574251207</v>
      </c>
      <c r="LC144" s="196">
        <v>5.0687338335974568</v>
      </c>
      <c r="LD144" s="196">
        <v>3.3573603742621145</v>
      </c>
      <c r="LE144" s="196">
        <v>288.80244876336127</v>
      </c>
      <c r="LF144" s="196">
        <v>12.212148998140615</v>
      </c>
      <c r="LG144" s="196">
        <v>36.727836604253405</v>
      </c>
      <c r="LH144" s="196">
        <v>0.90152610200406225</v>
      </c>
      <c r="LI144" s="196">
        <v>9.5756159027454526</v>
      </c>
    </row>
    <row r="145" spans="1:321" x14ac:dyDescent="0.2">
      <c r="H145" s="15"/>
      <c r="J145" s="15"/>
      <c r="N145" s="15"/>
      <c r="Y145" s="145"/>
      <c r="Z145" s="425"/>
      <c r="AA145" s="425"/>
      <c r="DH145" s="15"/>
      <c r="DJ145" s="15"/>
      <c r="DN145" s="15"/>
      <c r="IY145" s="15"/>
      <c r="JA145" s="15"/>
      <c r="JE145" s="15"/>
    </row>
    <row r="146" spans="1:321" x14ac:dyDescent="0.2">
      <c r="H146" s="15"/>
      <c r="J146" s="15"/>
      <c r="N146" s="15"/>
      <c r="Y146" s="145"/>
      <c r="Z146" s="425"/>
      <c r="AA146" s="425"/>
      <c r="DH146" s="15"/>
      <c r="DJ146" s="15"/>
      <c r="DN146" s="15"/>
      <c r="IY146" s="15"/>
      <c r="JA146" s="15"/>
      <c r="JE146" s="15"/>
    </row>
    <row r="147" spans="1:321" x14ac:dyDescent="0.2">
      <c r="F147" s="307" t="s">
        <v>257</v>
      </c>
      <c r="H147" s="15"/>
      <c r="J147" s="15"/>
      <c r="N147" s="15"/>
      <c r="Y147" s="145"/>
      <c r="Z147" s="425"/>
      <c r="AA147" s="425"/>
      <c r="DH147" s="15"/>
      <c r="DJ147" s="15"/>
      <c r="DN147" s="15"/>
      <c r="IY147" s="15"/>
      <c r="JA147" s="15"/>
      <c r="JE147" s="15"/>
    </row>
    <row r="148" spans="1:321" x14ac:dyDescent="0.2">
      <c r="H148" s="15"/>
      <c r="J148" s="15"/>
      <c r="N148" s="15"/>
      <c r="Y148" s="145"/>
      <c r="Z148" s="425"/>
      <c r="AA148" s="425"/>
      <c r="DH148" s="15"/>
      <c r="DJ148" s="15"/>
      <c r="DN148" s="15"/>
      <c r="IY148" s="15"/>
      <c r="JA148" s="15"/>
      <c r="JE148" s="15"/>
    </row>
    <row r="149" spans="1:321" s="142" customFormat="1" ht="15.75" x14ac:dyDescent="0.2">
      <c r="A149" s="278">
        <v>4</v>
      </c>
      <c r="B149" s="272">
        <v>240</v>
      </c>
      <c r="C149" s="144">
        <v>100</v>
      </c>
      <c r="D149" s="324">
        <v>530.79999999999995</v>
      </c>
      <c r="E149" s="317" t="s">
        <v>234</v>
      </c>
      <c r="F149" s="307" t="s">
        <v>158</v>
      </c>
      <c r="G149" s="262"/>
      <c r="H149" s="388">
        <v>71.95031454192997</v>
      </c>
      <c r="I149" s="145">
        <v>0.5422535184630658</v>
      </c>
      <c r="J149" s="388">
        <v>14.358133362752355</v>
      </c>
      <c r="K149" s="145">
        <v>3.6117376873492919</v>
      </c>
      <c r="L149" s="145">
        <v>3.1299490945769171E-2</v>
      </c>
      <c r="M149" s="145">
        <v>1.6757422262848491</v>
      </c>
      <c r="N149" s="388">
        <v>0.24785538446990585</v>
      </c>
      <c r="O149" s="145">
        <v>1.6703562749208045</v>
      </c>
      <c r="P149" s="145">
        <v>2.2310033254007022</v>
      </c>
      <c r="Q149" s="145">
        <v>8.4549274243116701E-2</v>
      </c>
      <c r="R149" s="145">
        <v>8.2516839766118705E-2</v>
      </c>
      <c r="S149" s="145">
        <v>0.23423807347401926</v>
      </c>
      <c r="T149" s="145">
        <v>0.28999999999999998</v>
      </c>
      <c r="U149" s="145">
        <v>2.59</v>
      </c>
      <c r="V149" s="146">
        <v>99.6</v>
      </c>
      <c r="W149" s="146"/>
      <c r="X149" s="145"/>
      <c r="Y149" s="145">
        <f t="shared" si="256"/>
        <v>1.2394043559912369</v>
      </c>
      <c r="Z149" s="145"/>
      <c r="AA149" s="145"/>
      <c r="AB149" s="145"/>
      <c r="AC149" s="146"/>
      <c r="AD149" s="146"/>
      <c r="AE149" s="146"/>
      <c r="AF149" s="443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D149" s="146"/>
      <c r="BE149" s="146"/>
      <c r="BF149" s="146"/>
      <c r="BG149" s="146"/>
      <c r="BH149" s="147">
        <v>26639.809710630969</v>
      </c>
      <c r="BI149" s="148">
        <v>18.854636772702701</v>
      </c>
      <c r="BJ149" s="148">
        <v>0</v>
      </c>
      <c r="BK149" s="148">
        <v>48.699586366766674</v>
      </c>
      <c r="BL149" s="148">
        <v>12.069093876628864</v>
      </c>
      <c r="BM149" s="148">
        <v>1.9101189410275212</v>
      </c>
      <c r="BN149" s="148">
        <v>9.9616735154500393</v>
      </c>
      <c r="BO149" s="148">
        <v>83.180497057179252</v>
      </c>
      <c r="BP149" s="148">
        <v>104.85327762205009</v>
      </c>
      <c r="BQ149" s="148">
        <v>15.228689248787113</v>
      </c>
      <c r="BR149" s="148">
        <v>130.18198082485239</v>
      </c>
      <c r="BS149" s="148">
        <v>8.3789968704250253</v>
      </c>
      <c r="BT149" s="148">
        <v>8.2675230293154183</v>
      </c>
      <c r="BU149" s="148">
        <v>6.2227528174853459</v>
      </c>
      <c r="BV149" s="148">
        <v>2.3471721903887084</v>
      </c>
      <c r="BW149" s="148">
        <v>588.34582796038296</v>
      </c>
      <c r="BX149" s="148">
        <v>20.468401134866166</v>
      </c>
      <c r="BY149" s="148">
        <v>49.323593993179863</v>
      </c>
      <c r="BZ149" s="148">
        <v>0.60268945704045374</v>
      </c>
      <c r="CA149" s="148">
        <v>12.475730683969523</v>
      </c>
      <c r="CB149" s="148"/>
      <c r="CC149" s="148"/>
      <c r="CD149" s="148"/>
      <c r="CE149" s="148"/>
      <c r="CF149" s="148"/>
      <c r="CG149" s="160">
        <v>6.7413036808295672</v>
      </c>
      <c r="CH149" s="341">
        <v>7.9024437082913277</v>
      </c>
      <c r="CI149" s="357"/>
      <c r="CJ149" s="350" t="s">
        <v>159</v>
      </c>
      <c r="CK149" s="160">
        <v>6.7413036808295672</v>
      </c>
      <c r="CL149" s="357"/>
      <c r="CM149" s="438"/>
      <c r="CN149" s="438"/>
      <c r="DG149" s="516"/>
      <c r="DH149" s="388">
        <v>71.95031454192997</v>
      </c>
      <c r="DI149" s="145">
        <v>0.5422535184630658</v>
      </c>
      <c r="DJ149" s="388">
        <v>14.358133362752355</v>
      </c>
      <c r="DK149" s="145">
        <v>3.6117376873492919</v>
      </c>
      <c r="DL149" s="145">
        <v>3.1299490945769171E-2</v>
      </c>
      <c r="DM149" s="145">
        <v>1.6757422262848491</v>
      </c>
      <c r="DN149" s="388">
        <v>0.24785538446990585</v>
      </c>
      <c r="DO149" s="145">
        <v>1.6703562749208045</v>
      </c>
      <c r="DP149" s="145">
        <v>2.2310033254007022</v>
      </c>
      <c r="DQ149" s="145">
        <v>8.4549274243116701E-2</v>
      </c>
      <c r="DR149" s="145">
        <v>8.2516839766118705E-2</v>
      </c>
      <c r="DS149" s="145">
        <v>0.23423807347401926</v>
      </c>
      <c r="DT149" s="145">
        <v>0.28999999999999998</v>
      </c>
      <c r="DU149" s="145">
        <v>2.59</v>
      </c>
      <c r="DV149" s="146">
        <v>99.6</v>
      </c>
      <c r="EM149" s="147">
        <v>26639.809710630969</v>
      </c>
      <c r="EN149" s="148">
        <v>18.854636772702701</v>
      </c>
      <c r="EO149" s="148">
        <v>0</v>
      </c>
      <c r="EP149" s="148">
        <v>48.699586366766674</v>
      </c>
      <c r="EQ149" s="148">
        <v>12.069093876628864</v>
      </c>
      <c r="ER149" s="148">
        <v>1.9101189410275212</v>
      </c>
      <c r="ES149" s="148">
        <v>9.9616735154500393</v>
      </c>
      <c r="ET149" s="148">
        <v>83.180497057179252</v>
      </c>
      <c r="EU149" s="148">
        <v>104.85327762205009</v>
      </c>
      <c r="EV149" s="148">
        <v>15.228689248787113</v>
      </c>
      <c r="EW149" s="148">
        <v>130.18198082485239</v>
      </c>
      <c r="EX149" s="148">
        <v>8.3789968704250253</v>
      </c>
      <c r="EY149" s="148">
        <v>8.2675230293154183</v>
      </c>
      <c r="EZ149" s="148">
        <v>6.2227528174853459</v>
      </c>
      <c r="FA149" s="148">
        <v>2.3471721903887084</v>
      </c>
      <c r="FB149" s="148">
        <v>588.34582796038296</v>
      </c>
      <c r="FC149" s="148">
        <v>20.468401134866166</v>
      </c>
      <c r="FD149" s="148">
        <v>49.323593993179863</v>
      </c>
      <c r="FE149" s="148">
        <v>0.60268945704045374</v>
      </c>
      <c r="FF149" s="148">
        <v>12.475730683969523</v>
      </c>
      <c r="GO149" s="160">
        <v>6.7413036808295672</v>
      </c>
      <c r="GP149" s="357"/>
      <c r="HC149" s="637"/>
      <c r="HL149" s="637"/>
      <c r="IX149" s="278">
        <v>4</v>
      </c>
      <c r="IY149" s="388">
        <v>71.95031454192997</v>
      </c>
      <c r="IZ149" s="145">
        <v>0.5422535184630658</v>
      </c>
      <c r="JA149" s="388">
        <v>14.358133362752355</v>
      </c>
      <c r="JB149" s="145">
        <v>3.6117376873492919</v>
      </c>
      <c r="JC149" s="145">
        <v>3.1299490945769171E-2</v>
      </c>
      <c r="JD149" s="145">
        <v>1.6757422262848491</v>
      </c>
      <c r="JE149" s="388">
        <v>0.24785538446990585</v>
      </c>
      <c r="JF149" s="145">
        <v>1.6703562749208045</v>
      </c>
      <c r="JG149" s="145">
        <v>2.2310033254007022</v>
      </c>
      <c r="JH149" s="145">
        <v>8.4549274243116701E-2</v>
      </c>
      <c r="JI149" s="145">
        <v>8.2516839766118705E-2</v>
      </c>
      <c r="JJ149" s="145">
        <v>0.23423807347401926</v>
      </c>
      <c r="JK149" s="145">
        <v>2.59</v>
      </c>
      <c r="JL149" s="248">
        <v>0.28999999999999998</v>
      </c>
      <c r="JM149" s="146">
        <v>99.6</v>
      </c>
      <c r="KP149" s="147">
        <v>26639.809710630969</v>
      </c>
      <c r="KQ149" s="148">
        <v>18.854636772702701</v>
      </c>
      <c r="KR149" s="148">
        <v>0</v>
      </c>
      <c r="KS149" s="148">
        <v>48.699586366766674</v>
      </c>
      <c r="KT149" s="148">
        <v>12.069093876628864</v>
      </c>
      <c r="KU149" s="148">
        <v>1.9101189410275212</v>
      </c>
      <c r="KV149" s="148">
        <v>9.9616735154500393</v>
      </c>
      <c r="KW149" s="148">
        <v>83.180497057179252</v>
      </c>
      <c r="KX149" s="148">
        <v>104.85327762205009</v>
      </c>
      <c r="KY149" s="148">
        <v>15.228689248787113</v>
      </c>
      <c r="KZ149" s="148">
        <v>130.18198082485239</v>
      </c>
      <c r="LA149" s="148">
        <v>8.3789968704250253</v>
      </c>
      <c r="LB149" s="148">
        <v>8.2675230293154183</v>
      </c>
      <c r="LC149" s="148">
        <v>6.2227528174853459</v>
      </c>
      <c r="LD149" s="148">
        <v>2.3471721903887084</v>
      </c>
      <c r="LE149" s="148">
        <v>588.34582796038296</v>
      </c>
      <c r="LF149" s="148">
        <v>20.468401134866166</v>
      </c>
      <c r="LG149" s="148">
        <v>49.323593993179863</v>
      </c>
      <c r="LH149" s="148">
        <v>0.60268945704045374</v>
      </c>
      <c r="LI149" s="148">
        <v>12.475730683969523</v>
      </c>
    </row>
    <row r="150" spans="1:321" s="142" customFormat="1" ht="15.75" x14ac:dyDescent="0.2">
      <c r="A150" s="278">
        <v>5</v>
      </c>
      <c r="B150" s="272">
        <v>256</v>
      </c>
      <c r="C150" s="144">
        <v>100</v>
      </c>
      <c r="D150" s="324">
        <v>537.6</v>
      </c>
      <c r="E150" s="317" t="s">
        <v>234</v>
      </c>
      <c r="F150" s="307" t="s">
        <v>163</v>
      </c>
      <c r="G150" s="262"/>
      <c r="H150" s="388">
        <v>88.256128353442534</v>
      </c>
      <c r="I150" s="145">
        <v>0.28178671206657713</v>
      </c>
      <c r="J150" s="388">
        <v>1.001647773536223</v>
      </c>
      <c r="K150" s="145">
        <v>4.8678552560618398</v>
      </c>
      <c r="L150" s="145">
        <v>0.12335814819122949</v>
      </c>
      <c r="M150" s="145">
        <v>0.95240646314253385</v>
      </c>
      <c r="N150" s="388">
        <v>0.22357389998625313</v>
      </c>
      <c r="O150" s="145">
        <v>0.16821565662440385</v>
      </c>
      <c r="P150" s="145">
        <v>0.22877329300918925</v>
      </c>
      <c r="Q150" s="145">
        <v>3.965811541023824E-2</v>
      </c>
      <c r="R150" s="145">
        <v>0.11805680628549071</v>
      </c>
      <c r="S150" s="145">
        <v>0.14853952224348874</v>
      </c>
      <c r="T150" s="145">
        <v>0.17</v>
      </c>
      <c r="U150" s="145">
        <v>3.02</v>
      </c>
      <c r="V150" s="146">
        <v>99.6</v>
      </c>
      <c r="W150" s="146"/>
      <c r="X150" s="145"/>
      <c r="Y150" s="145">
        <f t="shared" si="256"/>
        <v>0.12481601721530766</v>
      </c>
      <c r="Z150" s="145"/>
      <c r="AA150" s="145"/>
      <c r="AB150" s="145"/>
      <c r="AC150" s="146"/>
      <c r="AD150" s="146"/>
      <c r="AE150" s="146"/>
      <c r="AF150" s="443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D150" s="146"/>
      <c r="BE150" s="146"/>
      <c r="BF150" s="146"/>
      <c r="BG150" s="146"/>
      <c r="BH150" s="147">
        <v>27780.834423810622</v>
      </c>
      <c r="BI150" s="148">
        <v>0</v>
      </c>
      <c r="BJ150" s="148">
        <v>0</v>
      </c>
      <c r="BK150" s="148">
        <v>21.13824220744721</v>
      </c>
      <c r="BL150" s="148">
        <v>2.3070780245266569</v>
      </c>
      <c r="BM150" s="148">
        <v>0</v>
      </c>
      <c r="BN150" s="148">
        <v>1.5482407482758227</v>
      </c>
      <c r="BO150" s="148">
        <v>3.5039492029525543</v>
      </c>
      <c r="BP150" s="148">
        <v>18.794312867656242</v>
      </c>
      <c r="BQ150" s="148">
        <v>9.6324357160638563</v>
      </c>
      <c r="BR150" s="148">
        <v>267.42039182506704</v>
      </c>
      <c r="BS150" s="148">
        <v>3.0243676809541</v>
      </c>
      <c r="BT150" s="148">
        <v>6.5789716285693745</v>
      </c>
      <c r="BU150" s="148">
        <v>2.3624459103948778</v>
      </c>
      <c r="BV150" s="148">
        <v>-0.17914248356749651</v>
      </c>
      <c r="BW150" s="148">
        <v>299.66193749366909</v>
      </c>
      <c r="BX150" s="148">
        <v>9.7828524821791571</v>
      </c>
      <c r="BY150" s="148">
        <v>18.157428073078435</v>
      </c>
      <c r="BZ150" s="148">
        <v>3.8342717414077985</v>
      </c>
      <c r="CA150" s="148">
        <v>2.9726779699999852</v>
      </c>
      <c r="CB150" s="148"/>
      <c r="CC150" s="148"/>
      <c r="CD150" s="148"/>
      <c r="CE150" s="148"/>
      <c r="CF150" s="148"/>
      <c r="CG150" s="160">
        <v>17.709805972704078</v>
      </c>
      <c r="CH150" s="341">
        <v>17.613033326257675</v>
      </c>
      <c r="CI150" s="357"/>
      <c r="CJ150" s="350" t="s">
        <v>159</v>
      </c>
      <c r="CK150" s="160">
        <v>17.709805972704078</v>
      </c>
      <c r="CL150" s="357"/>
      <c r="CM150" s="438"/>
      <c r="CN150" s="438"/>
      <c r="DG150" s="516"/>
      <c r="DH150" s="388">
        <v>88.256128353442534</v>
      </c>
      <c r="DI150" s="145">
        <v>0.28178671206657713</v>
      </c>
      <c r="DJ150" s="388">
        <v>1.001647773536223</v>
      </c>
      <c r="DK150" s="145">
        <v>4.8678552560618398</v>
      </c>
      <c r="DL150" s="145">
        <v>0.12335814819122949</v>
      </c>
      <c r="DM150" s="145">
        <v>0.95240646314253385</v>
      </c>
      <c r="DN150" s="388">
        <v>0.22357389998625313</v>
      </c>
      <c r="DO150" s="145">
        <v>0.16821565662440385</v>
      </c>
      <c r="DP150" s="145">
        <v>0.22877329300918925</v>
      </c>
      <c r="DQ150" s="145">
        <v>3.965811541023824E-2</v>
      </c>
      <c r="DR150" s="145">
        <v>0.11805680628549071</v>
      </c>
      <c r="DS150" s="145">
        <v>0.14853952224348874</v>
      </c>
      <c r="DT150" s="145">
        <v>0.17</v>
      </c>
      <c r="DU150" s="145">
        <v>3.02</v>
      </c>
      <c r="DV150" s="146">
        <v>99.6</v>
      </c>
      <c r="EM150" s="147">
        <v>27780.834423810622</v>
      </c>
      <c r="EN150" s="148">
        <v>0</v>
      </c>
      <c r="EO150" s="148">
        <v>0</v>
      </c>
      <c r="EP150" s="148">
        <v>21.13824220744721</v>
      </c>
      <c r="EQ150" s="148">
        <v>2.3070780245266569</v>
      </c>
      <c r="ER150" s="148">
        <v>0</v>
      </c>
      <c r="ES150" s="148">
        <v>1.5482407482758227</v>
      </c>
      <c r="ET150" s="148">
        <v>3.5039492029525543</v>
      </c>
      <c r="EU150" s="148">
        <v>18.794312867656242</v>
      </c>
      <c r="EV150" s="148">
        <v>9.6324357160638563</v>
      </c>
      <c r="EW150" s="148">
        <v>267.42039182506704</v>
      </c>
      <c r="EX150" s="148">
        <v>3.0243676809541</v>
      </c>
      <c r="EY150" s="148">
        <v>6.5789716285693745</v>
      </c>
      <c r="EZ150" s="148">
        <v>2.3624459103948778</v>
      </c>
      <c r="FA150" s="148">
        <v>-0.17914248356749651</v>
      </c>
      <c r="FB150" s="148">
        <v>299.66193749366909</v>
      </c>
      <c r="FC150" s="148">
        <v>9.7828524821791571</v>
      </c>
      <c r="FD150" s="148">
        <v>18.157428073078435</v>
      </c>
      <c r="FE150" s="148">
        <v>3.8342717414077985</v>
      </c>
      <c r="FF150" s="148">
        <v>2.9726779699999852</v>
      </c>
      <c r="GO150" s="160">
        <v>17.709805972704078</v>
      </c>
      <c r="GP150" s="357"/>
      <c r="HC150" s="637"/>
      <c r="HL150" s="637"/>
      <c r="IX150" s="278">
        <v>5</v>
      </c>
      <c r="IY150" s="388">
        <v>88.256128353442534</v>
      </c>
      <c r="IZ150" s="145">
        <v>0.28178671206657713</v>
      </c>
      <c r="JA150" s="388">
        <v>1.001647773536223</v>
      </c>
      <c r="JB150" s="145">
        <v>4.8678552560618398</v>
      </c>
      <c r="JC150" s="145">
        <v>0.12335814819122949</v>
      </c>
      <c r="JD150" s="145">
        <v>0.95240646314253385</v>
      </c>
      <c r="JE150" s="388">
        <v>0.22357389998625313</v>
      </c>
      <c r="JF150" s="145">
        <v>0.16821565662440385</v>
      </c>
      <c r="JG150" s="145">
        <v>0.22877329300918925</v>
      </c>
      <c r="JH150" s="145">
        <v>3.965811541023824E-2</v>
      </c>
      <c r="JI150" s="145">
        <v>0.11805680628549071</v>
      </c>
      <c r="JJ150" s="145">
        <v>0.14853952224348874</v>
      </c>
      <c r="JK150" s="145">
        <v>3.02</v>
      </c>
      <c r="JL150" s="248">
        <v>0.17</v>
      </c>
      <c r="JM150" s="146">
        <v>99.6</v>
      </c>
      <c r="KP150" s="147">
        <v>27780.834423810622</v>
      </c>
      <c r="KQ150" s="148">
        <v>0</v>
      </c>
      <c r="KR150" s="148">
        <v>0</v>
      </c>
      <c r="KS150" s="148">
        <v>21.13824220744721</v>
      </c>
      <c r="KT150" s="148">
        <v>2.3070780245266569</v>
      </c>
      <c r="KU150" s="148">
        <v>0</v>
      </c>
      <c r="KV150" s="148">
        <v>1.5482407482758227</v>
      </c>
      <c r="KW150" s="148">
        <v>3.5039492029525543</v>
      </c>
      <c r="KX150" s="148">
        <v>18.794312867656242</v>
      </c>
      <c r="KY150" s="148">
        <v>9.6324357160638563</v>
      </c>
      <c r="KZ150" s="148">
        <v>267.42039182506704</v>
      </c>
      <c r="LA150" s="148">
        <v>3.0243676809541</v>
      </c>
      <c r="LB150" s="148">
        <v>6.5789716285693745</v>
      </c>
      <c r="LC150" s="148">
        <v>2.3624459103948778</v>
      </c>
      <c r="LD150" s="148">
        <v>-0.17914248356749651</v>
      </c>
      <c r="LE150" s="148">
        <v>299.66193749366909</v>
      </c>
      <c r="LF150" s="148">
        <v>9.7828524821791571</v>
      </c>
      <c r="LG150" s="148">
        <v>18.157428073078435</v>
      </c>
      <c r="LH150" s="148">
        <v>3.8342717414077985</v>
      </c>
      <c r="LI150" s="148">
        <v>2.9726779699999852</v>
      </c>
    </row>
    <row r="151" spans="1:321" s="142" customFormat="1" ht="15.75" x14ac:dyDescent="0.25">
      <c r="A151" s="278">
        <v>9</v>
      </c>
      <c r="B151" s="272">
        <v>160</v>
      </c>
      <c r="C151" s="144">
        <v>101</v>
      </c>
      <c r="D151" s="324">
        <v>741</v>
      </c>
      <c r="E151" s="317" t="s">
        <v>234</v>
      </c>
      <c r="F151" s="307" t="s">
        <v>192</v>
      </c>
      <c r="G151" s="263"/>
      <c r="H151" s="388">
        <v>75.49226464616784</v>
      </c>
      <c r="I151" s="145">
        <v>0.1669370274891139</v>
      </c>
      <c r="J151" s="388">
        <v>10.38008004301018</v>
      </c>
      <c r="K151" s="145">
        <v>0.95140617903988478</v>
      </c>
      <c r="L151" s="145">
        <v>2.7390537760799298E-2</v>
      </c>
      <c r="M151" s="145">
        <v>0.44862380787006123</v>
      </c>
      <c r="N151" s="388">
        <v>2.717265848315658</v>
      </c>
      <c r="O151" s="145">
        <v>0.48006067507279682</v>
      </c>
      <c r="P151" s="145">
        <v>1.783912523709027</v>
      </c>
      <c r="Q151" s="145">
        <v>9.2858073090588522E-2</v>
      </c>
      <c r="R151" s="145">
        <v>0.21964306227125802</v>
      </c>
      <c r="S151" s="145">
        <v>0.44955757620281578</v>
      </c>
      <c r="T151" s="145">
        <v>0.19</v>
      </c>
      <c r="U151" s="145">
        <v>6.2</v>
      </c>
      <c r="V151" s="146">
        <v>99.6</v>
      </c>
      <c r="W151" s="146"/>
      <c r="X151" s="145"/>
      <c r="Y151" s="145">
        <f t="shared" si="256"/>
        <v>0.35620502090401523</v>
      </c>
      <c r="Z151" s="145"/>
      <c r="AA151" s="145"/>
      <c r="AB151" s="145"/>
      <c r="AC151" s="146"/>
      <c r="AD151" s="146"/>
      <c r="AE151" s="146"/>
      <c r="AF151" s="443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D151" s="146"/>
      <c r="BE151" s="146"/>
      <c r="BF151" s="146"/>
      <c r="BG151" s="146"/>
      <c r="BH151" s="147">
        <v>5680.7481476473304</v>
      </c>
      <c r="BI151" s="148">
        <v>0</v>
      </c>
      <c r="BJ151" s="148">
        <v>1.8367080951915715</v>
      </c>
      <c r="BK151" s="148">
        <v>23.00983057132807</v>
      </c>
      <c r="BL151" s="148">
        <v>5.1481155375561833</v>
      </c>
      <c r="BM151" s="148">
        <v>4.5898497291077041</v>
      </c>
      <c r="BN151" s="148">
        <v>3.6099818918074305</v>
      </c>
      <c r="BO151" s="148">
        <v>40.674973987033859</v>
      </c>
      <c r="BP151" s="148">
        <v>60.552690751463587</v>
      </c>
      <c r="BQ151" s="148">
        <v>5.8508247501949144</v>
      </c>
      <c r="BR151" s="148">
        <v>95.457818832222685</v>
      </c>
      <c r="BS151" s="148">
        <v>1.5330545819734442</v>
      </c>
      <c r="BT151" s="148">
        <v>14.632637190705699</v>
      </c>
      <c r="BU151" s="148">
        <v>5.0066330458185329</v>
      </c>
      <c r="BV151" s="148">
        <v>0.34286135096605636</v>
      </c>
      <c r="BW151" s="148">
        <v>842.51338800576298</v>
      </c>
      <c r="BX151" s="148">
        <v>9.8405701940830976</v>
      </c>
      <c r="BY151" s="148">
        <v>28.632560075507829</v>
      </c>
      <c r="BZ151" s="148">
        <v>3.0379811188423704</v>
      </c>
      <c r="CA151" s="148">
        <v>8.5772788707161496</v>
      </c>
      <c r="CB151" s="148"/>
      <c r="CC151" s="148"/>
      <c r="CD151" s="148"/>
      <c r="CE151" s="148"/>
      <c r="CF151" s="148"/>
      <c r="CG151" s="174"/>
      <c r="CH151" s="346"/>
      <c r="CI151" s="361"/>
      <c r="CJ151" s="354"/>
      <c r="CK151" s="174"/>
      <c r="CL151" s="361"/>
      <c r="CM151" s="438"/>
      <c r="CN151" s="438"/>
      <c r="DG151" s="516"/>
      <c r="DH151" s="388">
        <v>75.49226464616784</v>
      </c>
      <c r="DI151" s="145">
        <v>0.1669370274891139</v>
      </c>
      <c r="DJ151" s="388">
        <v>10.38008004301018</v>
      </c>
      <c r="DK151" s="145">
        <v>0.95140617903988478</v>
      </c>
      <c r="DL151" s="145">
        <v>2.7390537760799298E-2</v>
      </c>
      <c r="DM151" s="145">
        <v>0.44862380787006123</v>
      </c>
      <c r="DN151" s="388">
        <v>2.717265848315658</v>
      </c>
      <c r="DO151" s="145">
        <v>0.48006067507279682</v>
      </c>
      <c r="DP151" s="145">
        <v>1.783912523709027</v>
      </c>
      <c r="DQ151" s="145">
        <v>9.2858073090588522E-2</v>
      </c>
      <c r="DR151" s="145">
        <v>0.21964306227125802</v>
      </c>
      <c r="DS151" s="145">
        <v>0.44955757620281578</v>
      </c>
      <c r="DT151" s="145">
        <v>0.19</v>
      </c>
      <c r="DU151" s="145">
        <v>6.2</v>
      </c>
      <c r="DV151" s="146">
        <v>99.6</v>
      </c>
      <c r="EM151" s="147">
        <v>5680.7481476473304</v>
      </c>
      <c r="EN151" s="148">
        <v>0</v>
      </c>
      <c r="EO151" s="148">
        <v>1.8367080951915715</v>
      </c>
      <c r="EP151" s="148">
        <v>23.00983057132807</v>
      </c>
      <c r="EQ151" s="148">
        <v>5.1481155375561833</v>
      </c>
      <c r="ER151" s="148">
        <v>4.5898497291077041</v>
      </c>
      <c r="ES151" s="148">
        <v>3.6099818918074305</v>
      </c>
      <c r="ET151" s="148">
        <v>40.674973987033859</v>
      </c>
      <c r="EU151" s="148">
        <v>60.552690751463587</v>
      </c>
      <c r="EV151" s="148">
        <v>5.8508247501949144</v>
      </c>
      <c r="EW151" s="148">
        <v>95.457818832222685</v>
      </c>
      <c r="EX151" s="148">
        <v>1.5330545819734442</v>
      </c>
      <c r="EY151" s="148">
        <v>14.632637190705699</v>
      </c>
      <c r="EZ151" s="148">
        <v>5.0066330458185329</v>
      </c>
      <c r="FA151" s="148">
        <v>0.34286135096605636</v>
      </c>
      <c r="FB151" s="148">
        <v>842.51338800576298</v>
      </c>
      <c r="FC151" s="148">
        <v>9.8405701940830976</v>
      </c>
      <c r="FD151" s="148">
        <v>28.632560075507829</v>
      </c>
      <c r="FE151" s="148">
        <v>3.0379811188423704</v>
      </c>
      <c r="FF151" s="148">
        <v>8.5772788707161496</v>
      </c>
      <c r="GO151" s="174"/>
      <c r="GP151" s="361"/>
      <c r="HC151" s="637"/>
      <c r="HL151" s="637"/>
      <c r="IX151" s="278">
        <v>9</v>
      </c>
      <c r="IY151" s="388">
        <v>75.49226464616784</v>
      </c>
      <c r="IZ151" s="145">
        <v>0.1669370274891139</v>
      </c>
      <c r="JA151" s="388">
        <v>10.38008004301018</v>
      </c>
      <c r="JB151" s="145">
        <v>0.95140617903988478</v>
      </c>
      <c r="JC151" s="145">
        <v>2.7390537760799298E-2</v>
      </c>
      <c r="JD151" s="145">
        <v>0.44862380787006123</v>
      </c>
      <c r="JE151" s="388">
        <v>2.717265848315658</v>
      </c>
      <c r="JF151" s="145">
        <v>0.48006067507279682</v>
      </c>
      <c r="JG151" s="145">
        <v>1.783912523709027</v>
      </c>
      <c r="JH151" s="145">
        <v>9.2858073090588522E-2</v>
      </c>
      <c r="JI151" s="145">
        <v>0.21964306227125802</v>
      </c>
      <c r="JJ151" s="145">
        <v>0.44955757620281578</v>
      </c>
      <c r="JK151" s="145">
        <v>6.2</v>
      </c>
      <c r="JL151" s="248">
        <v>0.19</v>
      </c>
      <c r="JM151" s="146">
        <v>99.6</v>
      </c>
      <c r="KP151" s="147">
        <v>5680.7481476473304</v>
      </c>
      <c r="KQ151" s="148">
        <v>0</v>
      </c>
      <c r="KR151" s="148">
        <v>1.8367080951915715</v>
      </c>
      <c r="KS151" s="148">
        <v>23.00983057132807</v>
      </c>
      <c r="KT151" s="148">
        <v>5.1481155375561833</v>
      </c>
      <c r="KU151" s="148">
        <v>4.5898497291077041</v>
      </c>
      <c r="KV151" s="148">
        <v>3.6099818918074305</v>
      </c>
      <c r="KW151" s="148">
        <v>40.674973987033859</v>
      </c>
      <c r="KX151" s="148">
        <v>60.552690751463587</v>
      </c>
      <c r="KY151" s="148">
        <v>5.8508247501949144</v>
      </c>
      <c r="KZ151" s="148">
        <v>95.457818832222685</v>
      </c>
      <c r="LA151" s="148">
        <v>1.5330545819734442</v>
      </c>
      <c r="LB151" s="148">
        <v>14.632637190705699</v>
      </c>
      <c r="LC151" s="148">
        <v>5.0066330458185329</v>
      </c>
      <c r="LD151" s="148">
        <v>0.34286135096605636</v>
      </c>
      <c r="LE151" s="148">
        <v>842.51338800576298</v>
      </c>
      <c r="LF151" s="148">
        <v>9.8405701940830976</v>
      </c>
      <c r="LG151" s="148">
        <v>28.632560075507829</v>
      </c>
      <c r="LH151" s="148">
        <v>3.0379811188423704</v>
      </c>
      <c r="LI151" s="148">
        <v>8.5772788707161496</v>
      </c>
    </row>
    <row r="152" spans="1:321" s="142" customFormat="1" ht="15.75" x14ac:dyDescent="0.2">
      <c r="A152" s="278">
        <v>21</v>
      </c>
      <c r="B152" s="272">
        <v>132</v>
      </c>
      <c r="C152" s="144">
        <v>110</v>
      </c>
      <c r="D152" s="327">
        <v>3145.8</v>
      </c>
      <c r="E152" s="320" t="s">
        <v>239</v>
      </c>
      <c r="F152" s="311" t="s">
        <v>179</v>
      </c>
      <c r="G152" s="239"/>
      <c r="H152" s="388">
        <v>66.758576514595433</v>
      </c>
      <c r="I152" s="145">
        <v>0.40613264927553339</v>
      </c>
      <c r="J152" s="388">
        <v>10.953151030114352</v>
      </c>
      <c r="K152" s="145">
        <v>2.069103785197985</v>
      </c>
      <c r="L152" s="145">
        <v>0.11051654910841419</v>
      </c>
      <c r="M152" s="145">
        <v>2.12519772363959</v>
      </c>
      <c r="N152" s="388">
        <v>4.1442661335796069</v>
      </c>
      <c r="O152" s="145">
        <v>1.3415539132319123</v>
      </c>
      <c r="P152" s="145">
        <v>2.3410079225601796</v>
      </c>
      <c r="Q152" s="145">
        <v>0.11114329702396283</v>
      </c>
      <c r="R152" s="145">
        <v>1.3288100389490896</v>
      </c>
      <c r="S152" s="145">
        <v>0.38054044272396303</v>
      </c>
      <c r="T152" s="145">
        <v>0.18</v>
      </c>
      <c r="U152" s="145">
        <v>7.35</v>
      </c>
      <c r="V152" s="146">
        <v>99.6</v>
      </c>
      <c r="W152" s="146"/>
      <c r="X152" s="145"/>
      <c r="Y152" s="145">
        <f t="shared" si="256"/>
        <v>0.99543300361807896</v>
      </c>
      <c r="Z152" s="145"/>
      <c r="AA152" s="145"/>
      <c r="AB152" s="145"/>
      <c r="AC152" s="146"/>
      <c r="AD152" s="146"/>
      <c r="AE152" s="146"/>
      <c r="AF152" s="443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D152" s="146"/>
      <c r="BE152" s="146"/>
      <c r="BF152" s="146"/>
      <c r="BG152" s="146"/>
      <c r="BH152" s="147">
        <v>14785.631894806311</v>
      </c>
      <c r="BI152" s="148">
        <v>25.527205727885825</v>
      </c>
      <c r="BJ152" s="148">
        <v>19.859751120078464</v>
      </c>
      <c r="BK152" s="148">
        <v>41.230501324404003</v>
      </c>
      <c r="BL152" s="148">
        <v>10.522053308823097</v>
      </c>
      <c r="BM152" s="148">
        <v>23.254937920651219</v>
      </c>
      <c r="BN152" s="148">
        <v>6.9844205026850688</v>
      </c>
      <c r="BO152" s="148">
        <v>65.750218544428051</v>
      </c>
      <c r="BP152" s="148">
        <v>288.90727087077397</v>
      </c>
      <c r="BQ152" s="148">
        <v>15.3168925307341</v>
      </c>
      <c r="BR152" s="148">
        <v>108.20681132731391</v>
      </c>
      <c r="BS152" s="148">
        <v>6.4255305683186235</v>
      </c>
      <c r="BT152" s="148">
        <v>8.380915026746047</v>
      </c>
      <c r="BU152" s="148">
        <v>5.4679876995703838</v>
      </c>
      <c r="BV152" s="148">
        <v>5.8109480119221599</v>
      </c>
      <c r="BW152" s="148">
        <v>637.77068662358863</v>
      </c>
      <c r="BX152" s="148">
        <v>25.698889628802149</v>
      </c>
      <c r="BY152" s="148">
        <v>45.000921308510222</v>
      </c>
      <c r="BZ152" s="148">
        <v>6.7780857036832858</v>
      </c>
      <c r="CA152" s="148">
        <v>11.411052924116165</v>
      </c>
      <c r="CB152" s="148"/>
      <c r="CC152" s="148"/>
      <c r="CD152" s="148"/>
      <c r="CE152" s="148"/>
      <c r="CF152" s="148"/>
      <c r="CG152" s="198">
        <v>12.101778330423366</v>
      </c>
      <c r="CH152" s="344">
        <v>10.704438317175118</v>
      </c>
      <c r="CI152" s="360">
        <v>4.1907217679430691</v>
      </c>
      <c r="CJ152" s="353"/>
      <c r="CK152" s="198">
        <v>12.101778330423366</v>
      </c>
      <c r="CL152" s="360">
        <v>4.1907217679430691</v>
      </c>
      <c r="CM152" s="438"/>
      <c r="CN152" s="438"/>
      <c r="DG152" s="516"/>
      <c r="DH152" s="388">
        <v>66.758576514595433</v>
      </c>
      <c r="DI152" s="145">
        <v>0.40613264927553339</v>
      </c>
      <c r="DJ152" s="388">
        <v>10.953151030114352</v>
      </c>
      <c r="DK152" s="145">
        <v>2.069103785197985</v>
      </c>
      <c r="DL152" s="145">
        <v>0.11051654910841419</v>
      </c>
      <c r="DM152" s="145">
        <v>2.12519772363959</v>
      </c>
      <c r="DN152" s="388">
        <v>4.1442661335796069</v>
      </c>
      <c r="DO152" s="145">
        <v>1.3415539132319123</v>
      </c>
      <c r="DP152" s="145">
        <v>2.3410079225601796</v>
      </c>
      <c r="DQ152" s="145">
        <v>0.11114329702396283</v>
      </c>
      <c r="DR152" s="145">
        <v>1.3288100389490896</v>
      </c>
      <c r="DS152" s="145">
        <v>0.38054044272396303</v>
      </c>
      <c r="DT152" s="145">
        <v>0.18</v>
      </c>
      <c r="DU152" s="145">
        <v>7.35</v>
      </c>
      <c r="DV152" s="146">
        <v>99.6</v>
      </c>
      <c r="EM152" s="147">
        <v>14785.631894806311</v>
      </c>
      <c r="EN152" s="148">
        <v>25.527205727885825</v>
      </c>
      <c r="EO152" s="148">
        <v>19.859751120078464</v>
      </c>
      <c r="EP152" s="148">
        <v>41.230501324404003</v>
      </c>
      <c r="EQ152" s="148">
        <v>10.522053308823097</v>
      </c>
      <c r="ER152" s="148">
        <v>23.254937920651219</v>
      </c>
      <c r="ES152" s="148">
        <v>6.9844205026850688</v>
      </c>
      <c r="ET152" s="148">
        <v>65.750218544428051</v>
      </c>
      <c r="EU152" s="148">
        <v>288.90727087077397</v>
      </c>
      <c r="EV152" s="148">
        <v>15.3168925307341</v>
      </c>
      <c r="EW152" s="148">
        <v>108.20681132731391</v>
      </c>
      <c r="EX152" s="148">
        <v>6.4255305683186235</v>
      </c>
      <c r="EY152" s="148">
        <v>8.380915026746047</v>
      </c>
      <c r="EZ152" s="148">
        <v>5.4679876995703838</v>
      </c>
      <c r="FA152" s="148">
        <v>5.8109480119221599</v>
      </c>
      <c r="FB152" s="148">
        <v>637.77068662358863</v>
      </c>
      <c r="FC152" s="148">
        <v>25.698889628802149</v>
      </c>
      <c r="FD152" s="148">
        <v>45.000921308510222</v>
      </c>
      <c r="FE152" s="148">
        <v>6.7780857036832858</v>
      </c>
      <c r="FF152" s="148">
        <v>11.411052924116165</v>
      </c>
      <c r="GO152" s="198">
        <v>12.101778330423366</v>
      </c>
      <c r="GP152" s="360">
        <v>4.1907217679430691</v>
      </c>
      <c r="HC152" s="637"/>
      <c r="HL152" s="637"/>
      <c r="IX152" s="278">
        <v>21</v>
      </c>
      <c r="IY152" s="388">
        <v>66.758576514595433</v>
      </c>
      <c r="IZ152" s="145">
        <v>0.40613264927553339</v>
      </c>
      <c r="JA152" s="388">
        <v>10.953151030114352</v>
      </c>
      <c r="JB152" s="145">
        <v>2.069103785197985</v>
      </c>
      <c r="JC152" s="145">
        <v>0.11051654910841419</v>
      </c>
      <c r="JD152" s="145">
        <v>2.12519772363959</v>
      </c>
      <c r="JE152" s="388">
        <v>4.1442661335796069</v>
      </c>
      <c r="JF152" s="145">
        <v>1.3415539132319123</v>
      </c>
      <c r="JG152" s="145">
        <v>2.3410079225601796</v>
      </c>
      <c r="JH152" s="145">
        <v>0.11114329702396283</v>
      </c>
      <c r="JI152" s="145">
        <v>1.3288100389490896</v>
      </c>
      <c r="JJ152" s="145">
        <v>0.38054044272396303</v>
      </c>
      <c r="JK152" s="145">
        <v>7.35</v>
      </c>
      <c r="JL152" s="248">
        <v>0.18</v>
      </c>
      <c r="JM152" s="146">
        <v>99.6</v>
      </c>
      <c r="KP152" s="147">
        <v>14785.631894806311</v>
      </c>
      <c r="KQ152" s="148">
        <v>25.527205727885825</v>
      </c>
      <c r="KR152" s="148">
        <v>19.859751120078464</v>
      </c>
      <c r="KS152" s="148">
        <v>41.230501324404003</v>
      </c>
      <c r="KT152" s="148">
        <v>10.522053308823097</v>
      </c>
      <c r="KU152" s="148">
        <v>23.254937920651219</v>
      </c>
      <c r="KV152" s="148">
        <v>6.9844205026850688</v>
      </c>
      <c r="KW152" s="148">
        <v>65.750218544428051</v>
      </c>
      <c r="KX152" s="148">
        <v>288.90727087077397</v>
      </c>
      <c r="KY152" s="148">
        <v>15.3168925307341</v>
      </c>
      <c r="KZ152" s="148">
        <v>108.20681132731391</v>
      </c>
      <c r="LA152" s="148">
        <v>6.4255305683186235</v>
      </c>
      <c r="LB152" s="148">
        <v>8.380915026746047</v>
      </c>
      <c r="LC152" s="148">
        <v>5.4679876995703838</v>
      </c>
      <c r="LD152" s="148">
        <v>5.8109480119221599</v>
      </c>
      <c r="LE152" s="148">
        <v>637.77068662358863</v>
      </c>
      <c r="LF152" s="148">
        <v>25.698889628802149</v>
      </c>
      <c r="LG152" s="148">
        <v>45.000921308510222</v>
      </c>
      <c r="LH152" s="148">
        <v>6.7780857036832858</v>
      </c>
      <c r="LI152" s="148">
        <v>11.411052924116165</v>
      </c>
    </row>
    <row r="153" spans="1:321" s="142" customFormat="1" ht="15.75" x14ac:dyDescent="0.2">
      <c r="A153" s="278">
        <v>22</v>
      </c>
      <c r="B153" s="272">
        <v>133</v>
      </c>
      <c r="C153" s="144">
        <v>110</v>
      </c>
      <c r="D153" s="327">
        <v>3146</v>
      </c>
      <c r="E153" s="320" t="s">
        <v>240</v>
      </c>
      <c r="F153" s="311" t="s">
        <v>180</v>
      </c>
      <c r="G153" s="239"/>
      <c r="H153" s="388">
        <v>65.812466847937856</v>
      </c>
      <c r="I153" s="145">
        <v>0.59680252965999203</v>
      </c>
      <c r="J153" s="388">
        <v>12.312368324100252</v>
      </c>
      <c r="K153" s="145">
        <v>2.2595775160420493</v>
      </c>
      <c r="L153" s="145">
        <v>0.12575258062839173</v>
      </c>
      <c r="M153" s="145">
        <v>2.7103650060687428</v>
      </c>
      <c r="N153" s="388">
        <v>3.7163856510958762</v>
      </c>
      <c r="O153" s="145">
        <v>1.4417679592976078</v>
      </c>
      <c r="P153" s="145">
        <v>2.4994892084867466</v>
      </c>
      <c r="Q153" s="145">
        <v>0.12261921067917933</v>
      </c>
      <c r="R153" s="145">
        <v>0.35793529386503198</v>
      </c>
      <c r="S153" s="145">
        <v>0.46446987213825425</v>
      </c>
      <c r="T153" s="145">
        <v>0.33</v>
      </c>
      <c r="U153" s="145">
        <v>6.85</v>
      </c>
      <c r="V153" s="146">
        <v>99.599999999999952</v>
      </c>
      <c r="W153" s="146"/>
      <c r="X153" s="145"/>
      <c r="Y153" s="145">
        <f t="shared" si="256"/>
        <v>1.069791825798825</v>
      </c>
      <c r="Z153" s="145"/>
      <c r="AA153" s="145"/>
      <c r="AB153" s="145"/>
      <c r="AC153" s="146"/>
      <c r="AD153" s="146"/>
      <c r="AE153" s="146"/>
      <c r="AF153" s="443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D153" s="146"/>
      <c r="BE153" s="146"/>
      <c r="BF153" s="146"/>
      <c r="BG153" s="146"/>
      <c r="BH153" s="147">
        <v>19059.142422598918</v>
      </c>
      <c r="BI153" s="148">
        <v>22.472846757178974</v>
      </c>
      <c r="BJ153" s="148">
        <v>9.8762712156702808</v>
      </c>
      <c r="BK153" s="148">
        <v>51.025533751608499</v>
      </c>
      <c r="BL153" s="148">
        <v>12.96908903859798</v>
      </c>
      <c r="BM153" s="148">
        <v>10.466129696496061</v>
      </c>
      <c r="BN153" s="148">
        <v>14.109921224405198</v>
      </c>
      <c r="BO153" s="148">
        <v>74.75132095201738</v>
      </c>
      <c r="BP153" s="148">
        <v>189.133538982472</v>
      </c>
      <c r="BQ153" s="148">
        <v>17.796403458778574</v>
      </c>
      <c r="BR153" s="148">
        <v>141.73765544627116</v>
      </c>
      <c r="BS153" s="148">
        <v>10.245313734539856</v>
      </c>
      <c r="BT153" s="148">
        <v>7.6729765894160282</v>
      </c>
      <c r="BU153" s="148">
        <v>9.379612151656973</v>
      </c>
      <c r="BV153" s="148">
        <v>3.6131016662436326</v>
      </c>
      <c r="BW153" s="148">
        <v>654.32539859104202</v>
      </c>
      <c r="BX153" s="148">
        <v>27.457985976376801</v>
      </c>
      <c r="BY153" s="148">
        <v>53.011027450155645</v>
      </c>
      <c r="BZ153" s="148">
        <v>7.4873919911033644</v>
      </c>
      <c r="CA153" s="148">
        <v>13.883353192884918</v>
      </c>
      <c r="CB153" s="148"/>
      <c r="CC153" s="148"/>
      <c r="CD153" s="148"/>
      <c r="CE153" s="148"/>
      <c r="CF153" s="148"/>
      <c r="CG153" s="198">
        <v>12.617472441949692</v>
      </c>
      <c r="CH153" s="344">
        <v>10.923691175810875</v>
      </c>
      <c r="CI153" s="362"/>
      <c r="CJ153" s="353"/>
      <c r="CK153" s="198">
        <v>12.617472441949692</v>
      </c>
      <c r="CL153" s="362"/>
      <c r="CM153" s="438"/>
      <c r="CN153" s="438"/>
      <c r="DG153" s="516"/>
      <c r="DH153" s="388">
        <v>65.812466847937856</v>
      </c>
      <c r="DI153" s="145">
        <v>0.59680252965999203</v>
      </c>
      <c r="DJ153" s="388">
        <v>12.312368324100252</v>
      </c>
      <c r="DK153" s="145">
        <v>2.2595775160420493</v>
      </c>
      <c r="DL153" s="145">
        <v>0.12575258062839173</v>
      </c>
      <c r="DM153" s="145">
        <v>2.7103650060687428</v>
      </c>
      <c r="DN153" s="388">
        <v>3.7163856510958762</v>
      </c>
      <c r="DO153" s="145">
        <v>1.4417679592976078</v>
      </c>
      <c r="DP153" s="145">
        <v>2.4994892084867466</v>
      </c>
      <c r="DQ153" s="145">
        <v>0.12261921067917933</v>
      </c>
      <c r="DR153" s="145">
        <v>0.35793529386503198</v>
      </c>
      <c r="DS153" s="145">
        <v>0.46446987213825425</v>
      </c>
      <c r="DT153" s="145">
        <v>0.33</v>
      </c>
      <c r="DU153" s="145">
        <v>6.85</v>
      </c>
      <c r="DV153" s="146">
        <v>99.599999999999952</v>
      </c>
      <c r="EM153" s="147">
        <v>19059.142422598918</v>
      </c>
      <c r="EN153" s="148">
        <v>22.472846757178974</v>
      </c>
      <c r="EO153" s="148">
        <v>9.8762712156702808</v>
      </c>
      <c r="EP153" s="148">
        <v>51.025533751608499</v>
      </c>
      <c r="EQ153" s="148">
        <v>12.96908903859798</v>
      </c>
      <c r="ER153" s="148">
        <v>10.466129696496061</v>
      </c>
      <c r="ES153" s="148">
        <v>14.109921224405198</v>
      </c>
      <c r="ET153" s="148">
        <v>74.75132095201738</v>
      </c>
      <c r="EU153" s="148">
        <v>189.133538982472</v>
      </c>
      <c r="EV153" s="148">
        <v>17.796403458778574</v>
      </c>
      <c r="EW153" s="148">
        <v>141.73765544627116</v>
      </c>
      <c r="EX153" s="148">
        <v>10.245313734539856</v>
      </c>
      <c r="EY153" s="148">
        <v>7.6729765894160282</v>
      </c>
      <c r="EZ153" s="148">
        <v>9.379612151656973</v>
      </c>
      <c r="FA153" s="148">
        <v>3.6131016662436326</v>
      </c>
      <c r="FB153" s="148">
        <v>654.32539859104202</v>
      </c>
      <c r="FC153" s="148">
        <v>27.457985976376801</v>
      </c>
      <c r="FD153" s="148">
        <v>53.011027450155645</v>
      </c>
      <c r="FE153" s="148">
        <v>7.4873919911033644</v>
      </c>
      <c r="FF153" s="148">
        <v>13.883353192884918</v>
      </c>
      <c r="GO153" s="198">
        <v>12.617472441949692</v>
      </c>
      <c r="GP153" s="362"/>
      <c r="HC153" s="637"/>
      <c r="HL153" s="637"/>
      <c r="IX153" s="278">
        <v>22</v>
      </c>
      <c r="IY153" s="388">
        <v>65.812466847937856</v>
      </c>
      <c r="IZ153" s="145">
        <v>0.59680252965999203</v>
      </c>
      <c r="JA153" s="388">
        <v>12.312368324100252</v>
      </c>
      <c r="JB153" s="145">
        <v>2.2595775160420493</v>
      </c>
      <c r="JC153" s="145">
        <v>0.12575258062839173</v>
      </c>
      <c r="JD153" s="145">
        <v>2.7103650060687428</v>
      </c>
      <c r="JE153" s="388">
        <v>3.7163856510958762</v>
      </c>
      <c r="JF153" s="145">
        <v>1.4417679592976078</v>
      </c>
      <c r="JG153" s="145">
        <v>2.4994892084867466</v>
      </c>
      <c r="JH153" s="145">
        <v>0.12261921067917933</v>
      </c>
      <c r="JI153" s="145">
        <v>0.35793529386503198</v>
      </c>
      <c r="JJ153" s="145">
        <v>0.46446987213825425</v>
      </c>
      <c r="JK153" s="145">
        <v>6.85</v>
      </c>
      <c r="JL153" s="248">
        <v>0.33</v>
      </c>
      <c r="JM153" s="146">
        <v>99.599999999999952</v>
      </c>
      <c r="KP153" s="147">
        <v>19059.142422598918</v>
      </c>
      <c r="KQ153" s="148">
        <v>22.472846757178974</v>
      </c>
      <c r="KR153" s="148">
        <v>9.8762712156702808</v>
      </c>
      <c r="KS153" s="148">
        <v>51.025533751608499</v>
      </c>
      <c r="KT153" s="148">
        <v>12.96908903859798</v>
      </c>
      <c r="KU153" s="148">
        <v>10.466129696496061</v>
      </c>
      <c r="KV153" s="148">
        <v>14.109921224405198</v>
      </c>
      <c r="KW153" s="148">
        <v>74.75132095201738</v>
      </c>
      <c r="KX153" s="148">
        <v>189.133538982472</v>
      </c>
      <c r="KY153" s="148">
        <v>17.796403458778574</v>
      </c>
      <c r="KZ153" s="148">
        <v>141.73765544627116</v>
      </c>
      <c r="LA153" s="148">
        <v>10.245313734539856</v>
      </c>
      <c r="LB153" s="148">
        <v>7.6729765894160282</v>
      </c>
      <c r="LC153" s="148">
        <v>9.379612151656973</v>
      </c>
      <c r="LD153" s="148">
        <v>3.6131016662436326</v>
      </c>
      <c r="LE153" s="148">
        <v>654.32539859104202</v>
      </c>
      <c r="LF153" s="148">
        <v>27.457985976376801</v>
      </c>
      <c r="LG153" s="148">
        <v>53.011027450155645</v>
      </c>
      <c r="LH153" s="148">
        <v>7.4873919911033644</v>
      </c>
      <c r="LI153" s="148">
        <v>13.883353192884918</v>
      </c>
    </row>
    <row r="154" spans="1:321" s="142" customFormat="1" ht="15.75" x14ac:dyDescent="0.25">
      <c r="A154" s="278">
        <v>23</v>
      </c>
      <c r="B154" s="272">
        <v>135</v>
      </c>
      <c r="C154" s="144">
        <v>110</v>
      </c>
      <c r="D154" s="327">
        <v>3148</v>
      </c>
      <c r="E154" s="320" t="s">
        <v>240</v>
      </c>
      <c r="F154" s="311" t="s">
        <v>167</v>
      </c>
      <c r="G154" s="239"/>
      <c r="H154" s="388">
        <v>68.752430376359499</v>
      </c>
      <c r="I154" s="145">
        <v>0.38122513320942797</v>
      </c>
      <c r="J154" s="388">
        <v>10.185676548731768</v>
      </c>
      <c r="K154" s="145">
        <v>1.8270861006826034</v>
      </c>
      <c r="L154" s="145">
        <v>0.10104134411376799</v>
      </c>
      <c r="M154" s="145">
        <v>2.0410560058647</v>
      </c>
      <c r="N154" s="388">
        <v>3.831541991187208</v>
      </c>
      <c r="O154" s="145">
        <v>1.3962266229962366</v>
      </c>
      <c r="P154" s="145">
        <v>2.562216622872556</v>
      </c>
      <c r="Q154" s="145">
        <v>0.11084308440963403</v>
      </c>
      <c r="R154" s="145">
        <v>1.0679725969176592</v>
      </c>
      <c r="S154" s="145">
        <v>0.48268357265493494</v>
      </c>
      <c r="T154" s="145">
        <v>0.28000000000000003</v>
      </c>
      <c r="U154" s="145">
        <v>6.58</v>
      </c>
      <c r="V154" s="146">
        <v>99.6</v>
      </c>
      <c r="W154" s="146"/>
      <c r="X154" s="145"/>
      <c r="Y154" s="145">
        <f t="shared" si="256"/>
        <v>1.0360001542632076</v>
      </c>
      <c r="Z154" s="145"/>
      <c r="AA154" s="145"/>
      <c r="AB154" s="145"/>
      <c r="AC154" s="146"/>
      <c r="AD154" s="146"/>
      <c r="AE154" s="146"/>
      <c r="AF154" s="443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D154" s="146"/>
      <c r="BE154" s="146"/>
      <c r="BF154" s="146"/>
      <c r="BG154" s="146"/>
      <c r="BH154" s="147">
        <v>14391.572551778574</v>
      </c>
      <c r="BI154" s="148">
        <v>25.13123716060764</v>
      </c>
      <c r="BJ154" s="148">
        <v>27.669592120115027</v>
      </c>
      <c r="BK154" s="148">
        <v>40.648270717969972</v>
      </c>
      <c r="BL154" s="148">
        <v>8.1170707386104812</v>
      </c>
      <c r="BM154" s="148">
        <v>22.730113163759995</v>
      </c>
      <c r="BN154" s="148">
        <v>9.4092849995473369</v>
      </c>
      <c r="BO154" s="148">
        <v>66.912972961844446</v>
      </c>
      <c r="BP154" s="148">
        <v>259.2509263250825</v>
      </c>
      <c r="BQ154" s="148">
        <v>13.658306595417921</v>
      </c>
      <c r="BR154" s="148">
        <v>111.65947753700486</v>
      </c>
      <c r="BS154" s="148">
        <v>4.9562647131830886</v>
      </c>
      <c r="BT154" s="148">
        <v>8.13788214683135</v>
      </c>
      <c r="BU154" s="148">
        <v>5.9534198482395624</v>
      </c>
      <c r="BV154" s="148">
        <v>3.8379426435790003</v>
      </c>
      <c r="BW154" s="148">
        <v>724.15293662953184</v>
      </c>
      <c r="BX154" s="148">
        <v>24.003478679706252</v>
      </c>
      <c r="BY154" s="148">
        <v>43.996758688875765</v>
      </c>
      <c r="BZ154" s="148">
        <v>0.8848982509805855</v>
      </c>
      <c r="CA154" s="148">
        <v>9.6731403417874642</v>
      </c>
      <c r="CB154" s="148"/>
      <c r="CC154" s="148"/>
      <c r="CD154" s="148"/>
      <c r="CE154" s="148"/>
      <c r="CF154" s="148"/>
      <c r="CG154" s="191"/>
      <c r="CH154" s="342"/>
      <c r="CI154" s="358"/>
      <c r="CJ154" s="351"/>
      <c r="CK154" s="191"/>
      <c r="CL154" s="358"/>
      <c r="CM154" s="438"/>
      <c r="CN154" s="438"/>
      <c r="DG154" s="516"/>
      <c r="DH154" s="388">
        <v>68.752430376359499</v>
      </c>
      <c r="DI154" s="145">
        <v>0.38122513320942797</v>
      </c>
      <c r="DJ154" s="388">
        <v>10.185676548731768</v>
      </c>
      <c r="DK154" s="145">
        <v>1.8270861006826034</v>
      </c>
      <c r="DL154" s="145">
        <v>0.10104134411376799</v>
      </c>
      <c r="DM154" s="145">
        <v>2.0410560058647</v>
      </c>
      <c r="DN154" s="388">
        <v>3.831541991187208</v>
      </c>
      <c r="DO154" s="145">
        <v>1.3962266229962366</v>
      </c>
      <c r="DP154" s="145">
        <v>2.562216622872556</v>
      </c>
      <c r="DQ154" s="145">
        <v>0.11084308440963403</v>
      </c>
      <c r="DR154" s="145">
        <v>1.0679725969176592</v>
      </c>
      <c r="DS154" s="145">
        <v>0.48268357265493494</v>
      </c>
      <c r="DT154" s="145">
        <v>0.28000000000000003</v>
      </c>
      <c r="DU154" s="145">
        <v>6.58</v>
      </c>
      <c r="DV154" s="146">
        <v>99.6</v>
      </c>
      <c r="EM154" s="147">
        <v>14391.572551778574</v>
      </c>
      <c r="EN154" s="148">
        <v>25.13123716060764</v>
      </c>
      <c r="EO154" s="148">
        <v>27.669592120115027</v>
      </c>
      <c r="EP154" s="148">
        <v>40.648270717969972</v>
      </c>
      <c r="EQ154" s="148">
        <v>8.1170707386104812</v>
      </c>
      <c r="ER154" s="148">
        <v>22.730113163759995</v>
      </c>
      <c r="ES154" s="148">
        <v>9.4092849995473369</v>
      </c>
      <c r="ET154" s="148">
        <v>66.912972961844446</v>
      </c>
      <c r="EU154" s="148">
        <v>259.2509263250825</v>
      </c>
      <c r="EV154" s="148">
        <v>13.658306595417921</v>
      </c>
      <c r="EW154" s="148">
        <v>111.65947753700486</v>
      </c>
      <c r="EX154" s="148">
        <v>4.9562647131830886</v>
      </c>
      <c r="EY154" s="148">
        <v>8.13788214683135</v>
      </c>
      <c r="EZ154" s="148">
        <v>5.9534198482395624</v>
      </c>
      <c r="FA154" s="148">
        <v>3.8379426435790003</v>
      </c>
      <c r="FB154" s="148">
        <v>724.15293662953184</v>
      </c>
      <c r="FC154" s="148">
        <v>24.003478679706252</v>
      </c>
      <c r="FD154" s="148">
        <v>43.996758688875765</v>
      </c>
      <c r="FE154" s="148">
        <v>0.8848982509805855</v>
      </c>
      <c r="FF154" s="148">
        <v>9.6731403417874642</v>
      </c>
      <c r="GO154" s="191"/>
      <c r="GP154" s="358"/>
      <c r="HC154" s="637"/>
      <c r="HL154" s="637"/>
      <c r="IX154" s="278">
        <v>23</v>
      </c>
      <c r="IY154" s="388">
        <v>68.752430376359499</v>
      </c>
      <c r="IZ154" s="145">
        <v>0.38122513320942797</v>
      </c>
      <c r="JA154" s="388">
        <v>10.185676548731768</v>
      </c>
      <c r="JB154" s="145">
        <v>1.8270861006826034</v>
      </c>
      <c r="JC154" s="145">
        <v>0.10104134411376799</v>
      </c>
      <c r="JD154" s="145">
        <v>2.0410560058647</v>
      </c>
      <c r="JE154" s="388">
        <v>3.831541991187208</v>
      </c>
      <c r="JF154" s="145">
        <v>1.3962266229962366</v>
      </c>
      <c r="JG154" s="145">
        <v>2.562216622872556</v>
      </c>
      <c r="JH154" s="145">
        <v>0.11084308440963403</v>
      </c>
      <c r="JI154" s="145">
        <v>1.0679725969176592</v>
      </c>
      <c r="JJ154" s="145">
        <v>0.48268357265493494</v>
      </c>
      <c r="JK154" s="145">
        <v>6.58</v>
      </c>
      <c r="JL154" s="248">
        <v>0.28000000000000003</v>
      </c>
      <c r="JM154" s="146">
        <v>99.6</v>
      </c>
      <c r="KP154" s="147">
        <v>14391.572551778574</v>
      </c>
      <c r="KQ154" s="148">
        <v>25.13123716060764</v>
      </c>
      <c r="KR154" s="148">
        <v>27.669592120115027</v>
      </c>
      <c r="KS154" s="148">
        <v>40.648270717969972</v>
      </c>
      <c r="KT154" s="148">
        <v>8.1170707386104812</v>
      </c>
      <c r="KU154" s="148">
        <v>22.730113163759995</v>
      </c>
      <c r="KV154" s="148">
        <v>9.4092849995473369</v>
      </c>
      <c r="KW154" s="148">
        <v>66.912972961844446</v>
      </c>
      <c r="KX154" s="148">
        <v>259.2509263250825</v>
      </c>
      <c r="KY154" s="148">
        <v>13.658306595417921</v>
      </c>
      <c r="KZ154" s="148">
        <v>111.65947753700486</v>
      </c>
      <c r="LA154" s="148">
        <v>4.9562647131830886</v>
      </c>
      <c r="LB154" s="148">
        <v>8.13788214683135</v>
      </c>
      <c r="LC154" s="148">
        <v>5.9534198482395624</v>
      </c>
      <c r="LD154" s="148">
        <v>3.8379426435790003</v>
      </c>
      <c r="LE154" s="148">
        <v>724.15293662953184</v>
      </c>
      <c r="LF154" s="148">
        <v>24.003478679706252</v>
      </c>
      <c r="LG154" s="148">
        <v>43.996758688875765</v>
      </c>
      <c r="LH154" s="148">
        <v>0.8848982509805855</v>
      </c>
      <c r="LI154" s="148">
        <v>9.6731403417874642</v>
      </c>
    </row>
    <row r="155" spans="1:321" s="142" customFormat="1" ht="15.75" x14ac:dyDescent="0.2">
      <c r="A155" s="278">
        <v>24</v>
      </c>
      <c r="B155" s="272">
        <v>137</v>
      </c>
      <c r="C155" s="144">
        <v>110</v>
      </c>
      <c r="D155" s="327">
        <v>3148.1</v>
      </c>
      <c r="E155" s="320" t="s">
        <v>240</v>
      </c>
      <c r="F155" s="311" t="s">
        <v>167</v>
      </c>
      <c r="G155" s="239"/>
      <c r="H155" s="388">
        <v>67.122452066013693</v>
      </c>
      <c r="I155" s="145">
        <v>0.49141662459470675</v>
      </c>
      <c r="J155" s="388">
        <v>11.957735137378972</v>
      </c>
      <c r="K155" s="145">
        <v>2.2152782471138632</v>
      </c>
      <c r="L155" s="145">
        <v>9.7846140037920845E-2</v>
      </c>
      <c r="M155" s="145">
        <v>2.1321090280816302</v>
      </c>
      <c r="N155" s="388">
        <v>3.3508139297454362</v>
      </c>
      <c r="O155" s="145">
        <v>1.4331336766405258</v>
      </c>
      <c r="P155" s="145">
        <v>2.5983354761984896</v>
      </c>
      <c r="Q155" s="145">
        <v>0.11293942759696182</v>
      </c>
      <c r="R155" s="145">
        <v>0.81462116163486009</v>
      </c>
      <c r="S155" s="145">
        <v>0.4533190849629205</v>
      </c>
      <c r="T155" s="145">
        <v>0.28999999999999998</v>
      </c>
      <c r="U155" s="145">
        <v>6.53</v>
      </c>
      <c r="V155" s="146">
        <v>99.6</v>
      </c>
      <c r="W155" s="146"/>
      <c r="X155" s="145"/>
      <c r="Y155" s="145">
        <f t="shared" si="256"/>
        <v>1.0633851880672702</v>
      </c>
      <c r="Z155" s="145"/>
      <c r="AA155" s="145"/>
      <c r="AB155" s="145"/>
      <c r="AC155" s="146"/>
      <c r="AD155" s="146"/>
      <c r="AE155" s="146"/>
      <c r="AF155" s="443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D155" s="146"/>
      <c r="BE155" s="146"/>
      <c r="BF155" s="146"/>
      <c r="BG155" s="146"/>
      <c r="BH155" s="147">
        <v>17642.564758256816</v>
      </c>
      <c r="BI155" s="148">
        <v>36.837381329814292</v>
      </c>
      <c r="BJ155" s="148">
        <v>16.832391327839982</v>
      </c>
      <c r="BK155" s="148">
        <v>46.087453914273503</v>
      </c>
      <c r="BL155" s="148">
        <v>10.380792415904661</v>
      </c>
      <c r="BM155" s="148">
        <v>15.965720782910244</v>
      </c>
      <c r="BN155" s="148">
        <v>7.4508334929894389</v>
      </c>
      <c r="BO155" s="148">
        <v>76.334207938568284</v>
      </c>
      <c r="BP155" s="148">
        <v>247.95564303389278</v>
      </c>
      <c r="BQ155" s="148">
        <v>15.661864563613998</v>
      </c>
      <c r="BR155" s="148">
        <v>136.69741718872544</v>
      </c>
      <c r="BS155" s="148">
        <v>7.0822399982525068</v>
      </c>
      <c r="BT155" s="148">
        <v>6.2018159284574432</v>
      </c>
      <c r="BU155" s="148">
        <v>7.9647135800378388</v>
      </c>
      <c r="BV155" s="148">
        <v>5.1715646119162075</v>
      </c>
      <c r="BW155" s="148">
        <v>697.40575770890257</v>
      </c>
      <c r="BX155" s="148">
        <v>26.510791034155858</v>
      </c>
      <c r="BY155" s="148">
        <v>49.036496590256128</v>
      </c>
      <c r="BZ155" s="148">
        <v>9.2141484670488314</v>
      </c>
      <c r="CA155" s="148">
        <v>11.232953315579246</v>
      </c>
      <c r="CB155" s="148"/>
      <c r="CC155" s="148"/>
      <c r="CD155" s="148"/>
      <c r="CE155" s="148"/>
      <c r="CF155" s="148"/>
      <c r="CG155" s="198">
        <v>14</v>
      </c>
      <c r="CH155" s="344">
        <v>12.3</v>
      </c>
      <c r="CI155" s="360">
        <v>5.6666540546933613</v>
      </c>
      <c r="CJ155" s="353"/>
      <c r="CK155" s="198">
        <v>14</v>
      </c>
      <c r="CL155" s="360">
        <v>5.6666540546933613</v>
      </c>
      <c r="CM155" s="438"/>
      <c r="CN155" s="438"/>
      <c r="DG155" s="516"/>
      <c r="DH155" s="388">
        <v>67.122452066013693</v>
      </c>
      <c r="DI155" s="145">
        <v>0.49141662459470675</v>
      </c>
      <c r="DJ155" s="388">
        <v>11.957735137378972</v>
      </c>
      <c r="DK155" s="145">
        <v>2.2152782471138632</v>
      </c>
      <c r="DL155" s="145">
        <v>9.7846140037920845E-2</v>
      </c>
      <c r="DM155" s="145">
        <v>2.1321090280816302</v>
      </c>
      <c r="DN155" s="388">
        <v>3.3508139297454362</v>
      </c>
      <c r="DO155" s="145">
        <v>1.4331336766405258</v>
      </c>
      <c r="DP155" s="145">
        <v>2.5983354761984896</v>
      </c>
      <c r="DQ155" s="145">
        <v>0.11293942759696182</v>
      </c>
      <c r="DR155" s="145">
        <v>0.81462116163486009</v>
      </c>
      <c r="DS155" s="145">
        <v>0.4533190849629205</v>
      </c>
      <c r="DT155" s="145">
        <v>0.28999999999999998</v>
      </c>
      <c r="DU155" s="145">
        <v>6.53</v>
      </c>
      <c r="DV155" s="146">
        <v>99.6</v>
      </c>
      <c r="EM155" s="147">
        <v>17642.564758256816</v>
      </c>
      <c r="EN155" s="148">
        <v>36.837381329814292</v>
      </c>
      <c r="EO155" s="148">
        <v>16.832391327839982</v>
      </c>
      <c r="EP155" s="148">
        <v>46.087453914273503</v>
      </c>
      <c r="EQ155" s="148">
        <v>10.380792415904661</v>
      </c>
      <c r="ER155" s="148">
        <v>15.965720782910244</v>
      </c>
      <c r="ES155" s="148">
        <v>7.4508334929894389</v>
      </c>
      <c r="ET155" s="148">
        <v>76.334207938568284</v>
      </c>
      <c r="EU155" s="148">
        <v>247.95564303389278</v>
      </c>
      <c r="EV155" s="148">
        <v>15.661864563613998</v>
      </c>
      <c r="EW155" s="148">
        <v>136.69741718872544</v>
      </c>
      <c r="EX155" s="148">
        <v>7.0822399982525068</v>
      </c>
      <c r="EY155" s="148">
        <v>6.2018159284574432</v>
      </c>
      <c r="EZ155" s="148">
        <v>7.9647135800378388</v>
      </c>
      <c r="FA155" s="148">
        <v>5.1715646119162075</v>
      </c>
      <c r="FB155" s="148">
        <v>697.40575770890257</v>
      </c>
      <c r="FC155" s="148">
        <v>26.510791034155858</v>
      </c>
      <c r="FD155" s="148">
        <v>49.036496590256128</v>
      </c>
      <c r="FE155" s="148">
        <v>9.2141484670488314</v>
      </c>
      <c r="FF155" s="148">
        <v>11.232953315579246</v>
      </c>
      <c r="GO155" s="198">
        <v>14</v>
      </c>
      <c r="GP155" s="360">
        <v>5.6666540546933613</v>
      </c>
      <c r="HC155" s="637"/>
      <c r="HL155" s="637"/>
      <c r="IX155" s="278">
        <v>24</v>
      </c>
      <c r="IY155" s="388">
        <v>67.122452066013693</v>
      </c>
      <c r="IZ155" s="145">
        <v>0.49141662459470675</v>
      </c>
      <c r="JA155" s="388">
        <v>11.957735137378972</v>
      </c>
      <c r="JB155" s="145">
        <v>2.2152782471138632</v>
      </c>
      <c r="JC155" s="145">
        <v>9.7846140037920845E-2</v>
      </c>
      <c r="JD155" s="145">
        <v>2.1321090280816302</v>
      </c>
      <c r="JE155" s="388">
        <v>3.3508139297454362</v>
      </c>
      <c r="JF155" s="145">
        <v>1.4331336766405258</v>
      </c>
      <c r="JG155" s="145">
        <v>2.5983354761984896</v>
      </c>
      <c r="JH155" s="145">
        <v>0.11293942759696182</v>
      </c>
      <c r="JI155" s="145">
        <v>0.81462116163486009</v>
      </c>
      <c r="JJ155" s="145">
        <v>0.4533190849629205</v>
      </c>
      <c r="JK155" s="145">
        <v>6.53</v>
      </c>
      <c r="JL155" s="248">
        <v>0.28999999999999998</v>
      </c>
      <c r="JM155" s="146">
        <v>99.6</v>
      </c>
      <c r="KP155" s="147">
        <v>17642.564758256816</v>
      </c>
      <c r="KQ155" s="148">
        <v>36.837381329814292</v>
      </c>
      <c r="KR155" s="148">
        <v>16.832391327839982</v>
      </c>
      <c r="KS155" s="148">
        <v>46.087453914273503</v>
      </c>
      <c r="KT155" s="148">
        <v>10.380792415904661</v>
      </c>
      <c r="KU155" s="148">
        <v>15.965720782910244</v>
      </c>
      <c r="KV155" s="148">
        <v>7.4508334929894389</v>
      </c>
      <c r="KW155" s="148">
        <v>76.334207938568284</v>
      </c>
      <c r="KX155" s="148">
        <v>247.95564303389278</v>
      </c>
      <c r="KY155" s="148">
        <v>15.661864563613998</v>
      </c>
      <c r="KZ155" s="148">
        <v>136.69741718872544</v>
      </c>
      <c r="LA155" s="148">
        <v>7.0822399982525068</v>
      </c>
      <c r="LB155" s="148">
        <v>6.2018159284574432</v>
      </c>
      <c r="LC155" s="148">
        <v>7.9647135800378388</v>
      </c>
      <c r="LD155" s="148">
        <v>5.1715646119162075</v>
      </c>
      <c r="LE155" s="148">
        <v>697.40575770890257</v>
      </c>
      <c r="LF155" s="148">
        <v>26.510791034155858</v>
      </c>
      <c r="LG155" s="148">
        <v>49.036496590256128</v>
      </c>
      <c r="LH155" s="148">
        <v>9.2141484670488314</v>
      </c>
      <c r="LI155" s="148">
        <v>11.232953315579246</v>
      </c>
    </row>
    <row r="156" spans="1:321" s="142" customFormat="1" ht="15.75" x14ac:dyDescent="0.2">
      <c r="A156" s="278">
        <v>25</v>
      </c>
      <c r="B156" s="272">
        <v>140</v>
      </c>
      <c r="C156" s="144">
        <v>110</v>
      </c>
      <c r="D156" s="327">
        <v>3150.75</v>
      </c>
      <c r="E156" s="320" t="s">
        <v>240</v>
      </c>
      <c r="F156" s="311" t="s">
        <v>161</v>
      </c>
      <c r="G156" s="239"/>
      <c r="H156" s="388">
        <v>28.172630546419711</v>
      </c>
      <c r="I156" s="145">
        <v>1.4623869696744893</v>
      </c>
      <c r="J156" s="388">
        <v>27.334357592093443</v>
      </c>
      <c r="K156" s="204">
        <v>8.273769545900409</v>
      </c>
      <c r="L156" s="145">
        <v>0.36117197095213371</v>
      </c>
      <c r="M156" s="145">
        <v>7.1427979590659181</v>
      </c>
      <c r="N156" s="388">
        <v>7.4215585614547015</v>
      </c>
      <c r="O156" s="145">
        <v>4.6798595415316901</v>
      </c>
      <c r="P156" s="145">
        <v>7.2668021794142623</v>
      </c>
      <c r="Q156" s="145">
        <v>0.26780929300922379</v>
      </c>
      <c r="R156" s="145">
        <v>0.31261010410742107</v>
      </c>
      <c r="S156" s="145">
        <v>1.2442457363766002</v>
      </c>
      <c r="T156" s="145">
        <v>0.32</v>
      </c>
      <c r="U156" s="145">
        <v>5.34</v>
      </c>
      <c r="V156" s="146">
        <v>99.6</v>
      </c>
      <c r="W156" s="146"/>
      <c r="X156" s="145"/>
      <c r="Y156" s="145">
        <f t="shared" si="256"/>
        <v>3.4724557798165141</v>
      </c>
      <c r="Z156" s="145"/>
      <c r="AA156" s="145"/>
      <c r="AB156" s="145"/>
      <c r="AC156" s="146"/>
      <c r="AD156" s="146"/>
      <c r="AE156" s="146"/>
      <c r="AF156" s="443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D156" s="146"/>
      <c r="BE156" s="146"/>
      <c r="BF156" s="146"/>
      <c r="BG156" s="146"/>
      <c r="BH156" s="205">
        <v>17722.080642541277</v>
      </c>
      <c r="BI156" s="148">
        <v>20.235067801834123</v>
      </c>
      <c r="BJ156" s="148">
        <v>34.260498816787852</v>
      </c>
      <c r="BK156" s="148">
        <v>47.280328548940908</v>
      </c>
      <c r="BL156" s="148">
        <v>11.260385998422386</v>
      </c>
      <c r="BM156" s="148">
        <v>8.7226912930414375</v>
      </c>
      <c r="BN156" s="148">
        <v>19.818866124721847</v>
      </c>
      <c r="BO156" s="148">
        <v>82.278011852285303</v>
      </c>
      <c r="BP156" s="148">
        <v>187.68000417258585</v>
      </c>
      <c r="BQ156" s="148">
        <v>18.730790021032803</v>
      </c>
      <c r="BR156" s="148">
        <v>115.32182629078397</v>
      </c>
      <c r="BS156" s="148">
        <v>7.526451195956203</v>
      </c>
      <c r="BT156" s="148">
        <v>8.4336257972844155</v>
      </c>
      <c r="BU156" s="148">
        <v>6.7091932942964307</v>
      </c>
      <c r="BV156" s="148">
        <v>5.7311889872820059</v>
      </c>
      <c r="BW156" s="148">
        <v>674.14366261788416</v>
      </c>
      <c r="BX156" s="148">
        <v>26.19230079125575</v>
      </c>
      <c r="BY156" s="148">
        <v>49.244204276646805</v>
      </c>
      <c r="BZ156" s="148">
        <v>7.3183494001718872</v>
      </c>
      <c r="CA156" s="148">
        <v>13.00777275675145</v>
      </c>
      <c r="CB156" s="148"/>
      <c r="CC156" s="148"/>
      <c r="CD156" s="148"/>
      <c r="CE156" s="148"/>
      <c r="CF156" s="148"/>
      <c r="CG156" s="198">
        <v>10.698802694457903</v>
      </c>
      <c r="CH156" s="344">
        <v>9.9114256024543526</v>
      </c>
      <c r="CI156" s="360">
        <v>0.38821950426602475</v>
      </c>
      <c r="CJ156" s="353"/>
      <c r="CK156" s="198">
        <v>10.698802694457903</v>
      </c>
      <c r="CL156" s="360">
        <v>0.38821950426602475</v>
      </c>
      <c r="CM156" s="438"/>
      <c r="CN156" s="438"/>
      <c r="DG156" s="516"/>
      <c r="DH156" s="388">
        <v>28.172630546419711</v>
      </c>
      <c r="DI156" s="145">
        <v>1.4623869696744893</v>
      </c>
      <c r="DJ156" s="388">
        <v>27.334357592093443</v>
      </c>
      <c r="DK156" s="204">
        <v>8.273769545900409</v>
      </c>
      <c r="DL156" s="145">
        <v>0.36117197095213371</v>
      </c>
      <c r="DM156" s="145">
        <v>7.1427979590659181</v>
      </c>
      <c r="DN156" s="388">
        <v>7.4215585614547015</v>
      </c>
      <c r="DO156" s="145">
        <v>4.6798595415316901</v>
      </c>
      <c r="DP156" s="145">
        <v>7.2668021794142623</v>
      </c>
      <c r="DQ156" s="145">
        <v>0.26780929300922379</v>
      </c>
      <c r="DR156" s="145">
        <v>0.31261010410742107</v>
      </c>
      <c r="DS156" s="145">
        <v>1.2442457363766002</v>
      </c>
      <c r="DT156" s="145">
        <v>0.32</v>
      </c>
      <c r="DU156" s="145">
        <v>5.34</v>
      </c>
      <c r="DV156" s="146">
        <v>99.6</v>
      </c>
      <c r="EM156" s="205">
        <v>17722.080642541277</v>
      </c>
      <c r="EN156" s="148">
        <v>20.235067801834123</v>
      </c>
      <c r="EO156" s="148">
        <v>34.260498816787852</v>
      </c>
      <c r="EP156" s="148">
        <v>47.280328548940908</v>
      </c>
      <c r="EQ156" s="148">
        <v>11.260385998422386</v>
      </c>
      <c r="ER156" s="148">
        <v>8.7226912930414375</v>
      </c>
      <c r="ES156" s="148">
        <v>19.818866124721847</v>
      </c>
      <c r="ET156" s="148">
        <v>82.278011852285303</v>
      </c>
      <c r="EU156" s="148">
        <v>187.68000417258585</v>
      </c>
      <c r="EV156" s="148">
        <v>18.730790021032803</v>
      </c>
      <c r="EW156" s="148">
        <v>115.32182629078397</v>
      </c>
      <c r="EX156" s="148">
        <v>7.526451195956203</v>
      </c>
      <c r="EY156" s="148">
        <v>8.4336257972844155</v>
      </c>
      <c r="EZ156" s="148">
        <v>6.7091932942964307</v>
      </c>
      <c r="FA156" s="148">
        <v>5.7311889872820059</v>
      </c>
      <c r="FB156" s="148">
        <v>674.14366261788416</v>
      </c>
      <c r="FC156" s="148">
        <v>26.19230079125575</v>
      </c>
      <c r="FD156" s="148">
        <v>49.244204276646805</v>
      </c>
      <c r="FE156" s="148">
        <v>7.3183494001718872</v>
      </c>
      <c r="FF156" s="148">
        <v>13.00777275675145</v>
      </c>
      <c r="GO156" s="198">
        <v>10.698802694457903</v>
      </c>
      <c r="GP156" s="360">
        <v>0.38821950426602475</v>
      </c>
      <c r="HC156" s="637"/>
      <c r="HL156" s="637"/>
      <c r="IX156" s="278">
        <v>25</v>
      </c>
      <c r="IY156" s="388">
        <v>28.172630546419711</v>
      </c>
      <c r="IZ156" s="145">
        <v>1.4623869696744893</v>
      </c>
      <c r="JA156" s="388">
        <v>27.334357592093443</v>
      </c>
      <c r="JB156" s="204">
        <v>8.273769545900409</v>
      </c>
      <c r="JC156" s="145">
        <v>0.36117197095213371</v>
      </c>
      <c r="JD156" s="145">
        <v>7.1427979590659181</v>
      </c>
      <c r="JE156" s="388">
        <v>7.4215585614547015</v>
      </c>
      <c r="JF156" s="145">
        <v>4.6798595415316901</v>
      </c>
      <c r="JG156" s="145">
        <v>7.2668021794142623</v>
      </c>
      <c r="JH156" s="145">
        <v>0.26780929300922379</v>
      </c>
      <c r="JI156" s="145">
        <v>0.31261010410742107</v>
      </c>
      <c r="JJ156" s="145">
        <v>1.2442457363766002</v>
      </c>
      <c r="JK156" s="145">
        <v>5.34</v>
      </c>
      <c r="JL156" s="248">
        <v>0.32</v>
      </c>
      <c r="JM156" s="146">
        <v>99.6</v>
      </c>
      <c r="KP156" s="205">
        <v>17722.080642541277</v>
      </c>
      <c r="KQ156" s="148">
        <v>20.235067801834123</v>
      </c>
      <c r="KR156" s="148">
        <v>34.260498816787852</v>
      </c>
      <c r="KS156" s="148">
        <v>47.280328548940908</v>
      </c>
      <c r="KT156" s="148">
        <v>11.260385998422386</v>
      </c>
      <c r="KU156" s="148">
        <v>8.7226912930414375</v>
      </c>
      <c r="KV156" s="148">
        <v>19.818866124721847</v>
      </c>
      <c r="KW156" s="148">
        <v>82.278011852285303</v>
      </c>
      <c r="KX156" s="148">
        <v>187.68000417258585</v>
      </c>
      <c r="KY156" s="148">
        <v>18.730790021032803</v>
      </c>
      <c r="KZ156" s="148">
        <v>115.32182629078397</v>
      </c>
      <c r="LA156" s="148">
        <v>7.526451195956203</v>
      </c>
      <c r="LB156" s="148">
        <v>8.4336257972844155</v>
      </c>
      <c r="LC156" s="148">
        <v>6.7091932942964307</v>
      </c>
      <c r="LD156" s="148">
        <v>5.7311889872820059</v>
      </c>
      <c r="LE156" s="148">
        <v>674.14366261788416</v>
      </c>
      <c r="LF156" s="148">
        <v>26.19230079125575</v>
      </c>
      <c r="LG156" s="148">
        <v>49.244204276646805</v>
      </c>
      <c r="LH156" s="148">
        <v>7.3183494001718872</v>
      </c>
      <c r="LI156" s="148">
        <v>13.00777275675145</v>
      </c>
    </row>
    <row r="157" spans="1:321" s="142" customFormat="1" ht="15.75" x14ac:dyDescent="0.2">
      <c r="A157" s="278">
        <v>26</v>
      </c>
      <c r="B157" s="272">
        <v>106</v>
      </c>
      <c r="C157" s="144">
        <v>110</v>
      </c>
      <c r="D157" s="327">
        <v>3151</v>
      </c>
      <c r="E157" s="320" t="s">
        <v>240</v>
      </c>
      <c r="F157" s="311" t="s">
        <v>176</v>
      </c>
      <c r="G157" s="239"/>
      <c r="H157" s="388">
        <v>56.62266533809418</v>
      </c>
      <c r="I157" s="145">
        <v>2.2074427576328004</v>
      </c>
      <c r="J157" s="388">
        <v>8.7277194557193543</v>
      </c>
      <c r="K157" s="145">
        <v>2.1335288598266886</v>
      </c>
      <c r="L157" s="145">
        <v>0.16977098402341204</v>
      </c>
      <c r="M157" s="145">
        <v>3.2996675855830508</v>
      </c>
      <c r="N157" s="388">
        <v>3.7981664304458587</v>
      </c>
      <c r="O157" s="145">
        <v>5.0411588113074393</v>
      </c>
      <c r="P157" s="145">
        <v>4.9193688660587327</v>
      </c>
      <c r="Q157" s="145">
        <v>0.2251014160458846</v>
      </c>
      <c r="R157" s="145">
        <v>2.751822814628095</v>
      </c>
      <c r="S157" s="145">
        <v>0.40358668063450581</v>
      </c>
      <c r="T157" s="145">
        <v>0.34</v>
      </c>
      <c r="U157" s="145">
        <v>8.9600000000000009</v>
      </c>
      <c r="V157" s="146">
        <v>99.6</v>
      </c>
      <c r="W157" s="146"/>
      <c r="X157" s="145"/>
      <c r="Y157" s="145">
        <f t="shared" si="256"/>
        <v>3.74053983799012</v>
      </c>
      <c r="Z157" s="145"/>
      <c r="AA157" s="145"/>
      <c r="AB157" s="145"/>
      <c r="AC157" s="146"/>
      <c r="AD157" s="146"/>
      <c r="AE157" s="146"/>
      <c r="AF157" s="443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D157" s="146"/>
      <c r="BE157" s="146"/>
      <c r="BF157" s="146"/>
      <c r="BG157" s="146"/>
      <c r="BH157" s="147">
        <v>18697.824691720783</v>
      </c>
      <c r="BI157" s="148">
        <v>46.560986078599392</v>
      </c>
      <c r="BJ157" s="148">
        <v>181.9958974323475</v>
      </c>
      <c r="BK157" s="148">
        <v>40.209331151676061</v>
      </c>
      <c r="BL157" s="148">
        <v>10.680966996284477</v>
      </c>
      <c r="BM157" s="148">
        <v>42.310397334032281</v>
      </c>
      <c r="BN157" s="148">
        <v>9.4834019306748907</v>
      </c>
      <c r="BO157" s="148">
        <v>67.939446463322682</v>
      </c>
      <c r="BP157" s="148">
        <v>143.49798107457966</v>
      </c>
      <c r="BQ157" s="148">
        <v>22.229399870918439</v>
      </c>
      <c r="BR157" s="148">
        <v>243.51609139486891</v>
      </c>
      <c r="BS157" s="148">
        <v>6.1858566912244077</v>
      </c>
      <c r="BT157" s="148">
        <v>15.634054968381184</v>
      </c>
      <c r="BU157" s="148">
        <v>12.043483925195746</v>
      </c>
      <c r="BV157" s="148">
        <v>3.5137989221449719</v>
      </c>
      <c r="BW157" s="148">
        <v>570.32857203994433</v>
      </c>
      <c r="BX157" s="148">
        <v>24.135823563432695</v>
      </c>
      <c r="BY157" s="148">
        <v>51.866831343104955</v>
      </c>
      <c r="BZ157" s="148">
        <v>12.058096998106356</v>
      </c>
      <c r="CA157" s="148">
        <v>14.880330591959625</v>
      </c>
      <c r="CB157" s="148"/>
      <c r="CC157" s="148"/>
      <c r="CD157" s="148"/>
      <c r="CE157" s="148"/>
      <c r="CF157" s="148"/>
      <c r="CG157" s="198">
        <v>10.649467744902926</v>
      </c>
      <c r="CH157" s="344">
        <v>8.9417475728155278</v>
      </c>
      <c r="CI157" s="360">
        <v>6.3884400117890658</v>
      </c>
      <c r="CJ157" s="353"/>
      <c r="CK157" s="198">
        <v>10.649467744902926</v>
      </c>
      <c r="CL157" s="360">
        <v>6.3884400117890658</v>
      </c>
      <c r="CM157" s="438"/>
      <c r="CN157" s="438"/>
      <c r="DG157" s="516"/>
      <c r="DH157" s="388">
        <v>56.62266533809418</v>
      </c>
      <c r="DI157" s="145">
        <v>2.2074427576328004</v>
      </c>
      <c r="DJ157" s="388">
        <v>8.7277194557193543</v>
      </c>
      <c r="DK157" s="145">
        <v>2.1335288598266886</v>
      </c>
      <c r="DL157" s="145">
        <v>0.16977098402341204</v>
      </c>
      <c r="DM157" s="145">
        <v>3.2996675855830508</v>
      </c>
      <c r="DN157" s="388">
        <v>3.7981664304458587</v>
      </c>
      <c r="DO157" s="145">
        <v>5.0411588113074393</v>
      </c>
      <c r="DP157" s="145">
        <v>4.9193688660587327</v>
      </c>
      <c r="DQ157" s="145">
        <v>0.2251014160458846</v>
      </c>
      <c r="DR157" s="145">
        <v>2.751822814628095</v>
      </c>
      <c r="DS157" s="145">
        <v>0.40358668063450581</v>
      </c>
      <c r="DT157" s="145">
        <v>0.34</v>
      </c>
      <c r="DU157" s="145">
        <v>8.9600000000000009</v>
      </c>
      <c r="DV157" s="146">
        <v>99.6</v>
      </c>
      <c r="EM157" s="147">
        <v>18697.824691720783</v>
      </c>
      <c r="EN157" s="148">
        <v>46.560986078599392</v>
      </c>
      <c r="EO157" s="148">
        <v>181.9958974323475</v>
      </c>
      <c r="EP157" s="148">
        <v>40.209331151676061</v>
      </c>
      <c r="EQ157" s="148">
        <v>10.680966996284477</v>
      </c>
      <c r="ER157" s="148">
        <v>42.310397334032281</v>
      </c>
      <c r="ES157" s="148">
        <v>9.4834019306748907</v>
      </c>
      <c r="ET157" s="148">
        <v>67.939446463322682</v>
      </c>
      <c r="EU157" s="148">
        <v>143.49798107457966</v>
      </c>
      <c r="EV157" s="148">
        <v>22.229399870918439</v>
      </c>
      <c r="EW157" s="148">
        <v>243.51609139486891</v>
      </c>
      <c r="EX157" s="148">
        <v>6.1858566912244077</v>
      </c>
      <c r="EY157" s="148">
        <v>15.634054968381184</v>
      </c>
      <c r="EZ157" s="148">
        <v>12.043483925195746</v>
      </c>
      <c r="FA157" s="148">
        <v>3.5137989221449719</v>
      </c>
      <c r="FB157" s="148">
        <v>570.32857203994433</v>
      </c>
      <c r="FC157" s="148">
        <v>24.135823563432695</v>
      </c>
      <c r="FD157" s="148">
        <v>51.866831343104955</v>
      </c>
      <c r="FE157" s="148">
        <v>12.058096998106356</v>
      </c>
      <c r="FF157" s="148">
        <v>14.880330591959625</v>
      </c>
      <c r="GO157" s="198">
        <v>10.649467744902926</v>
      </c>
      <c r="GP157" s="360">
        <v>6.3884400117890658</v>
      </c>
      <c r="HC157" s="637"/>
      <c r="HL157" s="637"/>
      <c r="IX157" s="278">
        <v>26</v>
      </c>
      <c r="IY157" s="388">
        <v>56.62266533809418</v>
      </c>
      <c r="IZ157" s="145">
        <v>2.2074427576328004</v>
      </c>
      <c r="JA157" s="388">
        <v>8.7277194557193543</v>
      </c>
      <c r="JB157" s="145">
        <v>2.1335288598266886</v>
      </c>
      <c r="JC157" s="145">
        <v>0.16977098402341204</v>
      </c>
      <c r="JD157" s="145">
        <v>3.2996675855830508</v>
      </c>
      <c r="JE157" s="388">
        <v>3.7981664304458587</v>
      </c>
      <c r="JF157" s="145">
        <v>5.0411588113074393</v>
      </c>
      <c r="JG157" s="145">
        <v>4.9193688660587327</v>
      </c>
      <c r="JH157" s="145">
        <v>0.2251014160458846</v>
      </c>
      <c r="JI157" s="145">
        <v>2.751822814628095</v>
      </c>
      <c r="JJ157" s="145">
        <v>0.40358668063450581</v>
      </c>
      <c r="JK157" s="145">
        <v>8.9600000000000009</v>
      </c>
      <c r="JL157" s="248">
        <v>0.34</v>
      </c>
      <c r="JM157" s="146">
        <v>99.6</v>
      </c>
      <c r="KP157" s="147">
        <v>18697.824691720783</v>
      </c>
      <c r="KQ157" s="148">
        <v>46.560986078599392</v>
      </c>
      <c r="KR157" s="148">
        <v>181.9958974323475</v>
      </c>
      <c r="KS157" s="148">
        <v>40.209331151676061</v>
      </c>
      <c r="KT157" s="148">
        <v>10.680966996284477</v>
      </c>
      <c r="KU157" s="148">
        <v>42.310397334032281</v>
      </c>
      <c r="KV157" s="148">
        <v>9.4834019306748907</v>
      </c>
      <c r="KW157" s="148">
        <v>67.939446463322682</v>
      </c>
      <c r="KX157" s="148">
        <v>143.49798107457966</v>
      </c>
      <c r="KY157" s="148">
        <v>22.229399870918439</v>
      </c>
      <c r="KZ157" s="148">
        <v>243.51609139486891</v>
      </c>
      <c r="LA157" s="148">
        <v>6.1858566912244077</v>
      </c>
      <c r="LB157" s="148">
        <v>15.634054968381184</v>
      </c>
      <c r="LC157" s="148">
        <v>12.043483925195746</v>
      </c>
      <c r="LD157" s="148">
        <v>3.5137989221449719</v>
      </c>
      <c r="LE157" s="148">
        <v>570.32857203994433</v>
      </c>
      <c r="LF157" s="148">
        <v>24.135823563432695</v>
      </c>
      <c r="LG157" s="148">
        <v>51.866831343104955</v>
      </c>
      <c r="LH157" s="148">
        <v>12.058096998106356</v>
      </c>
      <c r="LI157" s="148">
        <v>14.880330591959625</v>
      </c>
    </row>
    <row r="158" spans="1:321" s="142" customFormat="1" ht="15.75" x14ac:dyDescent="0.25">
      <c r="A158" s="278">
        <v>28</v>
      </c>
      <c r="B158" s="272">
        <v>143</v>
      </c>
      <c r="C158" s="144">
        <v>110</v>
      </c>
      <c r="D158" s="327">
        <v>3151.5</v>
      </c>
      <c r="E158" s="320" t="s">
        <v>240</v>
      </c>
      <c r="F158" s="311" t="s">
        <v>181</v>
      </c>
      <c r="G158" s="239"/>
      <c r="H158" s="388">
        <v>74.099562122069969</v>
      </c>
      <c r="I158" s="145">
        <v>0.44343633516514747</v>
      </c>
      <c r="J158" s="388">
        <v>12.989120476678575</v>
      </c>
      <c r="K158" s="145">
        <v>2.0689295463681887</v>
      </c>
      <c r="L158" s="145">
        <v>3.9601596224961649E-2</v>
      </c>
      <c r="M158" s="145">
        <v>1.2413577278209131</v>
      </c>
      <c r="N158" s="388">
        <v>0.76106144540022458</v>
      </c>
      <c r="O158" s="145">
        <v>1.3514298568154222</v>
      </c>
      <c r="P158" s="145">
        <v>2.7623636505227096</v>
      </c>
      <c r="Q158" s="145">
        <v>0.12053101210007559</v>
      </c>
      <c r="R158" s="145">
        <v>0.25984739676840224</v>
      </c>
      <c r="S158" s="145">
        <v>0.35275883406542763</v>
      </c>
      <c r="T158" s="145">
        <v>0.03</v>
      </c>
      <c r="U158" s="145">
        <v>3.08</v>
      </c>
      <c r="V158" s="146">
        <v>99.6</v>
      </c>
      <c r="W158" s="146"/>
      <c r="X158" s="145"/>
      <c r="Y158" s="145">
        <f t="shared" si="256"/>
        <v>1.0027609537570432</v>
      </c>
      <c r="Z158" s="145"/>
      <c r="AA158" s="145"/>
      <c r="AB158" s="145"/>
      <c r="AC158" s="146"/>
      <c r="AD158" s="146"/>
      <c r="AE158" s="146"/>
      <c r="AF158" s="443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D158" s="146"/>
      <c r="BE158" s="146"/>
      <c r="BF158" s="146"/>
      <c r="BG158" s="146"/>
      <c r="BH158" s="147">
        <v>15136.116194416152</v>
      </c>
      <c r="BI158" s="148">
        <v>18.878646102023236</v>
      </c>
      <c r="BJ158" s="148">
        <v>11.723296020267426</v>
      </c>
      <c r="BK158" s="148">
        <v>45.87215023303434</v>
      </c>
      <c r="BL158" s="148">
        <v>10.866824310848694</v>
      </c>
      <c r="BM158" s="148">
        <v>13.686082379719238</v>
      </c>
      <c r="BN158" s="148">
        <v>6.1549316657218762</v>
      </c>
      <c r="BO158" s="148">
        <v>78.187907038566394</v>
      </c>
      <c r="BP158" s="148">
        <v>219.67121382665104</v>
      </c>
      <c r="BQ158" s="148">
        <v>15.332526824810929</v>
      </c>
      <c r="BR158" s="148">
        <v>119.92091571881967</v>
      </c>
      <c r="BS158" s="148">
        <v>7.3703101754227314</v>
      </c>
      <c r="BT158" s="148">
        <v>7.2628562485542192</v>
      </c>
      <c r="BU158" s="148">
        <v>7.0790734748146811</v>
      </c>
      <c r="BV158" s="148">
        <v>5.9442441690637198</v>
      </c>
      <c r="BW158" s="148">
        <v>894.96530072202415</v>
      </c>
      <c r="BX158" s="148">
        <v>25.678781331975802</v>
      </c>
      <c r="BY158" s="148">
        <v>50.532892792760151</v>
      </c>
      <c r="BZ158" s="148">
        <v>1.1096801342392595</v>
      </c>
      <c r="CA158" s="148">
        <v>15.916454623700993</v>
      </c>
      <c r="CB158" s="148"/>
      <c r="CC158" s="148"/>
      <c r="CD158" s="148"/>
      <c r="CE158" s="148"/>
      <c r="CF158" s="148"/>
      <c r="CG158" s="191"/>
      <c r="CH158" s="342"/>
      <c r="CI158" s="358"/>
      <c r="CJ158" s="351"/>
      <c r="CK158" s="191"/>
      <c r="CL158" s="358"/>
      <c r="CM158" s="438"/>
      <c r="CN158" s="438"/>
      <c r="DG158" s="516"/>
      <c r="DH158" s="388">
        <v>74.099562122069969</v>
      </c>
      <c r="DI158" s="145">
        <v>0.44343633516514747</v>
      </c>
      <c r="DJ158" s="388">
        <v>12.989120476678575</v>
      </c>
      <c r="DK158" s="145">
        <v>2.0689295463681887</v>
      </c>
      <c r="DL158" s="145">
        <v>3.9601596224961649E-2</v>
      </c>
      <c r="DM158" s="145">
        <v>1.2413577278209131</v>
      </c>
      <c r="DN158" s="388">
        <v>0.76106144540022458</v>
      </c>
      <c r="DO158" s="145">
        <v>1.3514298568154222</v>
      </c>
      <c r="DP158" s="145">
        <v>2.7623636505227096</v>
      </c>
      <c r="DQ158" s="145">
        <v>0.12053101210007559</v>
      </c>
      <c r="DR158" s="145">
        <v>0.25984739676840224</v>
      </c>
      <c r="DS158" s="145">
        <v>0.35275883406542763</v>
      </c>
      <c r="DT158" s="145">
        <v>0.03</v>
      </c>
      <c r="DU158" s="145">
        <v>3.08</v>
      </c>
      <c r="DV158" s="146">
        <v>99.6</v>
      </c>
      <c r="EM158" s="147">
        <v>15136.116194416152</v>
      </c>
      <c r="EN158" s="148">
        <v>18.878646102023236</v>
      </c>
      <c r="EO158" s="148">
        <v>11.723296020267426</v>
      </c>
      <c r="EP158" s="148">
        <v>45.87215023303434</v>
      </c>
      <c r="EQ158" s="148">
        <v>10.866824310848694</v>
      </c>
      <c r="ER158" s="148">
        <v>13.686082379719238</v>
      </c>
      <c r="ES158" s="148">
        <v>6.1549316657218762</v>
      </c>
      <c r="ET158" s="148">
        <v>78.187907038566394</v>
      </c>
      <c r="EU158" s="148">
        <v>219.67121382665104</v>
      </c>
      <c r="EV158" s="148">
        <v>15.332526824810929</v>
      </c>
      <c r="EW158" s="148">
        <v>119.92091571881967</v>
      </c>
      <c r="EX158" s="148">
        <v>7.3703101754227314</v>
      </c>
      <c r="EY158" s="148">
        <v>7.2628562485542192</v>
      </c>
      <c r="EZ158" s="148">
        <v>7.0790734748146811</v>
      </c>
      <c r="FA158" s="148">
        <v>5.9442441690637198</v>
      </c>
      <c r="FB158" s="148">
        <v>894.96530072202415</v>
      </c>
      <c r="FC158" s="148">
        <v>25.678781331975802</v>
      </c>
      <c r="FD158" s="148">
        <v>50.532892792760151</v>
      </c>
      <c r="FE158" s="148">
        <v>1.1096801342392595</v>
      </c>
      <c r="FF158" s="148">
        <v>15.916454623700993</v>
      </c>
      <c r="GO158" s="191"/>
      <c r="GP158" s="358"/>
      <c r="HC158" s="637"/>
      <c r="HL158" s="637"/>
      <c r="IX158" s="278">
        <v>28</v>
      </c>
      <c r="IY158" s="388">
        <v>74.099562122069969</v>
      </c>
      <c r="IZ158" s="145">
        <v>0.44343633516514747</v>
      </c>
      <c r="JA158" s="388">
        <v>12.989120476678575</v>
      </c>
      <c r="JB158" s="145">
        <v>2.0689295463681887</v>
      </c>
      <c r="JC158" s="145">
        <v>3.9601596224961649E-2</v>
      </c>
      <c r="JD158" s="145">
        <v>1.2413577278209131</v>
      </c>
      <c r="JE158" s="388">
        <v>0.76106144540022458</v>
      </c>
      <c r="JF158" s="145">
        <v>1.3514298568154222</v>
      </c>
      <c r="JG158" s="145">
        <v>2.7623636505227096</v>
      </c>
      <c r="JH158" s="145">
        <v>0.12053101210007559</v>
      </c>
      <c r="JI158" s="145">
        <v>0.25984739676840224</v>
      </c>
      <c r="JJ158" s="145">
        <v>0.35275883406542763</v>
      </c>
      <c r="JK158" s="145">
        <v>3.08</v>
      </c>
      <c r="JL158" s="248">
        <v>0.03</v>
      </c>
      <c r="JM158" s="146">
        <v>99.6</v>
      </c>
      <c r="KP158" s="147">
        <v>15136.116194416152</v>
      </c>
      <c r="KQ158" s="148">
        <v>18.878646102023236</v>
      </c>
      <c r="KR158" s="148">
        <v>11.723296020267426</v>
      </c>
      <c r="KS158" s="148">
        <v>45.87215023303434</v>
      </c>
      <c r="KT158" s="148">
        <v>10.866824310848694</v>
      </c>
      <c r="KU158" s="148">
        <v>13.686082379719238</v>
      </c>
      <c r="KV158" s="148">
        <v>6.1549316657218762</v>
      </c>
      <c r="KW158" s="148">
        <v>78.187907038566394</v>
      </c>
      <c r="KX158" s="148">
        <v>219.67121382665104</v>
      </c>
      <c r="KY158" s="148">
        <v>15.332526824810929</v>
      </c>
      <c r="KZ158" s="148">
        <v>119.92091571881967</v>
      </c>
      <c r="LA158" s="148">
        <v>7.3703101754227314</v>
      </c>
      <c r="LB158" s="148">
        <v>7.2628562485542192</v>
      </c>
      <c r="LC158" s="148">
        <v>7.0790734748146811</v>
      </c>
      <c r="LD158" s="148">
        <v>5.9442441690637198</v>
      </c>
      <c r="LE158" s="148">
        <v>894.96530072202415</v>
      </c>
      <c r="LF158" s="148">
        <v>25.678781331975802</v>
      </c>
      <c r="LG158" s="148">
        <v>50.532892792760151</v>
      </c>
      <c r="LH158" s="148">
        <v>1.1096801342392595</v>
      </c>
      <c r="LI158" s="148">
        <v>15.916454623700993</v>
      </c>
    </row>
    <row r="159" spans="1:321" s="142" customFormat="1" ht="15.75" x14ac:dyDescent="0.2">
      <c r="A159" s="278">
        <v>29</v>
      </c>
      <c r="B159" s="272">
        <v>109</v>
      </c>
      <c r="C159" s="144">
        <v>110</v>
      </c>
      <c r="D159" s="327">
        <v>3152.5</v>
      </c>
      <c r="E159" s="320" t="s">
        <v>240</v>
      </c>
      <c r="F159" s="311" t="s">
        <v>162</v>
      </c>
      <c r="G159" s="239"/>
      <c r="H159" s="388">
        <v>59.52423823375544</v>
      </c>
      <c r="I159" s="145">
        <v>2.2550251891189848</v>
      </c>
      <c r="J159" s="388">
        <v>12.870191039327974</v>
      </c>
      <c r="K159" s="145">
        <v>2.401014197697942</v>
      </c>
      <c r="L159" s="145">
        <v>6.4884003812869823E-2</v>
      </c>
      <c r="M159" s="145">
        <v>1.801653313420253</v>
      </c>
      <c r="N159" s="388">
        <v>1.6997364583745658</v>
      </c>
      <c r="O159" s="145">
        <v>5.3142651613462286</v>
      </c>
      <c r="P159" s="145">
        <v>5.7626381122228993</v>
      </c>
      <c r="Q159" s="145">
        <v>0.2218910507751444</v>
      </c>
      <c r="R159" s="145">
        <v>2.7827688239051098</v>
      </c>
      <c r="S159" s="145">
        <v>0.66169441624256853</v>
      </c>
      <c r="T159" s="145">
        <v>0.32</v>
      </c>
      <c r="U159" s="145">
        <v>3.92</v>
      </c>
      <c r="V159" s="146">
        <v>99.6</v>
      </c>
      <c r="W159" s="146"/>
      <c r="X159" s="145"/>
      <c r="Y159" s="145">
        <f t="shared" si="256"/>
        <v>3.9431847497189016</v>
      </c>
      <c r="Z159" s="145"/>
      <c r="AA159" s="145"/>
      <c r="AB159" s="145"/>
      <c r="AC159" s="146"/>
      <c r="AD159" s="146"/>
      <c r="AE159" s="146"/>
      <c r="AF159" s="443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D159" s="146"/>
      <c r="BE159" s="146"/>
      <c r="BF159" s="146"/>
      <c r="BG159" s="146"/>
      <c r="BH159" s="147">
        <v>21494.767504267533</v>
      </c>
      <c r="BI159" s="148">
        <v>45.796036343535427</v>
      </c>
      <c r="BJ159" s="148">
        <v>5.2487650316445711</v>
      </c>
      <c r="BK159" s="148">
        <v>53.366396023818766</v>
      </c>
      <c r="BL159" s="148">
        <v>13.957481689113353</v>
      </c>
      <c r="BM159" s="148">
        <v>24.897744012790024</v>
      </c>
      <c r="BN159" s="148">
        <v>20.091507597536875</v>
      </c>
      <c r="BO159" s="148">
        <v>94.363333992899342</v>
      </c>
      <c r="BP159" s="148">
        <v>205.55932039937147</v>
      </c>
      <c r="BQ159" s="148">
        <v>15.725033152405866</v>
      </c>
      <c r="BR159" s="148">
        <v>143.64630673225483</v>
      </c>
      <c r="BS159" s="148">
        <v>10.198233959018296</v>
      </c>
      <c r="BT159" s="148">
        <v>13.457089568520379</v>
      </c>
      <c r="BU159" s="148">
        <v>8.0801631783831045</v>
      </c>
      <c r="BV159" s="148">
        <v>4.6710119439454765</v>
      </c>
      <c r="BW159" s="148">
        <v>979.21053808704403</v>
      </c>
      <c r="BX159" s="148">
        <v>31.837989205022083</v>
      </c>
      <c r="BY159" s="148">
        <v>60.172786436603509</v>
      </c>
      <c r="BZ159" s="148">
        <v>6.2466432617463896</v>
      </c>
      <c r="CA159" s="148">
        <v>16.175830401060214</v>
      </c>
      <c r="CB159" s="148"/>
      <c r="CC159" s="148"/>
      <c r="CD159" s="148"/>
      <c r="CE159" s="148"/>
      <c r="CF159" s="148"/>
      <c r="CG159" s="198">
        <v>13.37430762594648</v>
      </c>
      <c r="CH159" s="344">
        <v>11.647043375497883</v>
      </c>
      <c r="CI159" s="360">
        <v>0.96643223062691608</v>
      </c>
      <c r="CJ159" s="353" t="s">
        <v>159</v>
      </c>
      <c r="CK159" s="198">
        <v>13.37430762594648</v>
      </c>
      <c r="CL159" s="360">
        <v>0.96643223062691608</v>
      </c>
      <c r="CM159" s="438"/>
      <c r="CN159" s="438"/>
      <c r="DG159" s="516"/>
      <c r="DH159" s="388">
        <v>59.52423823375544</v>
      </c>
      <c r="DI159" s="145">
        <v>2.2550251891189848</v>
      </c>
      <c r="DJ159" s="388">
        <v>12.870191039327974</v>
      </c>
      <c r="DK159" s="145">
        <v>2.401014197697942</v>
      </c>
      <c r="DL159" s="145">
        <v>6.4884003812869823E-2</v>
      </c>
      <c r="DM159" s="145">
        <v>1.801653313420253</v>
      </c>
      <c r="DN159" s="388">
        <v>1.6997364583745658</v>
      </c>
      <c r="DO159" s="145">
        <v>5.3142651613462286</v>
      </c>
      <c r="DP159" s="145">
        <v>5.7626381122228993</v>
      </c>
      <c r="DQ159" s="145">
        <v>0.2218910507751444</v>
      </c>
      <c r="DR159" s="145">
        <v>2.7827688239051098</v>
      </c>
      <c r="DS159" s="145">
        <v>0.66169441624256853</v>
      </c>
      <c r="DT159" s="145">
        <v>0.32</v>
      </c>
      <c r="DU159" s="145">
        <v>3.92</v>
      </c>
      <c r="DV159" s="146">
        <v>99.6</v>
      </c>
      <c r="EM159" s="147">
        <v>21494.767504267533</v>
      </c>
      <c r="EN159" s="148">
        <v>45.796036343535427</v>
      </c>
      <c r="EO159" s="148">
        <v>5.2487650316445711</v>
      </c>
      <c r="EP159" s="148">
        <v>53.366396023818766</v>
      </c>
      <c r="EQ159" s="148">
        <v>13.957481689113353</v>
      </c>
      <c r="ER159" s="148">
        <v>24.897744012790024</v>
      </c>
      <c r="ES159" s="148">
        <v>20.091507597536875</v>
      </c>
      <c r="ET159" s="148">
        <v>94.363333992899342</v>
      </c>
      <c r="EU159" s="148">
        <v>205.55932039937147</v>
      </c>
      <c r="EV159" s="148">
        <v>15.725033152405866</v>
      </c>
      <c r="EW159" s="148">
        <v>143.64630673225483</v>
      </c>
      <c r="EX159" s="148">
        <v>10.198233959018296</v>
      </c>
      <c r="EY159" s="148">
        <v>13.457089568520379</v>
      </c>
      <c r="EZ159" s="148">
        <v>8.0801631783831045</v>
      </c>
      <c r="FA159" s="148">
        <v>4.6710119439454765</v>
      </c>
      <c r="FB159" s="148">
        <v>979.21053808704403</v>
      </c>
      <c r="FC159" s="148">
        <v>31.837989205022083</v>
      </c>
      <c r="FD159" s="148">
        <v>60.172786436603509</v>
      </c>
      <c r="FE159" s="148">
        <v>6.2466432617463896</v>
      </c>
      <c r="FF159" s="148">
        <v>16.175830401060214</v>
      </c>
      <c r="GO159" s="198">
        <v>13.37430762594648</v>
      </c>
      <c r="GP159" s="360">
        <v>0.96643223062691608</v>
      </c>
      <c r="HC159" s="637"/>
      <c r="HL159" s="637"/>
      <c r="IX159" s="278">
        <v>29</v>
      </c>
      <c r="IY159" s="388">
        <v>59.52423823375544</v>
      </c>
      <c r="IZ159" s="145">
        <v>2.2550251891189848</v>
      </c>
      <c r="JA159" s="388">
        <v>12.870191039327974</v>
      </c>
      <c r="JB159" s="145">
        <v>2.401014197697942</v>
      </c>
      <c r="JC159" s="145">
        <v>6.4884003812869823E-2</v>
      </c>
      <c r="JD159" s="145">
        <v>1.801653313420253</v>
      </c>
      <c r="JE159" s="388">
        <v>1.6997364583745658</v>
      </c>
      <c r="JF159" s="145">
        <v>5.3142651613462286</v>
      </c>
      <c r="JG159" s="145">
        <v>5.7626381122228993</v>
      </c>
      <c r="JH159" s="145">
        <v>0.2218910507751444</v>
      </c>
      <c r="JI159" s="145">
        <v>2.7827688239051098</v>
      </c>
      <c r="JJ159" s="145">
        <v>0.66169441624256853</v>
      </c>
      <c r="JK159" s="145">
        <v>3.92</v>
      </c>
      <c r="JL159" s="248">
        <v>0.32</v>
      </c>
      <c r="JM159" s="146">
        <v>99.6</v>
      </c>
      <c r="KP159" s="147">
        <v>21494.767504267533</v>
      </c>
      <c r="KQ159" s="148">
        <v>45.796036343535427</v>
      </c>
      <c r="KR159" s="148">
        <v>5.2487650316445711</v>
      </c>
      <c r="KS159" s="148">
        <v>53.366396023818766</v>
      </c>
      <c r="KT159" s="148">
        <v>13.957481689113353</v>
      </c>
      <c r="KU159" s="148">
        <v>24.897744012790024</v>
      </c>
      <c r="KV159" s="148">
        <v>20.091507597536875</v>
      </c>
      <c r="KW159" s="148">
        <v>94.363333992899342</v>
      </c>
      <c r="KX159" s="148">
        <v>205.55932039937147</v>
      </c>
      <c r="KY159" s="148">
        <v>15.725033152405866</v>
      </c>
      <c r="KZ159" s="148">
        <v>143.64630673225483</v>
      </c>
      <c r="LA159" s="148">
        <v>10.198233959018296</v>
      </c>
      <c r="LB159" s="148">
        <v>13.457089568520379</v>
      </c>
      <c r="LC159" s="148">
        <v>8.0801631783831045</v>
      </c>
      <c r="LD159" s="148">
        <v>4.6710119439454765</v>
      </c>
      <c r="LE159" s="148">
        <v>979.21053808704403</v>
      </c>
      <c r="LF159" s="148">
        <v>31.837989205022083</v>
      </c>
      <c r="LG159" s="148">
        <v>60.172786436603509</v>
      </c>
      <c r="LH159" s="148">
        <v>6.2466432617463896</v>
      </c>
      <c r="LI159" s="148">
        <v>16.175830401060214</v>
      </c>
    </row>
    <row r="160" spans="1:321" s="142" customFormat="1" ht="15.75" x14ac:dyDescent="0.2">
      <c r="A160" s="278">
        <v>30</v>
      </c>
      <c r="B160" s="272">
        <v>114</v>
      </c>
      <c r="C160" s="144">
        <v>110</v>
      </c>
      <c r="D160" s="327">
        <v>3153.8</v>
      </c>
      <c r="E160" s="320" t="s">
        <v>240</v>
      </c>
      <c r="F160" s="311" t="s">
        <v>163</v>
      </c>
      <c r="G160" s="239"/>
      <c r="H160" s="388">
        <v>67.051474365289081</v>
      </c>
      <c r="I160" s="145">
        <v>0.76576726598806844</v>
      </c>
      <c r="J160" s="388">
        <v>15.739309122321972</v>
      </c>
      <c r="K160" s="145">
        <v>3.0930951203063111</v>
      </c>
      <c r="L160" s="145">
        <v>5.8715336226559292E-2</v>
      </c>
      <c r="M160" s="145">
        <v>2.1380197387436444</v>
      </c>
      <c r="N160" s="388">
        <v>0.62386330102720711</v>
      </c>
      <c r="O160" s="145">
        <v>1.5253647943691429</v>
      </c>
      <c r="P160" s="145">
        <v>3.1558207859774163</v>
      </c>
      <c r="Q160" s="145">
        <v>0.12668527886360956</v>
      </c>
      <c r="R160" s="145">
        <v>0.17110738963396613</v>
      </c>
      <c r="S160" s="145">
        <v>0.5407775012530216</v>
      </c>
      <c r="T160" s="145">
        <v>0.47</v>
      </c>
      <c r="U160" s="145">
        <v>4.1399999999999997</v>
      </c>
      <c r="V160" s="146">
        <v>99.6</v>
      </c>
      <c r="W160" s="146"/>
      <c r="X160" s="145"/>
      <c r="Y160" s="145">
        <f t="shared" si="256"/>
        <v>1.131820677421904</v>
      </c>
      <c r="Z160" s="145"/>
      <c r="AA160" s="145"/>
      <c r="AB160" s="145"/>
      <c r="AC160" s="146"/>
      <c r="AD160" s="146"/>
      <c r="AE160" s="146"/>
      <c r="AF160" s="443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D160" s="146"/>
      <c r="BE160" s="146"/>
      <c r="BF160" s="146"/>
      <c r="BG160" s="146"/>
      <c r="BH160" s="147">
        <v>24585.101854826669</v>
      </c>
      <c r="BI160" s="148">
        <v>80.799850430156141</v>
      </c>
      <c r="BJ160" s="148">
        <v>21.349341578122718</v>
      </c>
      <c r="BK160" s="148">
        <v>68.269384698281499</v>
      </c>
      <c r="BL160" s="148">
        <v>16.55471231065285</v>
      </c>
      <c r="BM160" s="148">
        <v>27.769954728923228</v>
      </c>
      <c r="BN160" s="148">
        <v>23.48739954973388</v>
      </c>
      <c r="BO160" s="148">
        <v>101.53999592056691</v>
      </c>
      <c r="BP160" s="148">
        <v>190.70104058964714</v>
      </c>
      <c r="BQ160" s="148">
        <v>20.785731032479035</v>
      </c>
      <c r="BR160" s="148">
        <v>182.41055706224543</v>
      </c>
      <c r="BS160" s="148">
        <v>10.990680343936381</v>
      </c>
      <c r="BT160" s="148">
        <v>13.928013132000032</v>
      </c>
      <c r="BU160" s="148">
        <v>9.8037856167334727</v>
      </c>
      <c r="BV160" s="148">
        <v>6.640721942391747</v>
      </c>
      <c r="BW160" s="148">
        <v>564.7209379638665</v>
      </c>
      <c r="BX160" s="148">
        <v>36.546270467421692</v>
      </c>
      <c r="BY160" s="148">
        <v>57.967031636438215</v>
      </c>
      <c r="BZ160" s="148">
        <v>3.6398725535445249</v>
      </c>
      <c r="CA160" s="148">
        <v>13.825159653946267</v>
      </c>
      <c r="CB160" s="148"/>
      <c r="CC160" s="148"/>
      <c r="CD160" s="148"/>
      <c r="CE160" s="148"/>
      <c r="CF160" s="148"/>
      <c r="CG160" s="198">
        <v>16.899999999999999</v>
      </c>
      <c r="CH160" s="344">
        <v>15.8</v>
      </c>
      <c r="CI160" s="360">
        <v>1.2802896119657281</v>
      </c>
      <c r="CJ160" s="353"/>
      <c r="CK160" s="198">
        <v>16.899999999999999</v>
      </c>
      <c r="CL160" s="360">
        <v>1.2802896119657281</v>
      </c>
      <c r="CM160" s="438"/>
      <c r="CN160" s="438"/>
      <c r="DG160" s="516"/>
      <c r="DH160" s="388">
        <v>67.051474365289081</v>
      </c>
      <c r="DI160" s="145">
        <v>0.76576726598806844</v>
      </c>
      <c r="DJ160" s="388">
        <v>15.739309122321972</v>
      </c>
      <c r="DK160" s="145">
        <v>3.0930951203063111</v>
      </c>
      <c r="DL160" s="145">
        <v>5.8715336226559292E-2</v>
      </c>
      <c r="DM160" s="145">
        <v>2.1380197387436444</v>
      </c>
      <c r="DN160" s="388">
        <v>0.62386330102720711</v>
      </c>
      <c r="DO160" s="145">
        <v>1.5253647943691429</v>
      </c>
      <c r="DP160" s="145">
        <v>3.1558207859774163</v>
      </c>
      <c r="DQ160" s="145">
        <v>0.12668527886360956</v>
      </c>
      <c r="DR160" s="145">
        <v>0.17110738963396613</v>
      </c>
      <c r="DS160" s="145">
        <v>0.5407775012530216</v>
      </c>
      <c r="DT160" s="145">
        <v>0.47</v>
      </c>
      <c r="DU160" s="145">
        <v>4.1399999999999997</v>
      </c>
      <c r="DV160" s="146">
        <v>99.6</v>
      </c>
      <c r="EM160" s="147">
        <v>24585.101854826669</v>
      </c>
      <c r="EN160" s="148">
        <v>80.799850430156141</v>
      </c>
      <c r="EO160" s="148">
        <v>21.349341578122718</v>
      </c>
      <c r="EP160" s="148">
        <v>68.269384698281499</v>
      </c>
      <c r="EQ160" s="148">
        <v>16.55471231065285</v>
      </c>
      <c r="ER160" s="148">
        <v>27.769954728923228</v>
      </c>
      <c r="ES160" s="148">
        <v>23.48739954973388</v>
      </c>
      <c r="ET160" s="148">
        <v>101.53999592056691</v>
      </c>
      <c r="EU160" s="148">
        <v>190.70104058964714</v>
      </c>
      <c r="EV160" s="148">
        <v>20.785731032479035</v>
      </c>
      <c r="EW160" s="148">
        <v>182.41055706224543</v>
      </c>
      <c r="EX160" s="148">
        <v>10.990680343936381</v>
      </c>
      <c r="EY160" s="148">
        <v>13.928013132000032</v>
      </c>
      <c r="EZ160" s="148">
        <v>9.8037856167334727</v>
      </c>
      <c r="FA160" s="148">
        <v>6.640721942391747</v>
      </c>
      <c r="FB160" s="148">
        <v>564.7209379638665</v>
      </c>
      <c r="FC160" s="148">
        <v>36.546270467421692</v>
      </c>
      <c r="FD160" s="148">
        <v>57.967031636438215</v>
      </c>
      <c r="FE160" s="148">
        <v>3.6398725535445249</v>
      </c>
      <c r="FF160" s="148">
        <v>13.825159653946267</v>
      </c>
      <c r="GO160" s="198">
        <v>16.899999999999999</v>
      </c>
      <c r="GP160" s="360">
        <v>1.2802896119657281</v>
      </c>
      <c r="HC160" s="637"/>
      <c r="HL160" s="637"/>
      <c r="IX160" s="278">
        <v>30</v>
      </c>
      <c r="IY160" s="388">
        <v>67.051474365289081</v>
      </c>
      <c r="IZ160" s="145">
        <v>0.76576726598806844</v>
      </c>
      <c r="JA160" s="388">
        <v>15.739309122321972</v>
      </c>
      <c r="JB160" s="145">
        <v>3.0930951203063111</v>
      </c>
      <c r="JC160" s="145">
        <v>5.8715336226559292E-2</v>
      </c>
      <c r="JD160" s="145">
        <v>2.1380197387436444</v>
      </c>
      <c r="JE160" s="388">
        <v>0.62386330102720711</v>
      </c>
      <c r="JF160" s="145">
        <v>1.5253647943691429</v>
      </c>
      <c r="JG160" s="145">
        <v>3.1558207859774163</v>
      </c>
      <c r="JH160" s="145">
        <v>0.12668527886360956</v>
      </c>
      <c r="JI160" s="145">
        <v>0.17110738963396613</v>
      </c>
      <c r="JJ160" s="145">
        <v>0.5407775012530216</v>
      </c>
      <c r="JK160" s="145">
        <v>4.1399999999999997</v>
      </c>
      <c r="JL160" s="248">
        <v>0.47</v>
      </c>
      <c r="JM160" s="146">
        <v>99.6</v>
      </c>
      <c r="KP160" s="147">
        <v>24585.101854826669</v>
      </c>
      <c r="KQ160" s="148">
        <v>80.799850430156141</v>
      </c>
      <c r="KR160" s="148">
        <v>21.349341578122718</v>
      </c>
      <c r="KS160" s="148">
        <v>68.269384698281499</v>
      </c>
      <c r="KT160" s="148">
        <v>16.55471231065285</v>
      </c>
      <c r="KU160" s="148">
        <v>27.769954728923228</v>
      </c>
      <c r="KV160" s="148">
        <v>23.48739954973388</v>
      </c>
      <c r="KW160" s="148">
        <v>101.53999592056691</v>
      </c>
      <c r="KX160" s="148">
        <v>190.70104058964714</v>
      </c>
      <c r="KY160" s="148">
        <v>20.785731032479035</v>
      </c>
      <c r="KZ160" s="148">
        <v>182.41055706224543</v>
      </c>
      <c r="LA160" s="148">
        <v>10.990680343936381</v>
      </c>
      <c r="LB160" s="148">
        <v>13.928013132000032</v>
      </c>
      <c r="LC160" s="148">
        <v>9.8037856167334727</v>
      </c>
      <c r="LD160" s="148">
        <v>6.640721942391747</v>
      </c>
      <c r="LE160" s="148">
        <v>564.7209379638665</v>
      </c>
      <c r="LF160" s="148">
        <v>36.546270467421692</v>
      </c>
      <c r="LG160" s="148">
        <v>57.967031636438215</v>
      </c>
      <c r="LH160" s="148">
        <v>3.6398725535445249</v>
      </c>
      <c r="LI160" s="148">
        <v>13.825159653946267</v>
      </c>
    </row>
    <row r="161" spans="1:321" s="142" customFormat="1" ht="15.75" x14ac:dyDescent="0.2">
      <c r="A161" s="278">
        <v>31</v>
      </c>
      <c r="B161" s="272">
        <v>112</v>
      </c>
      <c r="C161" s="144">
        <v>110</v>
      </c>
      <c r="D161" s="327">
        <v>3154.3</v>
      </c>
      <c r="E161" s="320" t="s">
        <v>240</v>
      </c>
      <c r="F161" s="311" t="s">
        <v>162</v>
      </c>
      <c r="G161" s="239"/>
      <c r="H161" s="388">
        <v>48.790267710138856</v>
      </c>
      <c r="I161" s="145">
        <v>1.8150651616619768</v>
      </c>
      <c r="J161" s="388">
        <v>8.8957695692547816</v>
      </c>
      <c r="K161" s="145">
        <v>2.4352314921848159</v>
      </c>
      <c r="L161" s="145">
        <v>0.27979394532372626</v>
      </c>
      <c r="M161" s="145">
        <v>5.2743555682150571</v>
      </c>
      <c r="N161" s="388">
        <v>5.7833887896139853</v>
      </c>
      <c r="O161" s="145">
        <v>4.7428778169342412</v>
      </c>
      <c r="P161" s="145">
        <v>4.2192447557092292</v>
      </c>
      <c r="Q161" s="145">
        <v>0.18391440019721575</v>
      </c>
      <c r="R161" s="145">
        <v>2.4209585144443917</v>
      </c>
      <c r="S161" s="145">
        <v>0.45913227632172221</v>
      </c>
      <c r="T161" s="145">
        <v>0.33</v>
      </c>
      <c r="U161" s="145">
        <v>13.97</v>
      </c>
      <c r="V161" s="146">
        <v>99.6</v>
      </c>
      <c r="W161" s="146"/>
      <c r="X161" s="145"/>
      <c r="Y161" s="145">
        <f t="shared" si="256"/>
        <v>3.5192153401652071</v>
      </c>
      <c r="Z161" s="145"/>
      <c r="AA161" s="145"/>
      <c r="AB161" s="145"/>
      <c r="AC161" s="146"/>
      <c r="AD161" s="146"/>
      <c r="AE161" s="146"/>
      <c r="AF161" s="443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D161" s="146"/>
      <c r="BE161" s="146"/>
      <c r="BF161" s="146"/>
      <c r="BG161" s="146"/>
      <c r="BH161" s="147">
        <v>21164.006049101281</v>
      </c>
      <c r="BI161" s="148">
        <v>17.162067033534584</v>
      </c>
      <c r="BJ161" s="148">
        <v>154.76063022197491</v>
      </c>
      <c r="BK161" s="148">
        <v>40.672985592652786</v>
      </c>
      <c r="BL161" s="148">
        <v>6.6032095977036063</v>
      </c>
      <c r="BM161" s="148">
        <v>21.235700887686821</v>
      </c>
      <c r="BN161" s="148">
        <v>11.231988856548661</v>
      </c>
      <c r="BO161" s="148">
        <v>61.845239923153031</v>
      </c>
      <c r="BP161" s="148">
        <v>139.0498792089065</v>
      </c>
      <c r="BQ161" s="148">
        <v>16.842274400929469</v>
      </c>
      <c r="BR161" s="148">
        <v>171.6188758993226</v>
      </c>
      <c r="BS161" s="148">
        <v>6.6497755861240853</v>
      </c>
      <c r="BT161" s="148">
        <v>11.313744211489023</v>
      </c>
      <c r="BU161" s="148">
        <v>9.7415773073198313</v>
      </c>
      <c r="BV161" s="148">
        <v>4.2802193436635969</v>
      </c>
      <c r="BW161" s="148">
        <v>552.56471503346631</v>
      </c>
      <c r="BX161" s="148">
        <v>16.630078298680861</v>
      </c>
      <c r="BY161" s="148">
        <v>38.878675939802825</v>
      </c>
      <c r="BZ161" s="148">
        <v>10.813952954871462</v>
      </c>
      <c r="CA161" s="148">
        <v>13.706667547106974</v>
      </c>
      <c r="CB161" s="148"/>
      <c r="CC161" s="148"/>
      <c r="CD161" s="148"/>
      <c r="CE161" s="148"/>
      <c r="CF161" s="148"/>
      <c r="CG161" s="198">
        <v>10.768873763842542</v>
      </c>
      <c r="CH161" s="344">
        <v>9.4172965371770108</v>
      </c>
      <c r="CI161" s="360">
        <v>0.87150005067979663</v>
      </c>
      <c r="CJ161" s="353"/>
      <c r="CK161" s="198">
        <v>10.768873763842542</v>
      </c>
      <c r="CL161" s="360">
        <v>0.87150005067979663</v>
      </c>
      <c r="CM161" s="438"/>
      <c r="CN161" s="438"/>
      <c r="DG161" s="516"/>
      <c r="DH161" s="388">
        <v>48.790267710138856</v>
      </c>
      <c r="DI161" s="145">
        <v>1.8150651616619768</v>
      </c>
      <c r="DJ161" s="388">
        <v>8.8957695692547816</v>
      </c>
      <c r="DK161" s="145">
        <v>2.4352314921848159</v>
      </c>
      <c r="DL161" s="145">
        <v>0.27979394532372626</v>
      </c>
      <c r="DM161" s="145">
        <v>5.2743555682150571</v>
      </c>
      <c r="DN161" s="388">
        <v>5.7833887896139853</v>
      </c>
      <c r="DO161" s="145">
        <v>4.7428778169342412</v>
      </c>
      <c r="DP161" s="145">
        <v>4.2192447557092292</v>
      </c>
      <c r="DQ161" s="145">
        <v>0.18391440019721575</v>
      </c>
      <c r="DR161" s="145">
        <v>2.4209585144443917</v>
      </c>
      <c r="DS161" s="145">
        <v>0.45913227632172221</v>
      </c>
      <c r="DT161" s="145">
        <v>0.33</v>
      </c>
      <c r="DU161" s="145">
        <v>13.97</v>
      </c>
      <c r="DV161" s="146">
        <v>99.6</v>
      </c>
      <c r="EM161" s="147">
        <v>21164.006049101281</v>
      </c>
      <c r="EN161" s="148">
        <v>17.162067033534584</v>
      </c>
      <c r="EO161" s="148">
        <v>154.76063022197491</v>
      </c>
      <c r="EP161" s="148">
        <v>40.672985592652786</v>
      </c>
      <c r="EQ161" s="148">
        <v>6.6032095977036063</v>
      </c>
      <c r="ER161" s="148">
        <v>21.235700887686821</v>
      </c>
      <c r="ES161" s="148">
        <v>11.231988856548661</v>
      </c>
      <c r="ET161" s="148">
        <v>61.845239923153031</v>
      </c>
      <c r="EU161" s="148">
        <v>139.0498792089065</v>
      </c>
      <c r="EV161" s="148">
        <v>16.842274400929469</v>
      </c>
      <c r="EW161" s="148">
        <v>171.6188758993226</v>
      </c>
      <c r="EX161" s="148">
        <v>6.6497755861240853</v>
      </c>
      <c r="EY161" s="148">
        <v>11.313744211489023</v>
      </c>
      <c r="EZ161" s="148">
        <v>9.7415773073198313</v>
      </c>
      <c r="FA161" s="148">
        <v>4.2802193436635969</v>
      </c>
      <c r="FB161" s="148">
        <v>552.56471503346631</v>
      </c>
      <c r="FC161" s="148">
        <v>16.630078298680861</v>
      </c>
      <c r="FD161" s="148">
        <v>38.878675939802825</v>
      </c>
      <c r="FE161" s="148">
        <v>10.813952954871462</v>
      </c>
      <c r="FF161" s="148">
        <v>13.706667547106974</v>
      </c>
      <c r="GO161" s="198">
        <v>10.768873763842542</v>
      </c>
      <c r="GP161" s="360">
        <v>0.87150005067979663</v>
      </c>
      <c r="HC161" s="637"/>
      <c r="HL161" s="637"/>
      <c r="IX161" s="278">
        <v>31</v>
      </c>
      <c r="IY161" s="388">
        <v>48.790267710138856</v>
      </c>
      <c r="IZ161" s="145">
        <v>1.8150651616619768</v>
      </c>
      <c r="JA161" s="388">
        <v>8.8957695692547816</v>
      </c>
      <c r="JB161" s="145">
        <v>2.4352314921848159</v>
      </c>
      <c r="JC161" s="145">
        <v>0.27979394532372626</v>
      </c>
      <c r="JD161" s="145">
        <v>5.2743555682150571</v>
      </c>
      <c r="JE161" s="388">
        <v>5.7833887896139853</v>
      </c>
      <c r="JF161" s="145">
        <v>4.7428778169342412</v>
      </c>
      <c r="JG161" s="145">
        <v>4.2192447557092292</v>
      </c>
      <c r="JH161" s="145">
        <v>0.18391440019721575</v>
      </c>
      <c r="JI161" s="145">
        <v>2.4209585144443917</v>
      </c>
      <c r="JJ161" s="145">
        <v>0.45913227632172221</v>
      </c>
      <c r="JK161" s="145">
        <v>13.97</v>
      </c>
      <c r="JL161" s="248">
        <v>0.33</v>
      </c>
      <c r="JM161" s="146">
        <v>99.6</v>
      </c>
      <c r="KP161" s="147">
        <v>21164.006049101281</v>
      </c>
      <c r="KQ161" s="148">
        <v>17.162067033534584</v>
      </c>
      <c r="KR161" s="148">
        <v>154.76063022197491</v>
      </c>
      <c r="KS161" s="148">
        <v>40.672985592652786</v>
      </c>
      <c r="KT161" s="148">
        <v>6.6032095977036063</v>
      </c>
      <c r="KU161" s="148">
        <v>21.235700887686821</v>
      </c>
      <c r="KV161" s="148">
        <v>11.231988856548661</v>
      </c>
      <c r="KW161" s="148">
        <v>61.845239923153031</v>
      </c>
      <c r="KX161" s="148">
        <v>139.0498792089065</v>
      </c>
      <c r="KY161" s="148">
        <v>16.842274400929469</v>
      </c>
      <c r="KZ161" s="148">
        <v>171.6188758993226</v>
      </c>
      <c r="LA161" s="148">
        <v>6.6497755861240853</v>
      </c>
      <c r="LB161" s="148">
        <v>11.313744211489023</v>
      </c>
      <c r="LC161" s="148">
        <v>9.7415773073198313</v>
      </c>
      <c r="LD161" s="148">
        <v>4.2802193436635969</v>
      </c>
      <c r="LE161" s="148">
        <v>552.56471503346631</v>
      </c>
      <c r="LF161" s="148">
        <v>16.630078298680861</v>
      </c>
      <c r="LG161" s="148">
        <v>38.878675939802825</v>
      </c>
      <c r="LH161" s="148">
        <v>10.813952954871462</v>
      </c>
      <c r="LI161" s="148">
        <v>13.706667547106974</v>
      </c>
    </row>
    <row r="162" spans="1:321" s="142" customFormat="1" ht="15.75" x14ac:dyDescent="0.2">
      <c r="A162" s="278">
        <v>32</v>
      </c>
      <c r="B162" s="272">
        <v>116</v>
      </c>
      <c r="C162" s="144">
        <v>110</v>
      </c>
      <c r="D162" s="327">
        <v>3155.15</v>
      </c>
      <c r="E162" s="320" t="s">
        <v>240</v>
      </c>
      <c r="F162" s="311" t="s">
        <v>162</v>
      </c>
      <c r="G162" s="239"/>
      <c r="H162" s="388">
        <v>68.243419146186596</v>
      </c>
      <c r="I162" s="145">
        <v>0.49424168420391357</v>
      </c>
      <c r="J162" s="388">
        <v>12.331011929067255</v>
      </c>
      <c r="K162" s="145">
        <v>2.213397607904549</v>
      </c>
      <c r="L162" s="145">
        <v>0.10596107852947377</v>
      </c>
      <c r="M162" s="145">
        <v>2.3354197160536478</v>
      </c>
      <c r="N162" s="388">
        <v>1.8744473074903858</v>
      </c>
      <c r="O162" s="145">
        <v>1.4756331694030753</v>
      </c>
      <c r="P162" s="145">
        <v>2.7765765685926973</v>
      </c>
      <c r="Q162" s="145">
        <v>0.11513880974068803</v>
      </c>
      <c r="R162" s="145">
        <v>0.55859009508254087</v>
      </c>
      <c r="S162" s="145">
        <v>0.44616288774516616</v>
      </c>
      <c r="T162" s="145">
        <v>0.41</v>
      </c>
      <c r="U162" s="145">
        <v>6.22</v>
      </c>
      <c r="V162" s="146">
        <v>99.6</v>
      </c>
      <c r="W162" s="146"/>
      <c r="X162" s="145"/>
      <c r="Y162" s="145">
        <f t="shared" si="256"/>
        <v>1.094919811697082</v>
      </c>
      <c r="Z162" s="145"/>
      <c r="AA162" s="145"/>
      <c r="AB162" s="145"/>
      <c r="AC162" s="146"/>
      <c r="AD162" s="146"/>
      <c r="AE162" s="146"/>
      <c r="AF162" s="443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D162" s="146"/>
      <c r="BE162" s="146"/>
      <c r="BF162" s="146"/>
      <c r="BG162" s="146"/>
      <c r="BH162" s="147">
        <v>18161.425900587888</v>
      </c>
      <c r="BI162" s="148">
        <v>35.808472382957994</v>
      </c>
      <c r="BJ162" s="148">
        <v>14.982089779305019</v>
      </c>
      <c r="BK162" s="148">
        <v>46.779762548373348</v>
      </c>
      <c r="BL162" s="148">
        <v>11.381860249415789</v>
      </c>
      <c r="BM162" s="148">
        <v>23.292684903672434</v>
      </c>
      <c r="BN162" s="148">
        <v>14.312867939733481</v>
      </c>
      <c r="BO162" s="148">
        <v>78.295052977970144</v>
      </c>
      <c r="BP162" s="148">
        <v>217.48163236044047</v>
      </c>
      <c r="BQ162" s="148">
        <v>17.372565574445272</v>
      </c>
      <c r="BR162" s="148">
        <v>128.31836839577227</v>
      </c>
      <c r="BS162" s="148">
        <v>6.729255525321034</v>
      </c>
      <c r="BT162" s="148">
        <v>9.418475556296908</v>
      </c>
      <c r="BU162" s="148">
        <v>7.5532801597439923</v>
      </c>
      <c r="BV162" s="148">
        <v>3.5433938648285745</v>
      </c>
      <c r="BW162" s="148">
        <v>564.20449897865535</v>
      </c>
      <c r="BX162" s="148">
        <v>22.173612811925086</v>
      </c>
      <c r="BY162" s="148">
        <v>47.202115742113484</v>
      </c>
      <c r="BZ162" s="148">
        <v>8.7572322762277981</v>
      </c>
      <c r="CA162" s="148">
        <v>12.58431418551177</v>
      </c>
      <c r="CB162" s="148"/>
      <c r="CC162" s="148"/>
      <c r="CD162" s="148"/>
      <c r="CE162" s="148"/>
      <c r="CF162" s="148"/>
      <c r="CG162" s="198">
        <v>13.401907222048917</v>
      </c>
      <c r="CH162" s="344">
        <v>11.661690655496626</v>
      </c>
      <c r="CI162" s="360">
        <v>4.1172271886195428</v>
      </c>
      <c r="CJ162" s="353"/>
      <c r="CK162" s="198">
        <v>13.401907222048917</v>
      </c>
      <c r="CL162" s="360">
        <v>4.1172271886195428</v>
      </c>
      <c r="CM162" s="438"/>
      <c r="CN162" s="438"/>
      <c r="DG162" s="516"/>
      <c r="DH162" s="388">
        <v>68.243419146186596</v>
      </c>
      <c r="DI162" s="145">
        <v>0.49424168420391357</v>
      </c>
      <c r="DJ162" s="388">
        <v>12.331011929067255</v>
      </c>
      <c r="DK162" s="145">
        <v>2.213397607904549</v>
      </c>
      <c r="DL162" s="145">
        <v>0.10596107852947377</v>
      </c>
      <c r="DM162" s="145">
        <v>2.3354197160536478</v>
      </c>
      <c r="DN162" s="388">
        <v>1.8744473074903858</v>
      </c>
      <c r="DO162" s="145">
        <v>1.4756331694030753</v>
      </c>
      <c r="DP162" s="145">
        <v>2.7765765685926973</v>
      </c>
      <c r="DQ162" s="145">
        <v>0.11513880974068803</v>
      </c>
      <c r="DR162" s="145">
        <v>0.55859009508254087</v>
      </c>
      <c r="DS162" s="145">
        <v>0.44616288774516616</v>
      </c>
      <c r="DT162" s="145">
        <v>0.41</v>
      </c>
      <c r="DU162" s="145">
        <v>6.22</v>
      </c>
      <c r="DV162" s="146">
        <v>99.6</v>
      </c>
      <c r="EM162" s="147">
        <v>18161.425900587888</v>
      </c>
      <c r="EN162" s="148">
        <v>35.808472382957994</v>
      </c>
      <c r="EO162" s="148">
        <v>14.982089779305019</v>
      </c>
      <c r="EP162" s="148">
        <v>46.779762548373348</v>
      </c>
      <c r="EQ162" s="148">
        <v>11.381860249415789</v>
      </c>
      <c r="ER162" s="148">
        <v>23.292684903672434</v>
      </c>
      <c r="ES162" s="148">
        <v>14.312867939733481</v>
      </c>
      <c r="ET162" s="148">
        <v>78.295052977970144</v>
      </c>
      <c r="EU162" s="148">
        <v>217.48163236044047</v>
      </c>
      <c r="EV162" s="148">
        <v>17.372565574445272</v>
      </c>
      <c r="EW162" s="148">
        <v>128.31836839577227</v>
      </c>
      <c r="EX162" s="148">
        <v>6.729255525321034</v>
      </c>
      <c r="EY162" s="148">
        <v>9.418475556296908</v>
      </c>
      <c r="EZ162" s="148">
        <v>7.5532801597439923</v>
      </c>
      <c r="FA162" s="148">
        <v>3.5433938648285745</v>
      </c>
      <c r="FB162" s="148">
        <v>564.20449897865535</v>
      </c>
      <c r="FC162" s="148">
        <v>22.173612811925086</v>
      </c>
      <c r="FD162" s="148">
        <v>47.202115742113484</v>
      </c>
      <c r="FE162" s="148">
        <v>8.7572322762277981</v>
      </c>
      <c r="FF162" s="148">
        <v>12.58431418551177</v>
      </c>
      <c r="GO162" s="198">
        <v>13.401907222048917</v>
      </c>
      <c r="GP162" s="360">
        <v>4.1172271886195428</v>
      </c>
      <c r="HC162" s="637"/>
      <c r="HL162" s="637"/>
      <c r="IX162" s="278">
        <v>32</v>
      </c>
      <c r="IY162" s="388">
        <v>68.243419146186596</v>
      </c>
      <c r="IZ162" s="145">
        <v>0.49424168420391357</v>
      </c>
      <c r="JA162" s="388">
        <v>12.331011929067255</v>
      </c>
      <c r="JB162" s="145">
        <v>2.213397607904549</v>
      </c>
      <c r="JC162" s="145">
        <v>0.10596107852947377</v>
      </c>
      <c r="JD162" s="145">
        <v>2.3354197160536478</v>
      </c>
      <c r="JE162" s="388">
        <v>1.8744473074903858</v>
      </c>
      <c r="JF162" s="145">
        <v>1.4756331694030753</v>
      </c>
      <c r="JG162" s="145">
        <v>2.7765765685926973</v>
      </c>
      <c r="JH162" s="145">
        <v>0.11513880974068803</v>
      </c>
      <c r="JI162" s="145">
        <v>0.55859009508254087</v>
      </c>
      <c r="JJ162" s="145">
        <v>0.44616288774516616</v>
      </c>
      <c r="JK162" s="145">
        <v>6.22</v>
      </c>
      <c r="JL162" s="248">
        <v>0.41</v>
      </c>
      <c r="JM162" s="146">
        <v>99.6</v>
      </c>
      <c r="KP162" s="147">
        <v>18161.425900587888</v>
      </c>
      <c r="KQ162" s="148">
        <v>35.808472382957994</v>
      </c>
      <c r="KR162" s="148">
        <v>14.982089779305019</v>
      </c>
      <c r="KS162" s="148">
        <v>46.779762548373348</v>
      </c>
      <c r="KT162" s="148">
        <v>11.381860249415789</v>
      </c>
      <c r="KU162" s="148">
        <v>23.292684903672434</v>
      </c>
      <c r="KV162" s="148">
        <v>14.312867939733481</v>
      </c>
      <c r="KW162" s="148">
        <v>78.295052977970144</v>
      </c>
      <c r="KX162" s="148">
        <v>217.48163236044047</v>
      </c>
      <c r="KY162" s="148">
        <v>17.372565574445272</v>
      </c>
      <c r="KZ162" s="148">
        <v>128.31836839577227</v>
      </c>
      <c r="LA162" s="148">
        <v>6.729255525321034</v>
      </c>
      <c r="LB162" s="148">
        <v>9.418475556296908</v>
      </c>
      <c r="LC162" s="148">
        <v>7.5532801597439923</v>
      </c>
      <c r="LD162" s="148">
        <v>3.5433938648285745</v>
      </c>
      <c r="LE162" s="148">
        <v>564.20449897865535</v>
      </c>
      <c r="LF162" s="148">
        <v>22.173612811925086</v>
      </c>
      <c r="LG162" s="148">
        <v>47.202115742113484</v>
      </c>
      <c r="LH162" s="148">
        <v>8.7572322762277981</v>
      </c>
      <c r="LI162" s="148">
        <v>12.58431418551177</v>
      </c>
    </row>
    <row r="163" spans="1:321" s="142" customFormat="1" ht="15.75" x14ac:dyDescent="0.2">
      <c r="A163" s="278">
        <v>33</v>
      </c>
      <c r="B163" s="272">
        <v>119</v>
      </c>
      <c r="C163" s="144">
        <v>110</v>
      </c>
      <c r="D163" s="327">
        <v>3156</v>
      </c>
      <c r="E163" s="320" t="s">
        <v>240</v>
      </c>
      <c r="F163" s="311" t="s">
        <v>162</v>
      </c>
      <c r="G163" s="239"/>
      <c r="H163" s="388">
        <v>57.016798765368208</v>
      </c>
      <c r="I163" s="145">
        <v>0.44336290779506415</v>
      </c>
      <c r="J163" s="388">
        <v>11.255389437740309</v>
      </c>
      <c r="K163" s="145">
        <v>2.5437741320414955</v>
      </c>
      <c r="L163" s="145">
        <v>0.27029244267555702</v>
      </c>
      <c r="M163" s="145">
        <v>5.7480439086745996</v>
      </c>
      <c r="N163" s="388">
        <v>5.222146447215831</v>
      </c>
      <c r="O163" s="145">
        <v>1.3431320326627234</v>
      </c>
      <c r="P163" s="145">
        <v>2.3528376214410005</v>
      </c>
      <c r="Q163" s="145">
        <v>0.1043464742202475</v>
      </c>
      <c r="R163" s="145">
        <v>0.17975653121975407</v>
      </c>
      <c r="S163" s="145">
        <v>0.38011929894518726</v>
      </c>
      <c r="T163" s="145">
        <v>0.23</v>
      </c>
      <c r="U163" s="145">
        <v>12.51</v>
      </c>
      <c r="V163" s="146">
        <v>99.6</v>
      </c>
      <c r="W163" s="146"/>
      <c r="X163" s="145"/>
      <c r="Y163" s="145">
        <f t="shared" si="256"/>
        <v>0.99660396823574071</v>
      </c>
      <c r="Z163" s="145"/>
      <c r="AA163" s="145"/>
      <c r="AB163" s="145"/>
      <c r="AC163" s="146"/>
      <c r="AD163" s="146"/>
      <c r="AE163" s="146"/>
      <c r="AF163" s="443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D163" s="146"/>
      <c r="BE163" s="146"/>
      <c r="BF163" s="146"/>
      <c r="BG163" s="146"/>
      <c r="BH163" s="147">
        <v>19836.1088106016</v>
      </c>
      <c r="BI163" s="148">
        <v>19.478214113290544</v>
      </c>
      <c r="BJ163" s="148">
        <v>13.864221576942592</v>
      </c>
      <c r="BK163" s="148">
        <v>44.611011791771546</v>
      </c>
      <c r="BL163" s="148">
        <v>9.4864144247681637</v>
      </c>
      <c r="BM163" s="148">
        <v>15.675293375664573</v>
      </c>
      <c r="BN163" s="148">
        <v>14.651957637780379</v>
      </c>
      <c r="BO163" s="148">
        <v>65.554726354756042</v>
      </c>
      <c r="BP163" s="148">
        <v>139.11736764352676</v>
      </c>
      <c r="BQ163" s="148">
        <v>17.409290013068503</v>
      </c>
      <c r="BR163" s="148">
        <v>110.92932207087561</v>
      </c>
      <c r="BS163" s="148">
        <v>5.9969769034217988</v>
      </c>
      <c r="BT163" s="148">
        <v>7.5359324075588034</v>
      </c>
      <c r="BU163" s="148">
        <v>6.4274834182588139</v>
      </c>
      <c r="BV163" s="148">
        <v>2.734156818172131</v>
      </c>
      <c r="BW163" s="148">
        <v>483.91975077029844</v>
      </c>
      <c r="BX163" s="148">
        <v>18.845274769760014</v>
      </c>
      <c r="BY163" s="148">
        <v>37.058477336938317</v>
      </c>
      <c r="BZ163" s="148">
        <v>5.9224875270276875</v>
      </c>
      <c r="CA163" s="148">
        <v>11.402604118802779</v>
      </c>
      <c r="CB163" s="148"/>
      <c r="CC163" s="148"/>
      <c r="CD163" s="148"/>
      <c r="CE163" s="148"/>
      <c r="CF163" s="148"/>
      <c r="CG163" s="198">
        <v>6.6252319511363549</v>
      </c>
      <c r="CH163" s="344">
        <v>5.8</v>
      </c>
      <c r="CI163" s="362"/>
      <c r="CJ163" s="353"/>
      <c r="CK163" s="198">
        <v>6.6252319511363549</v>
      </c>
      <c r="CL163" s="362"/>
      <c r="CM163" s="438"/>
      <c r="CN163" s="438"/>
      <c r="DG163" s="516"/>
      <c r="DH163" s="388">
        <v>57.016798765368208</v>
      </c>
      <c r="DI163" s="145">
        <v>0.44336290779506415</v>
      </c>
      <c r="DJ163" s="388">
        <v>11.255389437740309</v>
      </c>
      <c r="DK163" s="145">
        <v>2.5437741320414955</v>
      </c>
      <c r="DL163" s="145">
        <v>0.27029244267555702</v>
      </c>
      <c r="DM163" s="145">
        <v>5.7480439086745996</v>
      </c>
      <c r="DN163" s="388">
        <v>5.222146447215831</v>
      </c>
      <c r="DO163" s="145">
        <v>1.3431320326627234</v>
      </c>
      <c r="DP163" s="145">
        <v>2.3528376214410005</v>
      </c>
      <c r="DQ163" s="145">
        <v>0.1043464742202475</v>
      </c>
      <c r="DR163" s="145">
        <v>0.17975653121975407</v>
      </c>
      <c r="DS163" s="145">
        <v>0.38011929894518726</v>
      </c>
      <c r="DT163" s="145">
        <v>0.23</v>
      </c>
      <c r="DU163" s="145">
        <v>12.51</v>
      </c>
      <c r="DV163" s="146">
        <v>99.6</v>
      </c>
      <c r="EM163" s="147">
        <v>19836.1088106016</v>
      </c>
      <c r="EN163" s="148">
        <v>19.478214113290544</v>
      </c>
      <c r="EO163" s="148">
        <v>13.864221576942592</v>
      </c>
      <c r="EP163" s="148">
        <v>44.611011791771546</v>
      </c>
      <c r="EQ163" s="148">
        <v>9.4864144247681637</v>
      </c>
      <c r="ER163" s="148">
        <v>15.675293375664573</v>
      </c>
      <c r="ES163" s="148">
        <v>14.651957637780379</v>
      </c>
      <c r="ET163" s="148">
        <v>65.554726354756042</v>
      </c>
      <c r="EU163" s="148">
        <v>139.11736764352676</v>
      </c>
      <c r="EV163" s="148">
        <v>17.409290013068503</v>
      </c>
      <c r="EW163" s="148">
        <v>110.92932207087561</v>
      </c>
      <c r="EX163" s="148">
        <v>5.9969769034217988</v>
      </c>
      <c r="EY163" s="148">
        <v>7.5359324075588034</v>
      </c>
      <c r="EZ163" s="148">
        <v>6.4274834182588139</v>
      </c>
      <c r="FA163" s="148">
        <v>2.734156818172131</v>
      </c>
      <c r="FB163" s="148">
        <v>483.91975077029844</v>
      </c>
      <c r="FC163" s="148">
        <v>18.845274769760014</v>
      </c>
      <c r="FD163" s="148">
        <v>37.058477336938317</v>
      </c>
      <c r="FE163" s="148">
        <v>5.9224875270276875</v>
      </c>
      <c r="FF163" s="148">
        <v>11.402604118802779</v>
      </c>
      <c r="GO163" s="198">
        <v>6.6252319511363549</v>
      </c>
      <c r="GP163" s="362"/>
      <c r="HC163" s="637"/>
      <c r="HL163" s="637"/>
      <c r="IX163" s="278">
        <v>33</v>
      </c>
      <c r="IY163" s="388">
        <v>57.016798765368208</v>
      </c>
      <c r="IZ163" s="145">
        <v>0.44336290779506415</v>
      </c>
      <c r="JA163" s="388">
        <v>11.255389437740309</v>
      </c>
      <c r="JB163" s="145">
        <v>2.5437741320414955</v>
      </c>
      <c r="JC163" s="145">
        <v>0.27029244267555702</v>
      </c>
      <c r="JD163" s="145">
        <v>5.7480439086745996</v>
      </c>
      <c r="JE163" s="388">
        <v>5.222146447215831</v>
      </c>
      <c r="JF163" s="145">
        <v>1.3431320326627234</v>
      </c>
      <c r="JG163" s="145">
        <v>2.3528376214410005</v>
      </c>
      <c r="JH163" s="145">
        <v>0.1043464742202475</v>
      </c>
      <c r="JI163" s="145">
        <v>0.17975653121975407</v>
      </c>
      <c r="JJ163" s="145">
        <v>0.38011929894518726</v>
      </c>
      <c r="JK163" s="145">
        <v>12.51</v>
      </c>
      <c r="JL163" s="248">
        <v>0.23</v>
      </c>
      <c r="JM163" s="146">
        <v>99.6</v>
      </c>
      <c r="KP163" s="147">
        <v>19836.1088106016</v>
      </c>
      <c r="KQ163" s="148">
        <v>19.478214113290544</v>
      </c>
      <c r="KR163" s="148">
        <v>13.864221576942592</v>
      </c>
      <c r="KS163" s="148">
        <v>44.611011791771546</v>
      </c>
      <c r="KT163" s="148">
        <v>9.4864144247681637</v>
      </c>
      <c r="KU163" s="148">
        <v>15.675293375664573</v>
      </c>
      <c r="KV163" s="148">
        <v>14.651957637780379</v>
      </c>
      <c r="KW163" s="148">
        <v>65.554726354756042</v>
      </c>
      <c r="KX163" s="148">
        <v>139.11736764352676</v>
      </c>
      <c r="KY163" s="148">
        <v>17.409290013068503</v>
      </c>
      <c r="KZ163" s="148">
        <v>110.92932207087561</v>
      </c>
      <c r="LA163" s="148">
        <v>5.9969769034217988</v>
      </c>
      <c r="LB163" s="148">
        <v>7.5359324075588034</v>
      </c>
      <c r="LC163" s="148">
        <v>6.4274834182588139</v>
      </c>
      <c r="LD163" s="148">
        <v>2.734156818172131</v>
      </c>
      <c r="LE163" s="148">
        <v>483.91975077029844</v>
      </c>
      <c r="LF163" s="148">
        <v>18.845274769760014</v>
      </c>
      <c r="LG163" s="148">
        <v>37.058477336938317</v>
      </c>
      <c r="LH163" s="148">
        <v>5.9224875270276875</v>
      </c>
      <c r="LI163" s="148">
        <v>11.402604118802779</v>
      </c>
    </row>
    <row r="164" spans="1:321" s="142" customFormat="1" ht="15.75" x14ac:dyDescent="0.2">
      <c r="A164" s="278">
        <v>34</v>
      </c>
      <c r="B164" s="272">
        <v>122</v>
      </c>
      <c r="C164" s="144">
        <v>110</v>
      </c>
      <c r="D164" s="327">
        <v>3157</v>
      </c>
      <c r="E164" s="320" t="s">
        <v>240</v>
      </c>
      <c r="F164" s="311" t="s">
        <v>162</v>
      </c>
      <c r="G164" s="239"/>
      <c r="H164" s="388">
        <v>58.979734692857505</v>
      </c>
      <c r="I164" s="145">
        <v>0.41517044034587897</v>
      </c>
      <c r="J164" s="388">
        <v>10.944896636177338</v>
      </c>
      <c r="K164" s="145">
        <v>2.539795621532464</v>
      </c>
      <c r="L164" s="145">
        <v>0.26601459489178786</v>
      </c>
      <c r="M164" s="145">
        <v>4.9778990353376313</v>
      </c>
      <c r="N164" s="388">
        <v>4.6373610736242314</v>
      </c>
      <c r="O164" s="145">
        <v>1.40808791922827</v>
      </c>
      <c r="P164" s="145">
        <v>2.5345582546108867</v>
      </c>
      <c r="Q164" s="145">
        <v>9.5800169940520818E-2</v>
      </c>
      <c r="R164" s="145">
        <v>0.15373854151047134</v>
      </c>
      <c r="S164" s="145">
        <v>0.36694301994301992</v>
      </c>
      <c r="T164" s="145">
        <v>0.3</v>
      </c>
      <c r="U164" s="145">
        <v>11.98</v>
      </c>
      <c r="V164" s="146">
        <v>99.6</v>
      </c>
      <c r="W164" s="146"/>
      <c r="X164" s="145"/>
      <c r="Y164" s="145">
        <f t="shared" si="256"/>
        <v>1.0448012360673764</v>
      </c>
      <c r="Z164" s="145"/>
      <c r="AA164" s="145"/>
      <c r="AB164" s="145"/>
      <c r="AC164" s="146"/>
      <c r="AD164" s="146"/>
      <c r="AE164" s="146"/>
      <c r="AF164" s="443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D164" s="146"/>
      <c r="BE164" s="146"/>
      <c r="BF164" s="146"/>
      <c r="BG164" s="146"/>
      <c r="BH164" s="147">
        <v>20012.560524412984</v>
      </c>
      <c r="BI164" s="148">
        <v>26.333406875280065</v>
      </c>
      <c r="BJ164" s="148">
        <v>2.61589383166526</v>
      </c>
      <c r="BK164" s="148">
        <v>44.225324957396815</v>
      </c>
      <c r="BL164" s="148">
        <v>10.188844645426059</v>
      </c>
      <c r="BM164" s="148">
        <v>22.394364171746926</v>
      </c>
      <c r="BN164" s="148">
        <v>13.859494415860004</v>
      </c>
      <c r="BO164" s="148">
        <v>67.286985513681813</v>
      </c>
      <c r="BP164" s="148">
        <v>147.43508266392249</v>
      </c>
      <c r="BQ164" s="148">
        <v>16.572706960185698</v>
      </c>
      <c r="BR164" s="148">
        <v>96.629902739605939</v>
      </c>
      <c r="BS164" s="148">
        <v>5.6246329215960698</v>
      </c>
      <c r="BT164" s="148">
        <v>8.7500056716699532</v>
      </c>
      <c r="BU164" s="148">
        <v>6.2223163065960598</v>
      </c>
      <c r="BV164" s="148">
        <v>6.3764584960575803</v>
      </c>
      <c r="BW164" s="148">
        <v>584.08075971254414</v>
      </c>
      <c r="BX164" s="148">
        <v>22.226285670776107</v>
      </c>
      <c r="BY164" s="148">
        <v>42.152518383997005</v>
      </c>
      <c r="BZ164" s="148">
        <v>14.794967993546225</v>
      </c>
      <c r="CA164" s="148">
        <v>10.433643186144229</v>
      </c>
      <c r="CB164" s="148"/>
      <c r="CC164" s="148"/>
      <c r="CD164" s="148"/>
      <c r="CE164" s="148"/>
      <c r="CF164" s="148"/>
      <c r="CG164" s="198">
        <v>8.3033019635007204</v>
      </c>
      <c r="CH164" s="344">
        <v>7.0733981617157475</v>
      </c>
      <c r="CI164" s="360">
        <v>0.25996549164124422</v>
      </c>
      <c r="CJ164" s="353" t="s">
        <v>159</v>
      </c>
      <c r="CK164" s="198">
        <v>8.3033019635007204</v>
      </c>
      <c r="CL164" s="360">
        <v>0.25996549164124422</v>
      </c>
      <c r="CM164" s="438"/>
      <c r="CN164" s="438"/>
      <c r="DG164" s="516"/>
      <c r="DH164" s="388">
        <v>58.979734692857505</v>
      </c>
      <c r="DI164" s="145">
        <v>0.41517044034587897</v>
      </c>
      <c r="DJ164" s="388">
        <v>10.944896636177338</v>
      </c>
      <c r="DK164" s="145">
        <v>2.539795621532464</v>
      </c>
      <c r="DL164" s="145">
        <v>0.26601459489178786</v>
      </c>
      <c r="DM164" s="145">
        <v>4.9778990353376313</v>
      </c>
      <c r="DN164" s="388">
        <v>4.6373610736242314</v>
      </c>
      <c r="DO164" s="145">
        <v>1.40808791922827</v>
      </c>
      <c r="DP164" s="145">
        <v>2.5345582546108867</v>
      </c>
      <c r="DQ164" s="145">
        <v>9.5800169940520818E-2</v>
      </c>
      <c r="DR164" s="145">
        <v>0.15373854151047134</v>
      </c>
      <c r="DS164" s="145">
        <v>0.36694301994301992</v>
      </c>
      <c r="DT164" s="145">
        <v>0.3</v>
      </c>
      <c r="DU164" s="145">
        <v>11.98</v>
      </c>
      <c r="DV164" s="146">
        <v>99.6</v>
      </c>
      <c r="EM164" s="147">
        <v>20012.560524412984</v>
      </c>
      <c r="EN164" s="148">
        <v>26.333406875280065</v>
      </c>
      <c r="EO164" s="148">
        <v>2.61589383166526</v>
      </c>
      <c r="EP164" s="148">
        <v>44.225324957396815</v>
      </c>
      <c r="EQ164" s="148">
        <v>10.188844645426059</v>
      </c>
      <c r="ER164" s="148">
        <v>22.394364171746926</v>
      </c>
      <c r="ES164" s="148">
        <v>13.859494415860004</v>
      </c>
      <c r="ET164" s="148">
        <v>67.286985513681813</v>
      </c>
      <c r="EU164" s="148">
        <v>147.43508266392249</v>
      </c>
      <c r="EV164" s="148">
        <v>16.572706960185698</v>
      </c>
      <c r="EW164" s="148">
        <v>96.629902739605939</v>
      </c>
      <c r="EX164" s="148">
        <v>5.6246329215960698</v>
      </c>
      <c r="EY164" s="148">
        <v>8.7500056716699532</v>
      </c>
      <c r="EZ164" s="148">
        <v>6.2223163065960598</v>
      </c>
      <c r="FA164" s="148">
        <v>6.3764584960575803</v>
      </c>
      <c r="FB164" s="148">
        <v>584.08075971254414</v>
      </c>
      <c r="FC164" s="148">
        <v>22.226285670776107</v>
      </c>
      <c r="FD164" s="148">
        <v>42.152518383997005</v>
      </c>
      <c r="FE164" s="148">
        <v>14.794967993546225</v>
      </c>
      <c r="FF164" s="148">
        <v>10.433643186144229</v>
      </c>
      <c r="GO164" s="198">
        <v>8.3033019635007204</v>
      </c>
      <c r="GP164" s="360">
        <v>0.25996549164124422</v>
      </c>
      <c r="HC164" s="637"/>
      <c r="HL164" s="637"/>
      <c r="IX164" s="278">
        <v>34</v>
      </c>
      <c r="IY164" s="388">
        <v>58.979734692857505</v>
      </c>
      <c r="IZ164" s="145">
        <v>0.41517044034587897</v>
      </c>
      <c r="JA164" s="388">
        <v>10.944896636177338</v>
      </c>
      <c r="JB164" s="145">
        <v>2.539795621532464</v>
      </c>
      <c r="JC164" s="145">
        <v>0.26601459489178786</v>
      </c>
      <c r="JD164" s="145">
        <v>4.9778990353376313</v>
      </c>
      <c r="JE164" s="388">
        <v>4.6373610736242314</v>
      </c>
      <c r="JF164" s="145">
        <v>1.40808791922827</v>
      </c>
      <c r="JG164" s="145">
        <v>2.5345582546108867</v>
      </c>
      <c r="JH164" s="145">
        <v>9.5800169940520818E-2</v>
      </c>
      <c r="JI164" s="145">
        <v>0.15373854151047134</v>
      </c>
      <c r="JJ164" s="145">
        <v>0.36694301994301992</v>
      </c>
      <c r="JK164" s="145">
        <v>11.98</v>
      </c>
      <c r="JL164" s="248">
        <v>0.3</v>
      </c>
      <c r="JM164" s="146">
        <v>99.6</v>
      </c>
      <c r="KP164" s="147">
        <v>20012.560524412984</v>
      </c>
      <c r="KQ164" s="148">
        <v>26.333406875280065</v>
      </c>
      <c r="KR164" s="148">
        <v>2.61589383166526</v>
      </c>
      <c r="KS164" s="148">
        <v>44.225324957396815</v>
      </c>
      <c r="KT164" s="148">
        <v>10.188844645426059</v>
      </c>
      <c r="KU164" s="148">
        <v>22.394364171746926</v>
      </c>
      <c r="KV164" s="148">
        <v>13.859494415860004</v>
      </c>
      <c r="KW164" s="148">
        <v>67.286985513681813</v>
      </c>
      <c r="KX164" s="148">
        <v>147.43508266392249</v>
      </c>
      <c r="KY164" s="148">
        <v>16.572706960185698</v>
      </c>
      <c r="KZ164" s="148">
        <v>96.629902739605939</v>
      </c>
      <c r="LA164" s="148">
        <v>5.6246329215960698</v>
      </c>
      <c r="LB164" s="148">
        <v>8.7500056716699532</v>
      </c>
      <c r="LC164" s="148">
        <v>6.2223163065960598</v>
      </c>
      <c r="LD164" s="148">
        <v>6.3764584960575803</v>
      </c>
      <c r="LE164" s="148">
        <v>584.08075971254414</v>
      </c>
      <c r="LF164" s="148">
        <v>22.226285670776107</v>
      </c>
      <c r="LG164" s="148">
        <v>42.152518383997005</v>
      </c>
      <c r="LH164" s="148">
        <v>14.794967993546225</v>
      </c>
      <c r="LI164" s="148">
        <v>10.433643186144229</v>
      </c>
    </row>
    <row r="165" spans="1:321" s="142" customFormat="1" ht="15.75" x14ac:dyDescent="0.2">
      <c r="A165" s="278">
        <v>35</v>
      </c>
      <c r="B165" s="272">
        <v>124</v>
      </c>
      <c r="C165" s="144">
        <v>110</v>
      </c>
      <c r="D165" s="327">
        <v>3157.8</v>
      </c>
      <c r="E165" s="320" t="s">
        <v>240</v>
      </c>
      <c r="F165" s="311" t="s">
        <v>168</v>
      </c>
      <c r="G165" s="239"/>
      <c r="H165" s="388">
        <v>72.655306879392256</v>
      </c>
      <c r="I165" s="145">
        <v>0.36527435513969214</v>
      </c>
      <c r="J165" s="388">
        <v>10.261142980981749</v>
      </c>
      <c r="K165" s="145">
        <v>1.9036533040405508</v>
      </c>
      <c r="L165" s="145">
        <v>6.2571103376169612E-2</v>
      </c>
      <c r="M165" s="145">
        <v>1.4941440794610832</v>
      </c>
      <c r="N165" s="388">
        <v>1.6775064188250239</v>
      </c>
      <c r="O165" s="145">
        <v>1.3000079077277358</v>
      </c>
      <c r="P165" s="145">
        <v>2.5099921584457174</v>
      </c>
      <c r="Q165" s="145">
        <v>0.13208304106724547</v>
      </c>
      <c r="R165" s="145">
        <v>1.1815993462062759</v>
      </c>
      <c r="S165" s="145">
        <v>0.38671842533649203</v>
      </c>
      <c r="T165" s="145">
        <v>0.41</v>
      </c>
      <c r="U165" s="145">
        <v>5.26</v>
      </c>
      <c r="V165" s="146">
        <v>99.6</v>
      </c>
      <c r="W165" s="146"/>
      <c r="X165" s="145"/>
      <c r="Y165" s="145">
        <f t="shared" si="256"/>
        <v>0.96460586753397992</v>
      </c>
      <c r="Z165" s="145"/>
      <c r="AA165" s="145"/>
      <c r="AB165" s="145"/>
      <c r="AC165" s="146"/>
      <c r="AD165" s="146"/>
      <c r="AE165" s="146"/>
      <c r="AF165" s="443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D165" s="146"/>
      <c r="BE165" s="146"/>
      <c r="BF165" s="146"/>
      <c r="BG165" s="146"/>
      <c r="BH165" s="147">
        <v>13413.895458936366</v>
      </c>
      <c r="BI165" s="148">
        <v>26.195193494324929</v>
      </c>
      <c r="BJ165" s="148">
        <v>21.494436556660947</v>
      </c>
      <c r="BK165" s="148">
        <v>41.067359186781069</v>
      </c>
      <c r="BL165" s="148">
        <v>8.8429463350360091</v>
      </c>
      <c r="BM165" s="148">
        <v>17.986725650861086</v>
      </c>
      <c r="BN165" s="148">
        <v>11.03516748327678</v>
      </c>
      <c r="BO165" s="148">
        <v>69.40486779921234</v>
      </c>
      <c r="BP165" s="148">
        <v>306.74404153153591</v>
      </c>
      <c r="BQ165" s="148">
        <v>14.475337339265714</v>
      </c>
      <c r="BR165" s="148">
        <v>111.89542537158678</v>
      </c>
      <c r="BS165" s="148">
        <v>4.7161107375306939</v>
      </c>
      <c r="BT165" s="148">
        <v>6.2609346210818844</v>
      </c>
      <c r="BU165" s="148">
        <v>5.3901027127320305</v>
      </c>
      <c r="BV165" s="148">
        <v>4.5875147206338971</v>
      </c>
      <c r="BW165" s="148">
        <v>839.39343794906847</v>
      </c>
      <c r="BX165" s="148">
        <v>20.062854398656636</v>
      </c>
      <c r="BY165" s="148">
        <v>43.334017197509787</v>
      </c>
      <c r="BZ165" s="148">
        <v>10.527814098431692</v>
      </c>
      <c r="CA165" s="148">
        <v>14.452989248993854</v>
      </c>
      <c r="CB165" s="148"/>
      <c r="CC165" s="148"/>
      <c r="CD165" s="148"/>
      <c r="CE165" s="148"/>
      <c r="CF165" s="148"/>
      <c r="CG165" s="198">
        <v>10.655597788206688</v>
      </c>
      <c r="CH165" s="344">
        <v>8.7985865724381522</v>
      </c>
      <c r="CI165" s="360">
        <v>2.0089206960850059</v>
      </c>
      <c r="CJ165" s="353"/>
      <c r="CK165" s="198">
        <v>10.655597788206688</v>
      </c>
      <c r="CL165" s="360">
        <v>2.0089206960850059</v>
      </c>
      <c r="CM165" s="438"/>
      <c r="CN165" s="438"/>
      <c r="DG165" s="516"/>
      <c r="DH165" s="388">
        <v>72.655306879392256</v>
      </c>
      <c r="DI165" s="145">
        <v>0.36527435513969214</v>
      </c>
      <c r="DJ165" s="388">
        <v>10.261142980981749</v>
      </c>
      <c r="DK165" s="145">
        <v>1.9036533040405508</v>
      </c>
      <c r="DL165" s="145">
        <v>6.2571103376169612E-2</v>
      </c>
      <c r="DM165" s="145">
        <v>1.4941440794610832</v>
      </c>
      <c r="DN165" s="388">
        <v>1.6775064188250239</v>
      </c>
      <c r="DO165" s="145">
        <v>1.3000079077277358</v>
      </c>
      <c r="DP165" s="145">
        <v>2.5099921584457174</v>
      </c>
      <c r="DQ165" s="145">
        <v>0.13208304106724547</v>
      </c>
      <c r="DR165" s="145">
        <v>1.1815993462062759</v>
      </c>
      <c r="DS165" s="145">
        <v>0.38671842533649203</v>
      </c>
      <c r="DT165" s="145">
        <v>0.41</v>
      </c>
      <c r="DU165" s="145">
        <v>5.26</v>
      </c>
      <c r="DV165" s="146">
        <v>99.6</v>
      </c>
      <c r="EM165" s="147">
        <v>13413.895458936366</v>
      </c>
      <c r="EN165" s="148">
        <v>26.195193494324929</v>
      </c>
      <c r="EO165" s="148">
        <v>21.494436556660947</v>
      </c>
      <c r="EP165" s="148">
        <v>41.067359186781069</v>
      </c>
      <c r="EQ165" s="148">
        <v>8.8429463350360091</v>
      </c>
      <c r="ER165" s="148">
        <v>17.986725650861086</v>
      </c>
      <c r="ES165" s="148">
        <v>11.03516748327678</v>
      </c>
      <c r="ET165" s="148">
        <v>69.40486779921234</v>
      </c>
      <c r="EU165" s="148">
        <v>306.74404153153591</v>
      </c>
      <c r="EV165" s="148">
        <v>14.475337339265714</v>
      </c>
      <c r="EW165" s="148">
        <v>111.89542537158678</v>
      </c>
      <c r="EX165" s="148">
        <v>4.7161107375306939</v>
      </c>
      <c r="EY165" s="148">
        <v>6.2609346210818844</v>
      </c>
      <c r="EZ165" s="148">
        <v>5.3901027127320305</v>
      </c>
      <c r="FA165" s="148">
        <v>4.5875147206338971</v>
      </c>
      <c r="FB165" s="148">
        <v>839.39343794906847</v>
      </c>
      <c r="FC165" s="148">
        <v>20.062854398656636</v>
      </c>
      <c r="FD165" s="148">
        <v>43.334017197509787</v>
      </c>
      <c r="FE165" s="148">
        <v>10.527814098431692</v>
      </c>
      <c r="FF165" s="148">
        <v>14.452989248993854</v>
      </c>
      <c r="GO165" s="198">
        <v>10.655597788206688</v>
      </c>
      <c r="GP165" s="360">
        <v>2.0089206960850059</v>
      </c>
      <c r="HC165" s="637"/>
      <c r="HL165" s="637"/>
      <c r="IX165" s="278">
        <v>35</v>
      </c>
      <c r="IY165" s="388">
        <v>72.655306879392256</v>
      </c>
      <c r="IZ165" s="145">
        <v>0.36527435513969214</v>
      </c>
      <c r="JA165" s="388">
        <v>10.261142980981749</v>
      </c>
      <c r="JB165" s="145">
        <v>1.9036533040405508</v>
      </c>
      <c r="JC165" s="145">
        <v>6.2571103376169612E-2</v>
      </c>
      <c r="JD165" s="145">
        <v>1.4941440794610832</v>
      </c>
      <c r="JE165" s="388">
        <v>1.6775064188250239</v>
      </c>
      <c r="JF165" s="145">
        <v>1.3000079077277358</v>
      </c>
      <c r="JG165" s="145">
        <v>2.5099921584457174</v>
      </c>
      <c r="JH165" s="145">
        <v>0.13208304106724547</v>
      </c>
      <c r="JI165" s="145">
        <v>1.1815993462062759</v>
      </c>
      <c r="JJ165" s="145">
        <v>0.38671842533649203</v>
      </c>
      <c r="JK165" s="145">
        <v>5.26</v>
      </c>
      <c r="JL165" s="248">
        <v>0.41</v>
      </c>
      <c r="JM165" s="146">
        <v>99.6</v>
      </c>
      <c r="KP165" s="147">
        <v>13413.895458936366</v>
      </c>
      <c r="KQ165" s="148">
        <v>26.195193494324929</v>
      </c>
      <c r="KR165" s="148">
        <v>21.494436556660947</v>
      </c>
      <c r="KS165" s="148">
        <v>41.067359186781069</v>
      </c>
      <c r="KT165" s="148">
        <v>8.8429463350360091</v>
      </c>
      <c r="KU165" s="148">
        <v>17.986725650861086</v>
      </c>
      <c r="KV165" s="148">
        <v>11.03516748327678</v>
      </c>
      <c r="KW165" s="148">
        <v>69.40486779921234</v>
      </c>
      <c r="KX165" s="148">
        <v>306.74404153153591</v>
      </c>
      <c r="KY165" s="148">
        <v>14.475337339265714</v>
      </c>
      <c r="KZ165" s="148">
        <v>111.89542537158678</v>
      </c>
      <c r="LA165" s="148">
        <v>4.7161107375306939</v>
      </c>
      <c r="LB165" s="148">
        <v>6.2609346210818844</v>
      </c>
      <c r="LC165" s="148">
        <v>5.3901027127320305</v>
      </c>
      <c r="LD165" s="148">
        <v>4.5875147206338971</v>
      </c>
      <c r="LE165" s="148">
        <v>839.39343794906847</v>
      </c>
      <c r="LF165" s="148">
        <v>20.062854398656636</v>
      </c>
      <c r="LG165" s="148">
        <v>43.334017197509787</v>
      </c>
      <c r="LH165" s="148">
        <v>10.527814098431692</v>
      </c>
      <c r="LI165" s="148">
        <v>14.452989248993854</v>
      </c>
    </row>
    <row r="166" spans="1:321" s="142" customFormat="1" ht="15.75" x14ac:dyDescent="0.2">
      <c r="A166" s="278">
        <v>36</v>
      </c>
      <c r="B166" s="272">
        <v>101</v>
      </c>
      <c r="C166" s="144">
        <v>110</v>
      </c>
      <c r="D166" s="327">
        <v>3217.2</v>
      </c>
      <c r="E166" s="320" t="s">
        <v>240</v>
      </c>
      <c r="F166" s="311" t="s">
        <v>168</v>
      </c>
      <c r="G166" s="239"/>
      <c r="H166" s="388">
        <v>68.38094600360661</v>
      </c>
      <c r="I166" s="145">
        <v>1.2745478498927048</v>
      </c>
      <c r="J166" s="388">
        <v>10.187296193747917</v>
      </c>
      <c r="K166" s="145">
        <v>0.95288201895495472</v>
      </c>
      <c r="L166" s="145">
        <v>2.1605928380627283E-2</v>
      </c>
      <c r="M166" s="145">
        <v>0.71067350407119367</v>
      </c>
      <c r="N166" s="388">
        <v>1.2868652483153054</v>
      </c>
      <c r="O166" s="145">
        <v>5.6057287919512557</v>
      </c>
      <c r="P166" s="145">
        <v>4.8272086342736058</v>
      </c>
      <c r="Q166" s="145">
        <v>0.14276066696358403</v>
      </c>
      <c r="R166" s="145">
        <v>3.3559862587479015</v>
      </c>
      <c r="S166" s="145">
        <v>0.5034989010943377</v>
      </c>
      <c r="T166" s="145">
        <v>0.25</v>
      </c>
      <c r="U166" s="145">
        <v>2.1</v>
      </c>
      <c r="V166" s="146">
        <v>99.6</v>
      </c>
      <c r="W166" s="146"/>
      <c r="X166" s="145"/>
      <c r="Y166" s="145">
        <f t="shared" si="256"/>
        <v>4.1594507636278317</v>
      </c>
      <c r="Z166" s="145"/>
      <c r="AA166" s="145"/>
      <c r="AB166" s="145"/>
      <c r="AC166" s="146"/>
      <c r="AD166" s="146"/>
      <c r="AE166" s="146"/>
      <c r="AF166" s="443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D166" s="146"/>
      <c r="BE166" s="146"/>
      <c r="BF166" s="146"/>
      <c r="BG166" s="146"/>
      <c r="BH166" s="147">
        <v>7906.5016513633627</v>
      </c>
      <c r="BI166" s="148">
        <v>28.446905857764886</v>
      </c>
      <c r="BJ166" s="148">
        <v>0.77914974840601003</v>
      </c>
      <c r="BK166" s="148">
        <v>33.886527443881825</v>
      </c>
      <c r="BL166" s="196">
        <v>0</v>
      </c>
      <c r="BM166" s="148">
        <v>0</v>
      </c>
      <c r="BN166" s="148">
        <v>1.0238634049682991</v>
      </c>
      <c r="BO166" s="148">
        <v>65.236683874314778</v>
      </c>
      <c r="BP166" s="148">
        <v>127.64722391416946</v>
      </c>
      <c r="BQ166" s="148">
        <v>21.721580825404036</v>
      </c>
      <c r="BR166" s="148">
        <v>85.887818765546797</v>
      </c>
      <c r="BS166" s="148">
        <v>3.6450281032166933</v>
      </c>
      <c r="BT166" s="148">
        <v>1191.0101100415561</v>
      </c>
      <c r="BU166" s="148">
        <v>10.477814581772293</v>
      </c>
      <c r="BV166" s="148">
        <v>0</v>
      </c>
      <c r="BW166" s="148">
        <v>809.68372858526345</v>
      </c>
      <c r="BX166" s="148">
        <v>16.446449713249482</v>
      </c>
      <c r="BY166" s="148">
        <v>36.381683377589937</v>
      </c>
      <c r="BZ166" s="148">
        <v>5.6410503636991365</v>
      </c>
      <c r="CA166" s="148">
        <v>5.2785155409472715</v>
      </c>
      <c r="CB166" s="148"/>
      <c r="CC166" s="148"/>
      <c r="CD166" s="148"/>
      <c r="CE166" s="148"/>
      <c r="CF166" s="148"/>
      <c r="CG166" s="198">
        <v>13.602021634776065</v>
      </c>
      <c r="CH166" s="344">
        <v>12.848170398689243</v>
      </c>
      <c r="CI166" s="360">
        <v>12.702468074345639</v>
      </c>
      <c r="CJ166" s="353"/>
      <c r="CK166" s="198">
        <v>13.602021634776065</v>
      </c>
      <c r="CL166" s="360">
        <v>12.702468074345639</v>
      </c>
      <c r="CM166" s="438"/>
      <c r="CN166" s="438"/>
      <c r="DG166" s="516"/>
      <c r="DH166" s="388">
        <v>68.38094600360661</v>
      </c>
      <c r="DI166" s="145">
        <v>1.2745478498927048</v>
      </c>
      <c r="DJ166" s="388">
        <v>10.187296193747917</v>
      </c>
      <c r="DK166" s="145">
        <v>0.95288201895495472</v>
      </c>
      <c r="DL166" s="145">
        <v>2.1605928380627283E-2</v>
      </c>
      <c r="DM166" s="145">
        <v>0.71067350407119367</v>
      </c>
      <c r="DN166" s="388">
        <v>1.2868652483153054</v>
      </c>
      <c r="DO166" s="145">
        <v>5.6057287919512557</v>
      </c>
      <c r="DP166" s="145">
        <v>4.8272086342736058</v>
      </c>
      <c r="DQ166" s="145">
        <v>0.14276066696358403</v>
      </c>
      <c r="DR166" s="145">
        <v>3.3559862587479015</v>
      </c>
      <c r="DS166" s="145">
        <v>0.5034989010943377</v>
      </c>
      <c r="DT166" s="145">
        <v>0.25</v>
      </c>
      <c r="DU166" s="145">
        <v>2.1</v>
      </c>
      <c r="DV166" s="146">
        <v>99.6</v>
      </c>
      <c r="EM166" s="147">
        <v>7906.5016513633627</v>
      </c>
      <c r="EN166" s="148">
        <v>28.446905857764886</v>
      </c>
      <c r="EO166" s="148">
        <v>0.77914974840601003</v>
      </c>
      <c r="EP166" s="148">
        <v>33.886527443881825</v>
      </c>
      <c r="EQ166" s="196">
        <v>0</v>
      </c>
      <c r="ER166" s="148">
        <v>0</v>
      </c>
      <c r="ES166" s="148">
        <v>1.0238634049682991</v>
      </c>
      <c r="ET166" s="148">
        <v>65.236683874314778</v>
      </c>
      <c r="EU166" s="148">
        <v>127.64722391416946</v>
      </c>
      <c r="EV166" s="148">
        <v>21.721580825404036</v>
      </c>
      <c r="EW166" s="148">
        <v>85.887818765546797</v>
      </c>
      <c r="EX166" s="148">
        <v>3.6450281032166933</v>
      </c>
      <c r="EY166" s="148">
        <v>1191.0101100415561</v>
      </c>
      <c r="EZ166" s="148">
        <v>10.477814581772293</v>
      </c>
      <c r="FA166" s="148">
        <v>0</v>
      </c>
      <c r="FB166" s="148">
        <v>809.68372858526345</v>
      </c>
      <c r="FC166" s="148">
        <v>16.446449713249482</v>
      </c>
      <c r="FD166" s="148">
        <v>36.381683377589937</v>
      </c>
      <c r="FE166" s="148">
        <v>5.6410503636991365</v>
      </c>
      <c r="FF166" s="148">
        <v>5.2785155409472715</v>
      </c>
      <c r="GO166" s="198">
        <v>13.602021634776065</v>
      </c>
      <c r="GP166" s="360">
        <v>12.702468074345639</v>
      </c>
      <c r="HC166" s="637"/>
      <c r="HL166" s="637"/>
      <c r="IX166" s="278">
        <v>36</v>
      </c>
      <c r="IY166" s="388">
        <v>68.38094600360661</v>
      </c>
      <c r="IZ166" s="145">
        <v>1.2745478498927048</v>
      </c>
      <c r="JA166" s="388">
        <v>10.187296193747917</v>
      </c>
      <c r="JB166" s="145">
        <v>0.95288201895495472</v>
      </c>
      <c r="JC166" s="145">
        <v>2.1605928380627283E-2</v>
      </c>
      <c r="JD166" s="145">
        <v>0.71067350407119367</v>
      </c>
      <c r="JE166" s="388">
        <v>1.2868652483153054</v>
      </c>
      <c r="JF166" s="145">
        <v>5.6057287919512557</v>
      </c>
      <c r="JG166" s="145">
        <v>4.8272086342736058</v>
      </c>
      <c r="JH166" s="145">
        <v>0.14276066696358403</v>
      </c>
      <c r="JI166" s="145">
        <v>3.3559862587479015</v>
      </c>
      <c r="JJ166" s="145">
        <v>0.5034989010943377</v>
      </c>
      <c r="JK166" s="145">
        <v>2.1</v>
      </c>
      <c r="JL166" s="248">
        <v>0.25</v>
      </c>
      <c r="JM166" s="146">
        <v>99.6</v>
      </c>
      <c r="KP166" s="147">
        <v>7906.5016513633627</v>
      </c>
      <c r="KQ166" s="148">
        <v>28.446905857764886</v>
      </c>
      <c r="KR166" s="148">
        <v>0.77914974840601003</v>
      </c>
      <c r="KS166" s="148">
        <v>33.886527443881825</v>
      </c>
      <c r="KT166" s="196">
        <v>0</v>
      </c>
      <c r="KU166" s="148">
        <v>0</v>
      </c>
      <c r="KV166" s="148">
        <v>1.0238634049682991</v>
      </c>
      <c r="KW166" s="148">
        <v>65.236683874314778</v>
      </c>
      <c r="KX166" s="148">
        <v>127.64722391416946</v>
      </c>
      <c r="KY166" s="148">
        <v>21.721580825404036</v>
      </c>
      <c r="KZ166" s="148">
        <v>85.887818765546797</v>
      </c>
      <c r="LA166" s="148">
        <v>3.6450281032166933</v>
      </c>
      <c r="LB166" s="148">
        <v>1191.0101100415561</v>
      </c>
      <c r="LC166" s="148">
        <v>10.477814581772293</v>
      </c>
      <c r="LD166" s="148">
        <v>0</v>
      </c>
      <c r="LE166" s="148">
        <v>809.68372858526345</v>
      </c>
      <c r="LF166" s="148">
        <v>16.446449713249482</v>
      </c>
      <c r="LG166" s="148">
        <v>36.381683377589937</v>
      </c>
      <c r="LH166" s="148">
        <v>5.6410503636991365</v>
      </c>
      <c r="LI166" s="148">
        <v>5.2785155409472715</v>
      </c>
    </row>
    <row r="167" spans="1:321" s="142" customFormat="1" ht="15.75" x14ac:dyDescent="0.25">
      <c r="A167" s="278">
        <v>37</v>
      </c>
      <c r="B167" s="272">
        <v>88</v>
      </c>
      <c r="C167" s="144">
        <v>110</v>
      </c>
      <c r="D167" s="328">
        <v>3219.2</v>
      </c>
      <c r="E167" s="320" t="s">
        <v>240</v>
      </c>
      <c r="F167" s="311" t="s">
        <v>168</v>
      </c>
      <c r="G167" s="239"/>
      <c r="H167" s="388">
        <v>83.203737911792416</v>
      </c>
      <c r="I167" s="145">
        <v>0.18632249576024085</v>
      </c>
      <c r="J167" s="388">
        <v>7.5434886778339418</v>
      </c>
      <c r="K167" s="145">
        <v>0.88541014904582249</v>
      </c>
      <c r="L167" s="145">
        <v>2.2495894182205583E-2</v>
      </c>
      <c r="M167" s="145">
        <v>0.50257643415133724</v>
      </c>
      <c r="N167" s="388">
        <v>0.33108307043048751</v>
      </c>
      <c r="O167" s="145">
        <v>1.1930894192508765</v>
      </c>
      <c r="P167" s="145">
        <v>3.2868216333839566</v>
      </c>
      <c r="Q167" s="145">
        <v>6.7285925648121622E-2</v>
      </c>
      <c r="R167" s="145">
        <v>0.34621483781762136</v>
      </c>
      <c r="S167" s="145">
        <v>0.34147355070298613</v>
      </c>
      <c r="T167" s="145">
        <v>0.2</v>
      </c>
      <c r="U167" s="145">
        <v>1.49</v>
      </c>
      <c r="V167" s="146">
        <v>99.6</v>
      </c>
      <c r="W167" s="146"/>
      <c r="X167" s="145"/>
      <c r="Y167" s="145">
        <f t="shared" si="256"/>
        <v>0.88527234908415042</v>
      </c>
      <c r="Z167" s="145"/>
      <c r="AA167" s="145"/>
      <c r="AB167" s="145"/>
      <c r="AC167" s="146"/>
      <c r="AD167" s="146"/>
      <c r="AE167" s="146"/>
      <c r="AF167" s="443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D167" s="146"/>
      <c r="BE167" s="146"/>
      <c r="BF167" s="146"/>
      <c r="BG167" s="146"/>
      <c r="BH167" s="147">
        <v>4696.8871024503087</v>
      </c>
      <c r="BI167" s="148">
        <v>15.468432939611043</v>
      </c>
      <c r="BJ167" s="148">
        <v>0</v>
      </c>
      <c r="BK167" s="148">
        <v>30.417598200684083</v>
      </c>
      <c r="BL167" s="196">
        <v>0</v>
      </c>
      <c r="BM167" s="148">
        <v>0</v>
      </c>
      <c r="BN167" s="148">
        <v>0</v>
      </c>
      <c r="BO167" s="148">
        <v>51.601339808543976</v>
      </c>
      <c r="BP167" s="148">
        <v>148.46375752150706</v>
      </c>
      <c r="BQ167" s="148">
        <v>23.440217291069569</v>
      </c>
      <c r="BR167" s="148">
        <v>71.260811891101739</v>
      </c>
      <c r="BS167" s="148">
        <v>0.77812511969463072</v>
      </c>
      <c r="BT167" s="148">
        <v>1554.1213025041725</v>
      </c>
      <c r="BU167" s="148">
        <v>10.758859172749441</v>
      </c>
      <c r="BV167" s="148">
        <v>0</v>
      </c>
      <c r="BW167" s="148">
        <v>1562.6345112441788</v>
      </c>
      <c r="BX167" s="148">
        <v>13.468255462033445</v>
      </c>
      <c r="BY167" s="148">
        <v>30.681221283581706</v>
      </c>
      <c r="BZ167" s="148">
        <v>34.727290621394104</v>
      </c>
      <c r="CA167" s="148">
        <v>12.606629776034543</v>
      </c>
      <c r="CB167" s="148"/>
      <c r="CC167" s="148"/>
      <c r="CD167" s="148"/>
      <c r="CE167" s="148"/>
      <c r="CF167" s="148"/>
      <c r="CG167" s="158"/>
      <c r="CH167" s="342"/>
      <c r="CI167" s="363"/>
      <c r="CJ167" s="350"/>
      <c r="CK167" s="158"/>
      <c r="CL167" s="363"/>
      <c r="CM167" s="438"/>
      <c r="CN167" s="438"/>
      <c r="DG167" s="516"/>
      <c r="DH167" s="388">
        <v>83.203737911792416</v>
      </c>
      <c r="DI167" s="145">
        <v>0.18632249576024085</v>
      </c>
      <c r="DJ167" s="388">
        <v>7.5434886778339418</v>
      </c>
      <c r="DK167" s="145">
        <v>0.88541014904582249</v>
      </c>
      <c r="DL167" s="145">
        <v>2.2495894182205583E-2</v>
      </c>
      <c r="DM167" s="145">
        <v>0.50257643415133724</v>
      </c>
      <c r="DN167" s="388">
        <v>0.33108307043048751</v>
      </c>
      <c r="DO167" s="145">
        <v>1.1930894192508765</v>
      </c>
      <c r="DP167" s="145">
        <v>3.2868216333839566</v>
      </c>
      <c r="DQ167" s="145">
        <v>6.7285925648121622E-2</v>
      </c>
      <c r="DR167" s="145">
        <v>0.34621483781762136</v>
      </c>
      <c r="DS167" s="145">
        <v>0.34147355070298613</v>
      </c>
      <c r="DT167" s="145">
        <v>0.2</v>
      </c>
      <c r="DU167" s="145">
        <v>1.49</v>
      </c>
      <c r="DV167" s="146">
        <v>99.6</v>
      </c>
      <c r="EM167" s="147">
        <v>4696.8871024503087</v>
      </c>
      <c r="EN167" s="148">
        <v>15.468432939611043</v>
      </c>
      <c r="EO167" s="148">
        <v>0</v>
      </c>
      <c r="EP167" s="148">
        <v>30.417598200684083</v>
      </c>
      <c r="EQ167" s="196">
        <v>0</v>
      </c>
      <c r="ER167" s="148">
        <v>0</v>
      </c>
      <c r="ES167" s="148">
        <v>0</v>
      </c>
      <c r="ET167" s="148">
        <v>51.601339808543976</v>
      </c>
      <c r="EU167" s="148">
        <v>148.46375752150706</v>
      </c>
      <c r="EV167" s="148">
        <v>23.440217291069569</v>
      </c>
      <c r="EW167" s="148">
        <v>71.260811891101739</v>
      </c>
      <c r="EX167" s="148">
        <v>0.77812511969463072</v>
      </c>
      <c r="EY167" s="148">
        <v>1554.1213025041725</v>
      </c>
      <c r="EZ167" s="148">
        <v>10.758859172749441</v>
      </c>
      <c r="FA167" s="148">
        <v>0</v>
      </c>
      <c r="FB167" s="148">
        <v>1562.6345112441788</v>
      </c>
      <c r="FC167" s="148">
        <v>13.468255462033445</v>
      </c>
      <c r="FD167" s="148">
        <v>30.681221283581706</v>
      </c>
      <c r="FE167" s="148">
        <v>34.727290621394104</v>
      </c>
      <c r="FF167" s="148">
        <v>12.606629776034543</v>
      </c>
      <c r="GO167" s="158"/>
      <c r="GP167" s="363"/>
      <c r="HC167" s="637"/>
      <c r="HL167" s="637"/>
      <c r="IX167" s="278">
        <v>37</v>
      </c>
      <c r="IY167" s="388">
        <v>83.203737911792416</v>
      </c>
      <c r="IZ167" s="145">
        <v>0.18632249576024085</v>
      </c>
      <c r="JA167" s="388">
        <v>7.5434886778339418</v>
      </c>
      <c r="JB167" s="145">
        <v>0.88541014904582249</v>
      </c>
      <c r="JC167" s="145">
        <v>2.2495894182205583E-2</v>
      </c>
      <c r="JD167" s="145">
        <v>0.50257643415133724</v>
      </c>
      <c r="JE167" s="388">
        <v>0.33108307043048751</v>
      </c>
      <c r="JF167" s="145">
        <v>1.1930894192508765</v>
      </c>
      <c r="JG167" s="145">
        <v>3.2868216333839566</v>
      </c>
      <c r="JH167" s="145">
        <v>6.7285925648121622E-2</v>
      </c>
      <c r="JI167" s="145">
        <v>0.34621483781762136</v>
      </c>
      <c r="JJ167" s="145">
        <v>0.34147355070298613</v>
      </c>
      <c r="JK167" s="145">
        <v>1.49</v>
      </c>
      <c r="JL167" s="248">
        <v>0.2</v>
      </c>
      <c r="JM167" s="146">
        <v>99.6</v>
      </c>
      <c r="KP167" s="147">
        <v>4696.8871024503087</v>
      </c>
      <c r="KQ167" s="148">
        <v>15.468432939611043</v>
      </c>
      <c r="KR167" s="148">
        <v>0</v>
      </c>
      <c r="KS167" s="148">
        <v>30.417598200684083</v>
      </c>
      <c r="KT167" s="196">
        <v>0</v>
      </c>
      <c r="KU167" s="148">
        <v>0</v>
      </c>
      <c r="KV167" s="148">
        <v>0</v>
      </c>
      <c r="KW167" s="148">
        <v>51.601339808543976</v>
      </c>
      <c r="KX167" s="148">
        <v>148.46375752150706</v>
      </c>
      <c r="KY167" s="148">
        <v>23.440217291069569</v>
      </c>
      <c r="KZ167" s="148">
        <v>71.260811891101739</v>
      </c>
      <c r="LA167" s="148">
        <v>0.77812511969463072</v>
      </c>
      <c r="LB167" s="148">
        <v>1554.1213025041725</v>
      </c>
      <c r="LC167" s="148">
        <v>10.758859172749441</v>
      </c>
      <c r="LD167" s="148">
        <v>0</v>
      </c>
      <c r="LE167" s="148">
        <v>1562.6345112441788</v>
      </c>
      <c r="LF167" s="148">
        <v>13.468255462033445</v>
      </c>
      <c r="LG167" s="148">
        <v>30.681221283581706</v>
      </c>
      <c r="LH167" s="148">
        <v>34.727290621394104</v>
      </c>
      <c r="LI167" s="148">
        <v>12.606629776034543</v>
      </c>
    </row>
    <row r="168" spans="1:321" s="142" customFormat="1" ht="15.75" x14ac:dyDescent="0.2">
      <c r="A168" s="278">
        <v>38</v>
      </c>
      <c r="B168" s="272">
        <v>89</v>
      </c>
      <c r="C168" s="144">
        <v>110</v>
      </c>
      <c r="D168" s="328">
        <v>3219.8999999999996</v>
      </c>
      <c r="E168" s="320" t="s">
        <v>240</v>
      </c>
      <c r="F168" s="311" t="s">
        <v>160</v>
      </c>
      <c r="G168" s="239"/>
      <c r="H168" s="388">
        <v>70.85172922143903</v>
      </c>
      <c r="I168" s="145">
        <v>0.64080334629053137</v>
      </c>
      <c r="J168" s="388">
        <v>12.621262708538305</v>
      </c>
      <c r="K168" s="145">
        <v>2.2349170147905606</v>
      </c>
      <c r="L168" s="145">
        <v>5.5262880584095425E-2</v>
      </c>
      <c r="M168" s="145">
        <v>1.6342023258439646</v>
      </c>
      <c r="N168" s="388">
        <v>0.82884068022602486</v>
      </c>
      <c r="O168" s="145">
        <v>2.228457717059952</v>
      </c>
      <c r="P168" s="145">
        <v>3.3935919934192471</v>
      </c>
      <c r="Q168" s="145">
        <v>0.10898783313709358</v>
      </c>
      <c r="R168" s="145">
        <v>0.11534460233229564</v>
      </c>
      <c r="S168" s="145">
        <v>0.63659967633886549</v>
      </c>
      <c r="T168" s="145">
        <v>0.32</v>
      </c>
      <c r="U168" s="145">
        <v>3.93</v>
      </c>
      <c r="V168" s="146">
        <v>99.599999999999952</v>
      </c>
      <c r="W168" s="146"/>
      <c r="X168" s="145"/>
      <c r="Y168" s="145">
        <f t="shared" si="256"/>
        <v>1.6535156260584845</v>
      </c>
      <c r="Z168" s="145"/>
      <c r="AA168" s="145"/>
      <c r="AB168" s="145"/>
      <c r="AC168" s="146"/>
      <c r="AD168" s="146"/>
      <c r="AE168" s="146"/>
      <c r="AF168" s="443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D168" s="146"/>
      <c r="BE168" s="146"/>
      <c r="BF168" s="146"/>
      <c r="BG168" s="146"/>
      <c r="BH168" s="147">
        <v>13801.437330217706</v>
      </c>
      <c r="BI168" s="148">
        <v>21.046174478432665</v>
      </c>
      <c r="BJ168" s="148">
        <v>0.98095260289144726</v>
      </c>
      <c r="BK168" s="148">
        <v>43.009760858533667</v>
      </c>
      <c r="BL168" s="148">
        <v>11.340666618352889</v>
      </c>
      <c r="BM168" s="148">
        <v>1.7153573284278487</v>
      </c>
      <c r="BN168" s="148">
        <v>19.683909895714685</v>
      </c>
      <c r="BO168" s="148">
        <v>82.244561473533096</v>
      </c>
      <c r="BP168" s="148">
        <v>135.82076392099623</v>
      </c>
      <c r="BQ168" s="148">
        <v>17.766447008448232</v>
      </c>
      <c r="BR168" s="148">
        <v>211.24797413369492</v>
      </c>
      <c r="BS168" s="148">
        <v>7.0887275645383028</v>
      </c>
      <c r="BT168" s="148">
        <v>18.310953610968433</v>
      </c>
      <c r="BU168" s="148">
        <v>6.4765875804977044</v>
      </c>
      <c r="BV168" s="148">
        <v>0.93421324967884134</v>
      </c>
      <c r="BW168" s="148">
        <v>731.0936471999654</v>
      </c>
      <c r="BX168" s="148">
        <v>25.849349221623694</v>
      </c>
      <c r="BY168" s="148">
        <v>52.799038157480368</v>
      </c>
      <c r="BZ168" s="148">
        <v>5.2254173757914089</v>
      </c>
      <c r="CA168" s="148">
        <v>10.905256704753969</v>
      </c>
      <c r="CB168" s="148"/>
      <c r="CC168" s="148"/>
      <c r="CD168" s="148"/>
      <c r="CE168" s="148"/>
      <c r="CF168" s="148"/>
      <c r="CG168" s="198">
        <v>17.683782386196111</v>
      </c>
      <c r="CH168" s="344">
        <v>15.555022776312633</v>
      </c>
      <c r="CI168" s="360">
        <v>3.5195289016261868</v>
      </c>
      <c r="CJ168" s="353" t="s">
        <v>159</v>
      </c>
      <c r="CK168" s="198">
        <v>17.683782386196111</v>
      </c>
      <c r="CL168" s="360">
        <v>3.5195289016261868</v>
      </c>
      <c r="CM168" s="438"/>
      <c r="CN168" s="438"/>
      <c r="DG168" s="516"/>
      <c r="DH168" s="388">
        <v>70.85172922143903</v>
      </c>
      <c r="DI168" s="145">
        <v>0.64080334629053137</v>
      </c>
      <c r="DJ168" s="388">
        <v>12.621262708538305</v>
      </c>
      <c r="DK168" s="145">
        <v>2.2349170147905606</v>
      </c>
      <c r="DL168" s="145">
        <v>5.5262880584095425E-2</v>
      </c>
      <c r="DM168" s="145">
        <v>1.6342023258439646</v>
      </c>
      <c r="DN168" s="388">
        <v>0.82884068022602486</v>
      </c>
      <c r="DO168" s="145">
        <v>2.228457717059952</v>
      </c>
      <c r="DP168" s="145">
        <v>3.3935919934192471</v>
      </c>
      <c r="DQ168" s="145">
        <v>0.10898783313709358</v>
      </c>
      <c r="DR168" s="145">
        <v>0.11534460233229564</v>
      </c>
      <c r="DS168" s="145">
        <v>0.63659967633886549</v>
      </c>
      <c r="DT168" s="145">
        <v>0.32</v>
      </c>
      <c r="DU168" s="145">
        <v>3.93</v>
      </c>
      <c r="DV168" s="146">
        <v>99.599999999999952</v>
      </c>
      <c r="EM168" s="147">
        <v>13801.437330217706</v>
      </c>
      <c r="EN168" s="148">
        <v>21.046174478432665</v>
      </c>
      <c r="EO168" s="148">
        <v>0.98095260289144726</v>
      </c>
      <c r="EP168" s="148">
        <v>43.009760858533667</v>
      </c>
      <c r="EQ168" s="148">
        <v>11.340666618352889</v>
      </c>
      <c r="ER168" s="148">
        <v>1.7153573284278487</v>
      </c>
      <c r="ES168" s="148">
        <v>19.683909895714685</v>
      </c>
      <c r="ET168" s="148">
        <v>82.244561473533096</v>
      </c>
      <c r="EU168" s="148">
        <v>135.82076392099623</v>
      </c>
      <c r="EV168" s="148">
        <v>17.766447008448232</v>
      </c>
      <c r="EW168" s="148">
        <v>211.24797413369492</v>
      </c>
      <c r="EX168" s="148">
        <v>7.0887275645383028</v>
      </c>
      <c r="EY168" s="148">
        <v>18.310953610968433</v>
      </c>
      <c r="EZ168" s="148">
        <v>6.4765875804977044</v>
      </c>
      <c r="FA168" s="148">
        <v>0.93421324967884134</v>
      </c>
      <c r="FB168" s="148">
        <v>731.0936471999654</v>
      </c>
      <c r="FC168" s="148">
        <v>25.849349221623694</v>
      </c>
      <c r="FD168" s="148">
        <v>52.799038157480368</v>
      </c>
      <c r="FE168" s="148">
        <v>5.2254173757914089</v>
      </c>
      <c r="FF168" s="148">
        <v>10.905256704753969</v>
      </c>
      <c r="GO168" s="198">
        <v>17.683782386196111</v>
      </c>
      <c r="GP168" s="360">
        <v>3.5195289016261868</v>
      </c>
      <c r="HC168" s="637"/>
      <c r="HL168" s="637"/>
      <c r="IX168" s="278">
        <v>38</v>
      </c>
      <c r="IY168" s="388">
        <v>70.85172922143903</v>
      </c>
      <c r="IZ168" s="145">
        <v>0.64080334629053137</v>
      </c>
      <c r="JA168" s="388">
        <v>12.621262708538305</v>
      </c>
      <c r="JB168" s="145">
        <v>2.2349170147905606</v>
      </c>
      <c r="JC168" s="145">
        <v>5.5262880584095425E-2</v>
      </c>
      <c r="JD168" s="145">
        <v>1.6342023258439646</v>
      </c>
      <c r="JE168" s="388">
        <v>0.82884068022602486</v>
      </c>
      <c r="JF168" s="145">
        <v>2.228457717059952</v>
      </c>
      <c r="JG168" s="145">
        <v>3.3935919934192471</v>
      </c>
      <c r="JH168" s="145">
        <v>0.10898783313709358</v>
      </c>
      <c r="JI168" s="145">
        <v>0.11534460233229564</v>
      </c>
      <c r="JJ168" s="145">
        <v>0.63659967633886549</v>
      </c>
      <c r="JK168" s="145">
        <v>3.93</v>
      </c>
      <c r="JL168" s="248">
        <v>0.32</v>
      </c>
      <c r="JM168" s="146">
        <v>99.599999999999952</v>
      </c>
      <c r="KP168" s="147">
        <v>13801.437330217706</v>
      </c>
      <c r="KQ168" s="148">
        <v>21.046174478432665</v>
      </c>
      <c r="KR168" s="148">
        <v>0.98095260289144726</v>
      </c>
      <c r="KS168" s="148">
        <v>43.009760858533667</v>
      </c>
      <c r="KT168" s="148">
        <v>11.340666618352889</v>
      </c>
      <c r="KU168" s="148">
        <v>1.7153573284278487</v>
      </c>
      <c r="KV168" s="148">
        <v>19.683909895714685</v>
      </c>
      <c r="KW168" s="148">
        <v>82.244561473533096</v>
      </c>
      <c r="KX168" s="148">
        <v>135.82076392099623</v>
      </c>
      <c r="KY168" s="148">
        <v>17.766447008448232</v>
      </c>
      <c r="KZ168" s="148">
        <v>211.24797413369492</v>
      </c>
      <c r="LA168" s="148">
        <v>7.0887275645383028</v>
      </c>
      <c r="LB168" s="148">
        <v>18.310953610968433</v>
      </c>
      <c r="LC168" s="148">
        <v>6.4765875804977044</v>
      </c>
      <c r="LD168" s="148">
        <v>0.93421324967884134</v>
      </c>
      <c r="LE168" s="148">
        <v>731.0936471999654</v>
      </c>
      <c r="LF168" s="148">
        <v>25.849349221623694</v>
      </c>
      <c r="LG168" s="148">
        <v>52.799038157480368</v>
      </c>
      <c r="LH168" s="148">
        <v>5.2254173757914089</v>
      </c>
      <c r="LI168" s="148">
        <v>10.905256704753969</v>
      </c>
    </row>
    <row r="169" spans="1:321" s="142" customFormat="1" ht="15.75" x14ac:dyDescent="0.2">
      <c r="A169" s="278">
        <v>39</v>
      </c>
      <c r="B169" s="272">
        <v>104</v>
      </c>
      <c r="C169" s="144">
        <v>110</v>
      </c>
      <c r="D169" s="327">
        <v>3220.0499999999997</v>
      </c>
      <c r="E169" s="320" t="s">
        <v>240</v>
      </c>
      <c r="F169" s="311" t="s">
        <v>168</v>
      </c>
      <c r="G169" s="239"/>
      <c r="H169" s="388">
        <v>73.35823398390761</v>
      </c>
      <c r="I169" s="145">
        <v>1.9629683931894311</v>
      </c>
      <c r="J169" s="388">
        <v>5.6432055197634963</v>
      </c>
      <c r="K169" s="145">
        <v>0.64630132735483892</v>
      </c>
      <c r="L169" s="145">
        <v>2.3255523356009535E-2</v>
      </c>
      <c r="M169" s="145">
        <v>0.32122955522627084</v>
      </c>
      <c r="N169" s="388">
        <v>1.311914850192277</v>
      </c>
      <c r="O169" s="145">
        <v>4.7609111858307172</v>
      </c>
      <c r="P169" s="145">
        <v>5.5754611691177294</v>
      </c>
      <c r="Q169" s="145">
        <v>0.18068530537908278</v>
      </c>
      <c r="R169" s="145">
        <v>2.8330282996175264</v>
      </c>
      <c r="S169" s="145">
        <v>0.48280488706498054</v>
      </c>
      <c r="T169" s="145">
        <v>0.26</v>
      </c>
      <c r="U169" s="145">
        <v>2.2400000000000002</v>
      </c>
      <c r="V169" s="146">
        <v>99.6</v>
      </c>
      <c r="W169" s="146"/>
      <c r="X169" s="145"/>
      <c r="Y169" s="145">
        <f t="shared" si="256"/>
        <v>3.5325960998863919</v>
      </c>
      <c r="Z169" s="145"/>
      <c r="AA169" s="145"/>
      <c r="AB169" s="145"/>
      <c r="AC169" s="146"/>
      <c r="AD169" s="146"/>
      <c r="AE169" s="146"/>
      <c r="AF169" s="443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D169" s="146"/>
      <c r="BE169" s="146"/>
      <c r="BF169" s="146"/>
      <c r="BG169" s="146"/>
      <c r="BH169" s="147">
        <v>3805.9963834858281</v>
      </c>
      <c r="BI169" s="148">
        <v>15.015120056365427</v>
      </c>
      <c r="BJ169" s="148">
        <v>3.7889028869521422</v>
      </c>
      <c r="BK169" s="148">
        <v>25.530545709967924</v>
      </c>
      <c r="BL169" s="196">
        <v>0</v>
      </c>
      <c r="BM169" s="148">
        <v>0</v>
      </c>
      <c r="BN169" s="148">
        <v>0</v>
      </c>
      <c r="BO169" s="148">
        <v>39.569600400985699</v>
      </c>
      <c r="BP169" s="148">
        <v>124.88821010347677</v>
      </c>
      <c r="BQ169" s="148">
        <v>24.044621196053793</v>
      </c>
      <c r="BR169" s="148">
        <v>55.899436665179557</v>
      </c>
      <c r="BS169" s="148">
        <v>7.1063701601345397E-2</v>
      </c>
      <c r="BT169" s="148">
        <v>1967.4585444798606</v>
      </c>
      <c r="BU169" s="148">
        <v>16.192423728131882</v>
      </c>
      <c r="BV169" s="148">
        <v>0</v>
      </c>
      <c r="BW169" s="148">
        <v>1073.6178193431331</v>
      </c>
      <c r="BX169" s="148">
        <v>17.965726240909536</v>
      </c>
      <c r="BY169" s="148">
        <v>32.250219793826851</v>
      </c>
      <c r="BZ169" s="148">
        <v>16.413395045514118</v>
      </c>
      <c r="CA169" s="148">
        <v>8.0223521532032738</v>
      </c>
      <c r="CB169" s="148"/>
      <c r="CC169" s="148"/>
      <c r="CD169" s="148"/>
      <c r="CE169" s="148"/>
      <c r="CF169" s="148"/>
      <c r="CG169" s="198">
        <v>15.5286522603582</v>
      </c>
      <c r="CH169" s="344">
        <v>14.4</v>
      </c>
      <c r="CI169" s="364">
        <v>54.877000000000002</v>
      </c>
      <c r="CJ169" s="353" t="s">
        <v>159</v>
      </c>
      <c r="CK169" s="198">
        <v>15.5286522603582</v>
      </c>
      <c r="CL169" s="364">
        <v>54.877000000000002</v>
      </c>
      <c r="CM169" s="438"/>
      <c r="CN169" s="438"/>
      <c r="DG169" s="516"/>
      <c r="DH169" s="388">
        <v>73.35823398390761</v>
      </c>
      <c r="DI169" s="145">
        <v>1.9629683931894311</v>
      </c>
      <c r="DJ169" s="388">
        <v>5.6432055197634963</v>
      </c>
      <c r="DK169" s="145">
        <v>0.64630132735483892</v>
      </c>
      <c r="DL169" s="145">
        <v>2.3255523356009535E-2</v>
      </c>
      <c r="DM169" s="145">
        <v>0.32122955522627084</v>
      </c>
      <c r="DN169" s="388">
        <v>1.311914850192277</v>
      </c>
      <c r="DO169" s="145">
        <v>4.7609111858307172</v>
      </c>
      <c r="DP169" s="145">
        <v>5.5754611691177294</v>
      </c>
      <c r="DQ169" s="145">
        <v>0.18068530537908278</v>
      </c>
      <c r="DR169" s="145">
        <v>2.8330282996175264</v>
      </c>
      <c r="DS169" s="145">
        <v>0.48280488706498054</v>
      </c>
      <c r="DT169" s="145">
        <v>0.26</v>
      </c>
      <c r="DU169" s="145">
        <v>2.2400000000000002</v>
      </c>
      <c r="DV169" s="146">
        <v>99.6</v>
      </c>
      <c r="EM169" s="147">
        <v>3805.9963834858281</v>
      </c>
      <c r="EN169" s="148">
        <v>15.015120056365427</v>
      </c>
      <c r="EO169" s="148">
        <v>3.7889028869521422</v>
      </c>
      <c r="EP169" s="148">
        <v>25.530545709967924</v>
      </c>
      <c r="EQ169" s="196">
        <v>0</v>
      </c>
      <c r="ER169" s="148">
        <v>0</v>
      </c>
      <c r="ES169" s="148">
        <v>0</v>
      </c>
      <c r="ET169" s="148">
        <v>39.569600400985699</v>
      </c>
      <c r="EU169" s="148">
        <v>124.88821010347677</v>
      </c>
      <c r="EV169" s="148">
        <v>24.044621196053793</v>
      </c>
      <c r="EW169" s="148">
        <v>55.899436665179557</v>
      </c>
      <c r="EX169" s="148">
        <v>7.1063701601345397E-2</v>
      </c>
      <c r="EY169" s="148">
        <v>1967.4585444798606</v>
      </c>
      <c r="EZ169" s="148">
        <v>16.192423728131882</v>
      </c>
      <c r="FA169" s="148">
        <v>0</v>
      </c>
      <c r="FB169" s="148">
        <v>1073.6178193431331</v>
      </c>
      <c r="FC169" s="148">
        <v>17.965726240909536</v>
      </c>
      <c r="FD169" s="148">
        <v>32.250219793826851</v>
      </c>
      <c r="FE169" s="148">
        <v>16.413395045514118</v>
      </c>
      <c r="FF169" s="148">
        <v>8.0223521532032738</v>
      </c>
      <c r="GO169" s="198">
        <v>15.5286522603582</v>
      </c>
      <c r="GP169" s="364">
        <v>54.877000000000002</v>
      </c>
      <c r="HC169" s="637"/>
      <c r="HL169" s="637"/>
      <c r="IX169" s="278">
        <v>39</v>
      </c>
      <c r="IY169" s="388">
        <v>73.35823398390761</v>
      </c>
      <c r="IZ169" s="145">
        <v>1.9629683931894311</v>
      </c>
      <c r="JA169" s="388">
        <v>5.6432055197634963</v>
      </c>
      <c r="JB169" s="145">
        <v>0.64630132735483892</v>
      </c>
      <c r="JC169" s="145">
        <v>2.3255523356009535E-2</v>
      </c>
      <c r="JD169" s="145">
        <v>0.32122955522627084</v>
      </c>
      <c r="JE169" s="388">
        <v>1.311914850192277</v>
      </c>
      <c r="JF169" s="145">
        <v>4.7609111858307172</v>
      </c>
      <c r="JG169" s="145">
        <v>5.5754611691177294</v>
      </c>
      <c r="JH169" s="145">
        <v>0.18068530537908278</v>
      </c>
      <c r="JI169" s="145">
        <v>2.8330282996175264</v>
      </c>
      <c r="JJ169" s="145">
        <v>0.48280488706498054</v>
      </c>
      <c r="JK169" s="145">
        <v>2.2400000000000002</v>
      </c>
      <c r="JL169" s="248">
        <v>0.26</v>
      </c>
      <c r="JM169" s="146">
        <v>99.6</v>
      </c>
      <c r="KP169" s="147">
        <v>3805.9963834858281</v>
      </c>
      <c r="KQ169" s="148">
        <v>15.015120056365427</v>
      </c>
      <c r="KR169" s="148">
        <v>3.7889028869521422</v>
      </c>
      <c r="KS169" s="148">
        <v>25.530545709967924</v>
      </c>
      <c r="KT169" s="196">
        <v>0</v>
      </c>
      <c r="KU169" s="148">
        <v>0</v>
      </c>
      <c r="KV169" s="148">
        <v>0</v>
      </c>
      <c r="KW169" s="148">
        <v>39.569600400985699</v>
      </c>
      <c r="KX169" s="148">
        <v>124.88821010347677</v>
      </c>
      <c r="KY169" s="148">
        <v>24.044621196053793</v>
      </c>
      <c r="KZ169" s="148">
        <v>55.899436665179557</v>
      </c>
      <c r="LA169" s="148">
        <v>7.1063701601345397E-2</v>
      </c>
      <c r="LB169" s="148">
        <v>1967.4585444798606</v>
      </c>
      <c r="LC169" s="148">
        <v>16.192423728131882</v>
      </c>
      <c r="LD169" s="148">
        <v>0</v>
      </c>
      <c r="LE169" s="148">
        <v>1073.6178193431331</v>
      </c>
      <c r="LF169" s="148">
        <v>17.965726240909536</v>
      </c>
      <c r="LG169" s="148">
        <v>32.250219793826851</v>
      </c>
      <c r="LH169" s="148">
        <v>16.413395045514118</v>
      </c>
      <c r="LI169" s="148">
        <v>8.0223521532032738</v>
      </c>
    </row>
    <row r="170" spans="1:321" s="142" customFormat="1" ht="15.75" x14ac:dyDescent="0.2">
      <c r="A170" s="278">
        <v>40</v>
      </c>
      <c r="B170" s="272">
        <v>91</v>
      </c>
      <c r="C170" s="144">
        <v>110</v>
      </c>
      <c r="D170" s="327">
        <v>3220.8999999999996</v>
      </c>
      <c r="E170" s="320" t="s">
        <v>240</v>
      </c>
      <c r="F170" s="311" t="s">
        <v>162</v>
      </c>
      <c r="G170" s="239"/>
      <c r="H170" s="388">
        <v>78.781703177266238</v>
      </c>
      <c r="I170" s="145">
        <v>0.35134266331815395</v>
      </c>
      <c r="J170" s="388">
        <v>10.255295207527903</v>
      </c>
      <c r="K170" s="145">
        <v>1.1637465898314978</v>
      </c>
      <c r="L170" s="145">
        <v>2.6847118160124219E-2</v>
      </c>
      <c r="M170" s="145">
        <v>0.82932267644821456</v>
      </c>
      <c r="N170" s="388">
        <v>0.23068259641736924</v>
      </c>
      <c r="O170" s="145">
        <v>1.4223907130873359</v>
      </c>
      <c r="P170" s="145">
        <v>3.4458529433219058</v>
      </c>
      <c r="Q170" s="145">
        <v>7.4868001208799231E-2</v>
      </c>
      <c r="R170" s="145">
        <v>0.17577264153892647</v>
      </c>
      <c r="S170" s="145">
        <v>0.46217567187353464</v>
      </c>
      <c r="T170" s="145">
        <v>0.25</v>
      </c>
      <c r="U170" s="145">
        <v>2.13</v>
      </c>
      <c r="V170" s="146">
        <v>99.6</v>
      </c>
      <c r="W170" s="146"/>
      <c r="X170" s="145"/>
      <c r="Y170" s="145">
        <f t="shared" si="256"/>
        <v>1.0554139091108032</v>
      </c>
      <c r="Z170" s="145"/>
      <c r="AA170" s="145"/>
      <c r="AB170" s="145"/>
      <c r="AC170" s="146"/>
      <c r="AD170" s="146"/>
      <c r="AE170" s="146"/>
      <c r="AF170" s="443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D170" s="146"/>
      <c r="BE170" s="146"/>
      <c r="BF170" s="146"/>
      <c r="BG170" s="146"/>
      <c r="BH170" s="147">
        <v>8001.5094087534826</v>
      </c>
      <c r="BI170" s="148">
        <v>16.602244492533362</v>
      </c>
      <c r="BJ170" s="148">
        <v>0.94249547579182114</v>
      </c>
      <c r="BK170" s="148">
        <v>31.886739695245183</v>
      </c>
      <c r="BL170" s="148">
        <v>13.160427966284821</v>
      </c>
      <c r="BM170" s="148">
        <v>11.435098979809849</v>
      </c>
      <c r="BN170" s="148">
        <v>12.888505451198137</v>
      </c>
      <c r="BO170" s="148">
        <v>75.773781705595198</v>
      </c>
      <c r="BP170" s="148">
        <v>124.48087700227865</v>
      </c>
      <c r="BQ170" s="148">
        <v>15.746403022785037</v>
      </c>
      <c r="BR170" s="148">
        <v>110.51557913485658</v>
      </c>
      <c r="BS170" s="148">
        <v>4.2873216634252165</v>
      </c>
      <c r="BT170" s="148">
        <v>209.76072317133912</v>
      </c>
      <c r="BU170" s="148">
        <v>4.5012945669388982</v>
      </c>
      <c r="BV170" s="148">
        <v>0</v>
      </c>
      <c r="BW170" s="148">
        <v>789.3419501770644</v>
      </c>
      <c r="BX170" s="148">
        <v>19.439248026844652</v>
      </c>
      <c r="BY170" s="148">
        <v>37.763482936088167</v>
      </c>
      <c r="BZ170" s="148">
        <v>11.554677448410914</v>
      </c>
      <c r="CA170" s="148">
        <v>11.480830754121582</v>
      </c>
      <c r="CB170" s="148"/>
      <c r="CC170" s="148"/>
      <c r="CD170" s="148"/>
      <c r="CE170" s="148"/>
      <c r="CF170" s="148"/>
      <c r="CG170" s="198">
        <v>14.846331019064172</v>
      </c>
      <c r="CH170" s="344">
        <v>12.847175932097965</v>
      </c>
      <c r="CI170" s="360">
        <v>5.3881187674376676</v>
      </c>
      <c r="CJ170" s="353" t="s">
        <v>159</v>
      </c>
      <c r="CK170" s="198">
        <v>14.846331019064172</v>
      </c>
      <c r="CL170" s="360">
        <v>5.3881187674376676</v>
      </c>
      <c r="CM170" s="438"/>
      <c r="CN170" s="438"/>
      <c r="DG170" s="516"/>
      <c r="DH170" s="388">
        <v>78.781703177266238</v>
      </c>
      <c r="DI170" s="145">
        <v>0.35134266331815395</v>
      </c>
      <c r="DJ170" s="388">
        <v>10.255295207527903</v>
      </c>
      <c r="DK170" s="145">
        <v>1.1637465898314978</v>
      </c>
      <c r="DL170" s="145">
        <v>2.6847118160124219E-2</v>
      </c>
      <c r="DM170" s="145">
        <v>0.82932267644821456</v>
      </c>
      <c r="DN170" s="388">
        <v>0.23068259641736924</v>
      </c>
      <c r="DO170" s="145">
        <v>1.4223907130873359</v>
      </c>
      <c r="DP170" s="145">
        <v>3.4458529433219058</v>
      </c>
      <c r="DQ170" s="145">
        <v>7.4868001208799231E-2</v>
      </c>
      <c r="DR170" s="145">
        <v>0.17577264153892647</v>
      </c>
      <c r="DS170" s="145">
        <v>0.46217567187353464</v>
      </c>
      <c r="DT170" s="145">
        <v>0.25</v>
      </c>
      <c r="DU170" s="145">
        <v>2.13</v>
      </c>
      <c r="DV170" s="146">
        <v>99.6</v>
      </c>
      <c r="EM170" s="147">
        <v>8001.5094087534826</v>
      </c>
      <c r="EN170" s="148">
        <v>16.602244492533362</v>
      </c>
      <c r="EO170" s="148">
        <v>0.94249547579182114</v>
      </c>
      <c r="EP170" s="148">
        <v>31.886739695245183</v>
      </c>
      <c r="EQ170" s="148">
        <v>13.160427966284821</v>
      </c>
      <c r="ER170" s="148">
        <v>11.435098979809849</v>
      </c>
      <c r="ES170" s="148">
        <v>12.888505451198137</v>
      </c>
      <c r="ET170" s="148">
        <v>75.773781705595198</v>
      </c>
      <c r="EU170" s="148">
        <v>124.48087700227865</v>
      </c>
      <c r="EV170" s="148">
        <v>15.746403022785037</v>
      </c>
      <c r="EW170" s="148">
        <v>110.51557913485658</v>
      </c>
      <c r="EX170" s="148">
        <v>4.2873216634252165</v>
      </c>
      <c r="EY170" s="148">
        <v>209.76072317133912</v>
      </c>
      <c r="EZ170" s="148">
        <v>4.5012945669388982</v>
      </c>
      <c r="FA170" s="148">
        <v>0</v>
      </c>
      <c r="FB170" s="148">
        <v>789.3419501770644</v>
      </c>
      <c r="FC170" s="148">
        <v>19.439248026844652</v>
      </c>
      <c r="FD170" s="148">
        <v>37.763482936088167</v>
      </c>
      <c r="FE170" s="148">
        <v>11.554677448410914</v>
      </c>
      <c r="FF170" s="148">
        <v>11.480830754121582</v>
      </c>
      <c r="GO170" s="198">
        <v>14.846331019064172</v>
      </c>
      <c r="GP170" s="360">
        <v>5.3881187674376676</v>
      </c>
      <c r="HC170" s="637"/>
      <c r="HL170" s="637"/>
      <c r="IX170" s="278">
        <v>40</v>
      </c>
      <c r="IY170" s="388">
        <v>78.781703177266238</v>
      </c>
      <c r="IZ170" s="145">
        <v>0.35134266331815395</v>
      </c>
      <c r="JA170" s="388">
        <v>10.255295207527903</v>
      </c>
      <c r="JB170" s="145">
        <v>1.1637465898314978</v>
      </c>
      <c r="JC170" s="145">
        <v>2.6847118160124219E-2</v>
      </c>
      <c r="JD170" s="145">
        <v>0.82932267644821456</v>
      </c>
      <c r="JE170" s="388">
        <v>0.23068259641736924</v>
      </c>
      <c r="JF170" s="145">
        <v>1.4223907130873359</v>
      </c>
      <c r="JG170" s="145">
        <v>3.4458529433219058</v>
      </c>
      <c r="JH170" s="145">
        <v>7.4868001208799231E-2</v>
      </c>
      <c r="JI170" s="145">
        <v>0.17577264153892647</v>
      </c>
      <c r="JJ170" s="145">
        <v>0.46217567187353464</v>
      </c>
      <c r="JK170" s="145">
        <v>2.13</v>
      </c>
      <c r="JL170" s="248">
        <v>0.25</v>
      </c>
      <c r="JM170" s="146">
        <v>99.6</v>
      </c>
      <c r="KP170" s="147">
        <v>8001.5094087534826</v>
      </c>
      <c r="KQ170" s="148">
        <v>16.602244492533362</v>
      </c>
      <c r="KR170" s="148">
        <v>0.94249547579182114</v>
      </c>
      <c r="KS170" s="148">
        <v>31.886739695245183</v>
      </c>
      <c r="KT170" s="148">
        <v>13.160427966284821</v>
      </c>
      <c r="KU170" s="148">
        <v>11.435098979809849</v>
      </c>
      <c r="KV170" s="148">
        <v>12.888505451198137</v>
      </c>
      <c r="KW170" s="148">
        <v>75.773781705595198</v>
      </c>
      <c r="KX170" s="148">
        <v>124.48087700227865</v>
      </c>
      <c r="KY170" s="148">
        <v>15.746403022785037</v>
      </c>
      <c r="KZ170" s="148">
        <v>110.51557913485658</v>
      </c>
      <c r="LA170" s="148">
        <v>4.2873216634252165</v>
      </c>
      <c r="LB170" s="148">
        <v>209.76072317133912</v>
      </c>
      <c r="LC170" s="148">
        <v>4.5012945669388982</v>
      </c>
      <c r="LD170" s="148">
        <v>0</v>
      </c>
      <c r="LE170" s="148">
        <v>789.3419501770644</v>
      </c>
      <c r="LF170" s="148">
        <v>19.439248026844652</v>
      </c>
      <c r="LG170" s="148">
        <v>37.763482936088167</v>
      </c>
      <c r="LH170" s="148">
        <v>11.554677448410914</v>
      </c>
      <c r="LI170" s="148">
        <v>11.480830754121582</v>
      </c>
    </row>
    <row r="171" spans="1:321" s="142" customFormat="1" ht="15.75" x14ac:dyDescent="0.2">
      <c r="A171" s="278">
        <v>41</v>
      </c>
      <c r="B171" s="272">
        <v>92</v>
      </c>
      <c r="C171" s="144">
        <v>110</v>
      </c>
      <c r="D171" s="327">
        <v>3221.2</v>
      </c>
      <c r="E171" s="320" t="s">
        <v>240</v>
      </c>
      <c r="F171" s="311" t="s">
        <v>168</v>
      </c>
      <c r="G171" s="239"/>
      <c r="H171" s="388">
        <v>74.306932653502614</v>
      </c>
      <c r="I171" s="145">
        <v>0.94405293699777648</v>
      </c>
      <c r="J171" s="388">
        <v>8.8758274160795523</v>
      </c>
      <c r="K171" s="145">
        <v>0.68981134493104812</v>
      </c>
      <c r="L171" s="145">
        <v>2.0013479755252746E-2</v>
      </c>
      <c r="M171" s="145">
        <v>0.45648836486981009</v>
      </c>
      <c r="N171" s="388">
        <v>1.1128098165420686</v>
      </c>
      <c r="O171" s="145">
        <v>4.14108061508687</v>
      </c>
      <c r="P171" s="145">
        <v>4.5888193682043834</v>
      </c>
      <c r="Q171" s="145">
        <v>0.13184759778460475</v>
      </c>
      <c r="R171" s="145">
        <v>2.457936910645111</v>
      </c>
      <c r="S171" s="145">
        <v>0.38437949560088436</v>
      </c>
      <c r="T171" s="145">
        <v>0.18</v>
      </c>
      <c r="U171" s="145">
        <v>1.31</v>
      </c>
      <c r="V171" s="146">
        <v>99.6</v>
      </c>
      <c r="W171" s="146"/>
      <c r="X171" s="145"/>
      <c r="Y171" s="145">
        <f t="shared" si="256"/>
        <v>3.0726818163944576</v>
      </c>
      <c r="Z171" s="145"/>
      <c r="AA171" s="145"/>
      <c r="AB171" s="145"/>
      <c r="AC171" s="146"/>
      <c r="AD171" s="146"/>
      <c r="AE171" s="146"/>
      <c r="AF171" s="443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D171" s="146"/>
      <c r="BE171" s="146"/>
      <c r="BF171" s="146"/>
      <c r="BG171" s="146"/>
      <c r="BH171" s="147">
        <v>4358.1481014696228</v>
      </c>
      <c r="BI171" s="148">
        <v>8.7872806397380057</v>
      </c>
      <c r="BJ171" s="148">
        <v>1.5597887846145613</v>
      </c>
      <c r="BK171" s="148">
        <v>25.615982989579944</v>
      </c>
      <c r="BL171" s="148">
        <v>16.149767904940436</v>
      </c>
      <c r="BM171" s="148">
        <v>8.460526158974961</v>
      </c>
      <c r="BN171" s="148">
        <v>-0.25404434882306276</v>
      </c>
      <c r="BO171" s="148">
        <v>61.847361543592541</v>
      </c>
      <c r="BP171" s="148">
        <v>117.20159846817415</v>
      </c>
      <c r="BQ171" s="148">
        <v>14.221228424488302</v>
      </c>
      <c r="BR171" s="148">
        <v>59.586341110372445</v>
      </c>
      <c r="BS171" s="148">
        <v>-0.31893397545539665</v>
      </c>
      <c r="BT171" s="148">
        <v>495.54081016411345</v>
      </c>
      <c r="BU171" s="148">
        <v>3.5244587305228081</v>
      </c>
      <c r="BV171" s="148">
        <v>0</v>
      </c>
      <c r="BW171" s="148">
        <v>1000.9603610381359</v>
      </c>
      <c r="BX171" s="148">
        <v>12.325340000704387</v>
      </c>
      <c r="BY171" s="148">
        <v>25.256163900068291</v>
      </c>
      <c r="BZ171" s="148">
        <v>17.53303444801373</v>
      </c>
      <c r="CA171" s="148">
        <v>11.721053541511187</v>
      </c>
      <c r="CB171" s="148"/>
      <c r="CC171" s="148"/>
      <c r="CD171" s="148"/>
      <c r="CE171" s="148"/>
      <c r="CF171" s="148"/>
      <c r="CG171" s="198">
        <v>14.718362673195648</v>
      </c>
      <c r="CH171" s="344">
        <v>13.791253018513563</v>
      </c>
      <c r="CI171" s="360">
        <v>18.013867056497155</v>
      </c>
      <c r="CJ171" s="353"/>
      <c r="CK171" s="198">
        <v>14.718362673195648</v>
      </c>
      <c r="CL171" s="360">
        <v>18.013867056497155</v>
      </c>
      <c r="CM171" s="438"/>
      <c r="CN171" s="438"/>
      <c r="DG171" s="516"/>
      <c r="DH171" s="388">
        <v>74.306932653502614</v>
      </c>
      <c r="DI171" s="145">
        <v>0.94405293699777648</v>
      </c>
      <c r="DJ171" s="388">
        <v>8.8758274160795523</v>
      </c>
      <c r="DK171" s="145">
        <v>0.68981134493104812</v>
      </c>
      <c r="DL171" s="145">
        <v>2.0013479755252746E-2</v>
      </c>
      <c r="DM171" s="145">
        <v>0.45648836486981009</v>
      </c>
      <c r="DN171" s="388">
        <v>1.1128098165420686</v>
      </c>
      <c r="DO171" s="145">
        <v>4.14108061508687</v>
      </c>
      <c r="DP171" s="145">
        <v>4.5888193682043834</v>
      </c>
      <c r="DQ171" s="145">
        <v>0.13184759778460475</v>
      </c>
      <c r="DR171" s="145">
        <v>2.457936910645111</v>
      </c>
      <c r="DS171" s="145">
        <v>0.38437949560088436</v>
      </c>
      <c r="DT171" s="145">
        <v>0.18</v>
      </c>
      <c r="DU171" s="145">
        <v>1.31</v>
      </c>
      <c r="DV171" s="146">
        <v>99.6</v>
      </c>
      <c r="EM171" s="147">
        <v>4358.1481014696228</v>
      </c>
      <c r="EN171" s="148">
        <v>8.7872806397380057</v>
      </c>
      <c r="EO171" s="148">
        <v>1.5597887846145613</v>
      </c>
      <c r="EP171" s="148">
        <v>25.615982989579944</v>
      </c>
      <c r="EQ171" s="148">
        <v>16.149767904940436</v>
      </c>
      <c r="ER171" s="148">
        <v>8.460526158974961</v>
      </c>
      <c r="ES171" s="148">
        <v>-0.25404434882306276</v>
      </c>
      <c r="ET171" s="148">
        <v>61.847361543592541</v>
      </c>
      <c r="EU171" s="148">
        <v>117.20159846817415</v>
      </c>
      <c r="EV171" s="148">
        <v>14.221228424488302</v>
      </c>
      <c r="EW171" s="148">
        <v>59.586341110372445</v>
      </c>
      <c r="EX171" s="148">
        <v>-0.31893397545539665</v>
      </c>
      <c r="EY171" s="148">
        <v>495.54081016411345</v>
      </c>
      <c r="EZ171" s="148">
        <v>3.5244587305228081</v>
      </c>
      <c r="FA171" s="148">
        <v>0</v>
      </c>
      <c r="FB171" s="148">
        <v>1000.9603610381359</v>
      </c>
      <c r="FC171" s="148">
        <v>12.325340000704387</v>
      </c>
      <c r="FD171" s="148">
        <v>25.256163900068291</v>
      </c>
      <c r="FE171" s="148">
        <v>17.53303444801373</v>
      </c>
      <c r="FF171" s="148">
        <v>11.721053541511187</v>
      </c>
      <c r="GO171" s="198">
        <v>14.718362673195648</v>
      </c>
      <c r="GP171" s="360">
        <v>18.013867056497155</v>
      </c>
      <c r="HC171" s="637"/>
      <c r="HL171" s="637"/>
      <c r="IX171" s="278">
        <v>41</v>
      </c>
      <c r="IY171" s="388">
        <v>74.306932653502614</v>
      </c>
      <c r="IZ171" s="145">
        <v>0.94405293699777648</v>
      </c>
      <c r="JA171" s="388">
        <v>8.8758274160795523</v>
      </c>
      <c r="JB171" s="145">
        <v>0.68981134493104812</v>
      </c>
      <c r="JC171" s="145">
        <v>2.0013479755252746E-2</v>
      </c>
      <c r="JD171" s="145">
        <v>0.45648836486981009</v>
      </c>
      <c r="JE171" s="388">
        <v>1.1128098165420686</v>
      </c>
      <c r="JF171" s="145">
        <v>4.14108061508687</v>
      </c>
      <c r="JG171" s="145">
        <v>4.5888193682043834</v>
      </c>
      <c r="JH171" s="145">
        <v>0.13184759778460475</v>
      </c>
      <c r="JI171" s="145">
        <v>2.457936910645111</v>
      </c>
      <c r="JJ171" s="145">
        <v>0.38437949560088436</v>
      </c>
      <c r="JK171" s="145">
        <v>1.31</v>
      </c>
      <c r="JL171" s="248">
        <v>0.18</v>
      </c>
      <c r="JM171" s="146">
        <v>99.6</v>
      </c>
      <c r="KP171" s="147">
        <v>4358.1481014696228</v>
      </c>
      <c r="KQ171" s="148">
        <v>8.7872806397380057</v>
      </c>
      <c r="KR171" s="148">
        <v>1.5597887846145613</v>
      </c>
      <c r="KS171" s="148">
        <v>25.615982989579944</v>
      </c>
      <c r="KT171" s="148">
        <v>16.149767904940436</v>
      </c>
      <c r="KU171" s="148">
        <v>8.460526158974961</v>
      </c>
      <c r="KV171" s="148">
        <v>-0.25404434882306276</v>
      </c>
      <c r="KW171" s="148">
        <v>61.847361543592541</v>
      </c>
      <c r="KX171" s="148">
        <v>117.20159846817415</v>
      </c>
      <c r="KY171" s="148">
        <v>14.221228424488302</v>
      </c>
      <c r="KZ171" s="148">
        <v>59.586341110372445</v>
      </c>
      <c r="LA171" s="148">
        <v>-0.31893397545539665</v>
      </c>
      <c r="LB171" s="148">
        <v>495.54081016411345</v>
      </c>
      <c r="LC171" s="148">
        <v>3.5244587305228081</v>
      </c>
      <c r="LD171" s="148">
        <v>0</v>
      </c>
      <c r="LE171" s="148">
        <v>1000.9603610381359</v>
      </c>
      <c r="LF171" s="148">
        <v>12.325340000704387</v>
      </c>
      <c r="LG171" s="148">
        <v>25.256163900068291</v>
      </c>
      <c r="LH171" s="148">
        <v>17.53303444801373</v>
      </c>
      <c r="LI171" s="148">
        <v>11.721053541511187</v>
      </c>
    </row>
    <row r="172" spans="1:321" s="142" customFormat="1" ht="15.75" x14ac:dyDescent="0.2">
      <c r="A172" s="278">
        <v>42</v>
      </c>
      <c r="B172" s="272">
        <v>95</v>
      </c>
      <c r="C172" s="144">
        <v>110</v>
      </c>
      <c r="D172" s="327">
        <v>3221.5</v>
      </c>
      <c r="E172" s="320" t="s">
        <v>240</v>
      </c>
      <c r="F172" s="311" t="s">
        <v>168</v>
      </c>
      <c r="G172" s="239"/>
      <c r="H172" s="388">
        <v>70.161077080638307</v>
      </c>
      <c r="I172" s="145">
        <v>1.2505428712721025</v>
      </c>
      <c r="J172" s="388">
        <v>9.5595196720245195</v>
      </c>
      <c r="K172" s="145">
        <v>0.83241904628183294</v>
      </c>
      <c r="L172" s="145">
        <v>2.3475385836803083E-2</v>
      </c>
      <c r="M172" s="145">
        <v>0.46577986576626884</v>
      </c>
      <c r="N172" s="388">
        <v>1.2874183700543769</v>
      </c>
      <c r="O172" s="145">
        <v>5.4025628297899342</v>
      </c>
      <c r="P172" s="145">
        <v>4.5425375357858533</v>
      </c>
      <c r="Q172" s="145">
        <v>0.13964328227385867</v>
      </c>
      <c r="R172" s="145">
        <v>3.4574306453894188</v>
      </c>
      <c r="S172" s="145">
        <v>0.46759341488670858</v>
      </c>
      <c r="T172" s="145">
        <v>0.15</v>
      </c>
      <c r="U172" s="145">
        <v>1.86</v>
      </c>
      <c r="V172" s="146">
        <v>99.6</v>
      </c>
      <c r="W172" s="146"/>
      <c r="X172" s="145"/>
      <c r="Y172" s="145">
        <f t="shared" si="256"/>
        <v>4.008701619704131</v>
      </c>
      <c r="Z172" s="145"/>
      <c r="AA172" s="145"/>
      <c r="AB172" s="145"/>
      <c r="AC172" s="146"/>
      <c r="AD172" s="146"/>
      <c r="AE172" s="146"/>
      <c r="AF172" s="443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D172" s="146"/>
      <c r="BE172" s="146"/>
      <c r="BF172" s="146"/>
      <c r="BG172" s="146"/>
      <c r="BH172" s="147">
        <v>6213.3665833652813</v>
      </c>
      <c r="BI172" s="148">
        <v>5.5124100667694904</v>
      </c>
      <c r="BJ172" s="148">
        <v>5.4224444837529608</v>
      </c>
      <c r="BK172" s="148">
        <v>25.963465568777803</v>
      </c>
      <c r="BL172" s="148">
        <v>9.8739070602762737</v>
      </c>
      <c r="BM172" s="148">
        <v>5.5395237081576303</v>
      </c>
      <c r="BN172" s="148">
        <v>5.456828339844761</v>
      </c>
      <c r="BO172" s="148">
        <v>64.291860350189069</v>
      </c>
      <c r="BP172" s="148">
        <v>115.58209663545166</v>
      </c>
      <c r="BQ172" s="148">
        <v>11.220806343643796</v>
      </c>
      <c r="BR172" s="148">
        <v>65.548812478580203</v>
      </c>
      <c r="BS172" s="148">
        <v>1.71071616845457</v>
      </c>
      <c r="BT172" s="148">
        <v>204.75104098398864</v>
      </c>
      <c r="BU172" s="148">
        <v>4.1636337164149309</v>
      </c>
      <c r="BV172" s="148">
        <v>0</v>
      </c>
      <c r="BW172" s="148">
        <v>867.30802727010769</v>
      </c>
      <c r="BX172" s="148">
        <v>7.1266990268096393</v>
      </c>
      <c r="BY172" s="148">
        <v>22.307832636567014</v>
      </c>
      <c r="BZ172" s="148">
        <v>0</v>
      </c>
      <c r="CA172" s="148">
        <v>10.452588769586555</v>
      </c>
      <c r="CB172" s="148"/>
      <c r="CC172" s="148"/>
      <c r="CD172" s="148"/>
      <c r="CE172" s="148"/>
      <c r="CF172" s="148"/>
      <c r="CG172" s="198">
        <v>17.877762545540815</v>
      </c>
      <c r="CH172" s="344">
        <v>16.29167796150719</v>
      </c>
      <c r="CI172" s="360">
        <v>37.993145155009202</v>
      </c>
      <c r="CJ172" s="353"/>
      <c r="CK172" s="198">
        <v>17.877762545540815</v>
      </c>
      <c r="CL172" s="360">
        <v>37.993145155009202</v>
      </c>
      <c r="CM172" s="438"/>
      <c r="CN172" s="438"/>
      <c r="DG172" s="516"/>
      <c r="DH172" s="388">
        <v>70.161077080638307</v>
      </c>
      <c r="DI172" s="145">
        <v>1.2505428712721025</v>
      </c>
      <c r="DJ172" s="388">
        <v>9.5595196720245195</v>
      </c>
      <c r="DK172" s="145">
        <v>0.83241904628183294</v>
      </c>
      <c r="DL172" s="145">
        <v>2.3475385836803083E-2</v>
      </c>
      <c r="DM172" s="145">
        <v>0.46577986576626884</v>
      </c>
      <c r="DN172" s="388">
        <v>1.2874183700543769</v>
      </c>
      <c r="DO172" s="145">
        <v>5.4025628297899342</v>
      </c>
      <c r="DP172" s="145">
        <v>4.5425375357858533</v>
      </c>
      <c r="DQ172" s="145">
        <v>0.13964328227385867</v>
      </c>
      <c r="DR172" s="145">
        <v>3.4574306453894188</v>
      </c>
      <c r="DS172" s="145">
        <v>0.46759341488670858</v>
      </c>
      <c r="DT172" s="145">
        <v>0.15</v>
      </c>
      <c r="DU172" s="145">
        <v>1.86</v>
      </c>
      <c r="DV172" s="146">
        <v>99.6</v>
      </c>
      <c r="EM172" s="147">
        <v>6213.3665833652813</v>
      </c>
      <c r="EN172" s="148">
        <v>5.5124100667694904</v>
      </c>
      <c r="EO172" s="148">
        <v>5.4224444837529608</v>
      </c>
      <c r="EP172" s="148">
        <v>25.963465568777803</v>
      </c>
      <c r="EQ172" s="148">
        <v>9.8739070602762737</v>
      </c>
      <c r="ER172" s="148">
        <v>5.5395237081576303</v>
      </c>
      <c r="ES172" s="148">
        <v>5.456828339844761</v>
      </c>
      <c r="ET172" s="148">
        <v>64.291860350189069</v>
      </c>
      <c r="EU172" s="148">
        <v>115.58209663545166</v>
      </c>
      <c r="EV172" s="148">
        <v>11.220806343643796</v>
      </c>
      <c r="EW172" s="148">
        <v>65.548812478580203</v>
      </c>
      <c r="EX172" s="148">
        <v>1.71071616845457</v>
      </c>
      <c r="EY172" s="148">
        <v>204.75104098398864</v>
      </c>
      <c r="EZ172" s="148">
        <v>4.1636337164149309</v>
      </c>
      <c r="FA172" s="148">
        <v>0</v>
      </c>
      <c r="FB172" s="148">
        <v>867.30802727010769</v>
      </c>
      <c r="FC172" s="148">
        <v>7.1266990268096393</v>
      </c>
      <c r="FD172" s="148">
        <v>22.307832636567014</v>
      </c>
      <c r="FE172" s="148">
        <v>0</v>
      </c>
      <c r="FF172" s="148">
        <v>10.452588769586555</v>
      </c>
      <c r="GO172" s="198">
        <v>17.877762545540815</v>
      </c>
      <c r="GP172" s="360">
        <v>37.993145155009202</v>
      </c>
      <c r="HC172" s="637"/>
      <c r="HL172" s="637"/>
      <c r="IX172" s="278">
        <v>42</v>
      </c>
      <c r="IY172" s="388">
        <v>70.161077080638307</v>
      </c>
      <c r="IZ172" s="145">
        <v>1.2505428712721025</v>
      </c>
      <c r="JA172" s="388">
        <v>9.5595196720245195</v>
      </c>
      <c r="JB172" s="145">
        <v>0.83241904628183294</v>
      </c>
      <c r="JC172" s="145">
        <v>2.3475385836803083E-2</v>
      </c>
      <c r="JD172" s="145">
        <v>0.46577986576626884</v>
      </c>
      <c r="JE172" s="388">
        <v>1.2874183700543769</v>
      </c>
      <c r="JF172" s="145">
        <v>5.4025628297899342</v>
      </c>
      <c r="JG172" s="145">
        <v>4.5425375357858533</v>
      </c>
      <c r="JH172" s="145">
        <v>0.13964328227385867</v>
      </c>
      <c r="JI172" s="145">
        <v>3.4574306453894188</v>
      </c>
      <c r="JJ172" s="145">
        <v>0.46759341488670858</v>
      </c>
      <c r="JK172" s="145">
        <v>1.86</v>
      </c>
      <c r="JL172" s="248">
        <v>0.15</v>
      </c>
      <c r="JM172" s="146">
        <v>99.6</v>
      </c>
      <c r="KP172" s="147">
        <v>6213.3665833652813</v>
      </c>
      <c r="KQ172" s="148">
        <v>5.5124100667694904</v>
      </c>
      <c r="KR172" s="148">
        <v>5.4224444837529608</v>
      </c>
      <c r="KS172" s="148">
        <v>25.963465568777803</v>
      </c>
      <c r="KT172" s="148">
        <v>9.8739070602762737</v>
      </c>
      <c r="KU172" s="148">
        <v>5.5395237081576303</v>
      </c>
      <c r="KV172" s="148">
        <v>5.456828339844761</v>
      </c>
      <c r="KW172" s="148">
        <v>64.291860350189069</v>
      </c>
      <c r="KX172" s="148">
        <v>115.58209663545166</v>
      </c>
      <c r="KY172" s="148">
        <v>11.220806343643796</v>
      </c>
      <c r="KZ172" s="148">
        <v>65.548812478580203</v>
      </c>
      <c r="LA172" s="148">
        <v>1.71071616845457</v>
      </c>
      <c r="LB172" s="148">
        <v>204.75104098398864</v>
      </c>
      <c r="LC172" s="148">
        <v>4.1636337164149309</v>
      </c>
      <c r="LD172" s="148">
        <v>0</v>
      </c>
      <c r="LE172" s="148">
        <v>867.30802727010769</v>
      </c>
      <c r="LF172" s="148">
        <v>7.1266990268096393</v>
      </c>
      <c r="LG172" s="148">
        <v>22.307832636567014</v>
      </c>
      <c r="LH172" s="148">
        <v>0</v>
      </c>
      <c r="LI172" s="148">
        <v>10.452588769586555</v>
      </c>
    </row>
    <row r="173" spans="1:321" s="142" customFormat="1" ht="15.75" x14ac:dyDescent="0.25">
      <c r="A173" s="278">
        <v>43</v>
      </c>
      <c r="B173" s="272">
        <v>94</v>
      </c>
      <c r="C173" s="144">
        <v>110</v>
      </c>
      <c r="D173" s="327">
        <v>3221.7</v>
      </c>
      <c r="E173" s="320" t="s">
        <v>240</v>
      </c>
      <c r="F173" s="311" t="s">
        <v>162</v>
      </c>
      <c r="G173" s="239"/>
      <c r="H173" s="388">
        <v>59.383825757167152</v>
      </c>
      <c r="I173" s="145">
        <v>1.4742143561355401</v>
      </c>
      <c r="J173" s="388">
        <v>12.835826611467905</v>
      </c>
      <c r="K173" s="145">
        <v>1.2939588425519426</v>
      </c>
      <c r="L173" s="145">
        <v>6.9651138959780964E-2</v>
      </c>
      <c r="M173" s="145">
        <v>1.596359168739496</v>
      </c>
      <c r="N173" s="388">
        <v>2.5349133726110313</v>
      </c>
      <c r="O173" s="145">
        <v>6.0407554520998312</v>
      </c>
      <c r="P173" s="145">
        <v>4.9878181461242557</v>
      </c>
      <c r="Q173" s="145">
        <v>0.15533633776807457</v>
      </c>
      <c r="R173" s="145">
        <v>3.751152982394069</v>
      </c>
      <c r="S173" s="145">
        <v>0.55618783398089022</v>
      </c>
      <c r="T173" s="145">
        <v>0.35</v>
      </c>
      <c r="U173" s="145">
        <v>4.57</v>
      </c>
      <c r="V173" s="146">
        <v>99.6</v>
      </c>
      <c r="W173" s="146"/>
      <c r="X173" s="145"/>
      <c r="Y173" s="145">
        <f t="shared" si="256"/>
        <v>4.4822405454580752</v>
      </c>
      <c r="Z173" s="145"/>
      <c r="AA173" s="145"/>
      <c r="AB173" s="145"/>
      <c r="AC173" s="146"/>
      <c r="AD173" s="146"/>
      <c r="AE173" s="146"/>
      <c r="AF173" s="443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D173" s="146"/>
      <c r="BE173" s="146"/>
      <c r="BF173" s="146"/>
      <c r="BG173" s="146"/>
      <c r="BH173" s="147">
        <v>11533.011014800053</v>
      </c>
      <c r="BI173" s="148">
        <v>6.9164572677942617</v>
      </c>
      <c r="BJ173" s="148">
        <v>-0.35427906625267447</v>
      </c>
      <c r="BK173" s="148">
        <v>37.878452792570414</v>
      </c>
      <c r="BL173" s="148">
        <v>10.205952942422508</v>
      </c>
      <c r="BM173" s="148">
        <v>6.8238112245945501</v>
      </c>
      <c r="BN173" s="148">
        <v>17.282359423997693</v>
      </c>
      <c r="BO173" s="148">
        <v>86.136690962943192</v>
      </c>
      <c r="BP173" s="148">
        <v>131.35176662904448</v>
      </c>
      <c r="BQ173" s="148">
        <v>13.54837095275297</v>
      </c>
      <c r="BR173" s="148">
        <v>103.57230335325794</v>
      </c>
      <c r="BS173" s="148">
        <v>4.9655107807640997</v>
      </c>
      <c r="BT173" s="148">
        <v>23.557872856049041</v>
      </c>
      <c r="BU173" s="148">
        <v>5.3912694652172704</v>
      </c>
      <c r="BV173" s="148">
        <v>0.76086460600453398</v>
      </c>
      <c r="BW173" s="148">
        <v>649.06410155327433</v>
      </c>
      <c r="BX173" s="148">
        <v>19.221409421331906</v>
      </c>
      <c r="BY173" s="148">
        <v>40.607999675515593</v>
      </c>
      <c r="BZ173" s="148">
        <v>6.2242527437732136</v>
      </c>
      <c r="CA173" s="148">
        <v>12.260439336861976</v>
      </c>
      <c r="CB173" s="148"/>
      <c r="CC173" s="148"/>
      <c r="CD173" s="148"/>
      <c r="CE173" s="148"/>
      <c r="CF173" s="148"/>
      <c r="CG173" s="191"/>
      <c r="CH173" s="342"/>
      <c r="CI173" s="358"/>
      <c r="CJ173" s="351"/>
      <c r="CK173" s="191"/>
      <c r="CL173" s="358"/>
      <c r="CM173" s="438"/>
      <c r="CN173" s="438"/>
      <c r="DG173" s="516"/>
      <c r="DH173" s="388">
        <v>59.383825757167152</v>
      </c>
      <c r="DI173" s="145">
        <v>1.4742143561355401</v>
      </c>
      <c r="DJ173" s="388">
        <v>12.835826611467905</v>
      </c>
      <c r="DK173" s="145">
        <v>1.2939588425519426</v>
      </c>
      <c r="DL173" s="145">
        <v>6.9651138959780964E-2</v>
      </c>
      <c r="DM173" s="145">
        <v>1.596359168739496</v>
      </c>
      <c r="DN173" s="388">
        <v>2.5349133726110313</v>
      </c>
      <c r="DO173" s="145">
        <v>6.0407554520998312</v>
      </c>
      <c r="DP173" s="145">
        <v>4.9878181461242557</v>
      </c>
      <c r="DQ173" s="145">
        <v>0.15533633776807457</v>
      </c>
      <c r="DR173" s="145">
        <v>3.751152982394069</v>
      </c>
      <c r="DS173" s="145">
        <v>0.55618783398089022</v>
      </c>
      <c r="DT173" s="145">
        <v>0.35</v>
      </c>
      <c r="DU173" s="145">
        <v>4.57</v>
      </c>
      <c r="DV173" s="146">
        <v>99.6</v>
      </c>
      <c r="EM173" s="147">
        <v>11533.011014800053</v>
      </c>
      <c r="EN173" s="148">
        <v>6.9164572677942617</v>
      </c>
      <c r="EO173" s="148">
        <v>-0.35427906625267447</v>
      </c>
      <c r="EP173" s="148">
        <v>37.878452792570414</v>
      </c>
      <c r="EQ173" s="148">
        <v>10.205952942422508</v>
      </c>
      <c r="ER173" s="148">
        <v>6.8238112245945501</v>
      </c>
      <c r="ES173" s="148">
        <v>17.282359423997693</v>
      </c>
      <c r="ET173" s="148">
        <v>86.136690962943192</v>
      </c>
      <c r="EU173" s="148">
        <v>131.35176662904448</v>
      </c>
      <c r="EV173" s="148">
        <v>13.54837095275297</v>
      </c>
      <c r="EW173" s="148">
        <v>103.57230335325794</v>
      </c>
      <c r="EX173" s="148">
        <v>4.9655107807640997</v>
      </c>
      <c r="EY173" s="148">
        <v>23.557872856049041</v>
      </c>
      <c r="EZ173" s="148">
        <v>5.3912694652172704</v>
      </c>
      <c r="FA173" s="148">
        <v>0.76086460600453398</v>
      </c>
      <c r="FB173" s="148">
        <v>649.06410155327433</v>
      </c>
      <c r="FC173" s="148">
        <v>19.221409421331906</v>
      </c>
      <c r="FD173" s="148">
        <v>40.607999675515593</v>
      </c>
      <c r="FE173" s="148">
        <v>6.2242527437732136</v>
      </c>
      <c r="FF173" s="148">
        <v>12.260439336861976</v>
      </c>
      <c r="GO173" s="191"/>
      <c r="GP173" s="358"/>
      <c r="HC173" s="637"/>
      <c r="HL173" s="637"/>
      <c r="IX173" s="278">
        <v>43</v>
      </c>
      <c r="IY173" s="388">
        <v>59.383825757167152</v>
      </c>
      <c r="IZ173" s="145">
        <v>1.4742143561355401</v>
      </c>
      <c r="JA173" s="388">
        <v>12.835826611467905</v>
      </c>
      <c r="JB173" s="145">
        <v>1.2939588425519426</v>
      </c>
      <c r="JC173" s="145">
        <v>6.9651138959780964E-2</v>
      </c>
      <c r="JD173" s="145">
        <v>1.596359168739496</v>
      </c>
      <c r="JE173" s="388">
        <v>2.5349133726110313</v>
      </c>
      <c r="JF173" s="145">
        <v>6.0407554520998312</v>
      </c>
      <c r="JG173" s="145">
        <v>4.9878181461242557</v>
      </c>
      <c r="JH173" s="145">
        <v>0.15533633776807457</v>
      </c>
      <c r="JI173" s="145">
        <v>3.751152982394069</v>
      </c>
      <c r="JJ173" s="145">
        <v>0.55618783398089022</v>
      </c>
      <c r="JK173" s="145">
        <v>4.57</v>
      </c>
      <c r="JL173" s="248">
        <v>0.35</v>
      </c>
      <c r="JM173" s="146">
        <v>99.6</v>
      </c>
      <c r="KP173" s="147">
        <v>11533.011014800053</v>
      </c>
      <c r="KQ173" s="148">
        <v>6.9164572677942617</v>
      </c>
      <c r="KR173" s="148">
        <v>-0.35427906625267447</v>
      </c>
      <c r="KS173" s="148">
        <v>37.878452792570414</v>
      </c>
      <c r="KT173" s="148">
        <v>10.205952942422508</v>
      </c>
      <c r="KU173" s="148">
        <v>6.8238112245945501</v>
      </c>
      <c r="KV173" s="148">
        <v>17.282359423997693</v>
      </c>
      <c r="KW173" s="148">
        <v>86.136690962943192</v>
      </c>
      <c r="KX173" s="148">
        <v>131.35176662904448</v>
      </c>
      <c r="KY173" s="148">
        <v>13.54837095275297</v>
      </c>
      <c r="KZ173" s="148">
        <v>103.57230335325794</v>
      </c>
      <c r="LA173" s="148">
        <v>4.9655107807640997</v>
      </c>
      <c r="LB173" s="148">
        <v>23.557872856049041</v>
      </c>
      <c r="LC173" s="148">
        <v>5.3912694652172704</v>
      </c>
      <c r="LD173" s="148">
        <v>0.76086460600453398</v>
      </c>
      <c r="LE173" s="148">
        <v>649.06410155327433</v>
      </c>
      <c r="LF173" s="148">
        <v>19.221409421331906</v>
      </c>
      <c r="LG173" s="148">
        <v>40.607999675515593</v>
      </c>
      <c r="LH173" s="148">
        <v>6.2242527437732136</v>
      </c>
      <c r="LI173" s="148">
        <v>12.260439336861976</v>
      </c>
    </row>
    <row r="174" spans="1:321" s="142" customFormat="1" ht="15.75" x14ac:dyDescent="0.2">
      <c r="A174" s="278">
        <v>44</v>
      </c>
      <c r="B174" s="272">
        <v>96</v>
      </c>
      <c r="C174" s="144">
        <v>110</v>
      </c>
      <c r="D174" s="329">
        <v>3222.2</v>
      </c>
      <c r="E174" s="321" t="s">
        <v>240</v>
      </c>
      <c r="F174" s="311" t="s">
        <v>168</v>
      </c>
      <c r="G174" s="240"/>
      <c r="H174" s="388">
        <v>74.312237382283513</v>
      </c>
      <c r="I174" s="145">
        <v>1.1338335433500146</v>
      </c>
      <c r="J174" s="388">
        <v>7.0353631711318787</v>
      </c>
      <c r="K174" s="145">
        <v>0.56626265629098538</v>
      </c>
      <c r="L174" s="145">
        <v>2.0227260336678168E-2</v>
      </c>
      <c r="M174" s="145">
        <v>0.31347221865050995</v>
      </c>
      <c r="N174" s="388">
        <v>1.2452344249057496</v>
      </c>
      <c r="O174" s="145">
        <v>5.1471836403005717</v>
      </c>
      <c r="P174" s="145">
        <v>4.0968755998333588</v>
      </c>
      <c r="Q174" s="145">
        <v>0.13243320698044014</v>
      </c>
      <c r="R174" s="145">
        <v>3.4587608844359634</v>
      </c>
      <c r="S174" s="145">
        <v>0.36811601150034201</v>
      </c>
      <c r="T174" s="145">
        <v>0.13</v>
      </c>
      <c r="U174" s="145">
        <v>1.64</v>
      </c>
      <c r="V174" s="146">
        <v>99.6</v>
      </c>
      <c r="W174" s="146"/>
      <c r="X174" s="145"/>
      <c r="Y174" s="145">
        <f t="shared" si="256"/>
        <v>3.8192102611030241</v>
      </c>
      <c r="Z174" s="145"/>
      <c r="AA174" s="145"/>
      <c r="AB174" s="145"/>
      <c r="AC174" s="146"/>
      <c r="AD174" s="146"/>
      <c r="AE174" s="146"/>
      <c r="AF174" s="443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D174" s="146"/>
      <c r="BE174" s="146"/>
      <c r="BF174" s="146"/>
      <c r="BG174" s="146"/>
      <c r="BH174" s="147">
        <v>3069.493904257331</v>
      </c>
      <c r="BI174" s="148">
        <v>-8.5760267267952859E-3</v>
      </c>
      <c r="BJ174" s="148">
        <v>3.3829703753580262</v>
      </c>
      <c r="BK174" s="148">
        <v>24.618385498670289</v>
      </c>
      <c r="BL174" s="148">
        <v>4.598416550719902</v>
      </c>
      <c r="BM174" s="148">
        <v>5.3803391967776575</v>
      </c>
      <c r="BN174" s="148">
        <v>2.4796208752632531</v>
      </c>
      <c r="BO174" s="148">
        <v>54.134536592250605</v>
      </c>
      <c r="BP174" s="148">
        <v>103.66845841128675</v>
      </c>
      <c r="BQ174" s="148">
        <v>6.5241548379702268</v>
      </c>
      <c r="BR174" s="148">
        <v>50.537720548944009</v>
      </c>
      <c r="BS174" s="148">
        <v>0.71795971863192243</v>
      </c>
      <c r="BT174" s="148">
        <v>22.828828883314383</v>
      </c>
      <c r="BU174" s="148">
        <v>2.1331543404296771</v>
      </c>
      <c r="BV174" s="148">
        <v>1.8670970719504734</v>
      </c>
      <c r="BW174" s="148">
        <v>973.35267829669681</v>
      </c>
      <c r="BX174" s="148">
        <v>5.2027309677540003</v>
      </c>
      <c r="BY174" s="148">
        <v>18.626515759036877</v>
      </c>
      <c r="BZ174" s="148">
        <v>3.6821097503283284</v>
      </c>
      <c r="CA174" s="148">
        <v>7.7618708227198177</v>
      </c>
      <c r="CB174" s="385"/>
      <c r="CC174" s="385"/>
      <c r="CD174" s="385"/>
      <c r="CE174" s="385"/>
      <c r="CF174" s="385"/>
      <c r="CG174" s="222">
        <v>16.9971818203379</v>
      </c>
      <c r="CH174" s="222">
        <v>15.457167712101086</v>
      </c>
      <c r="CI174" s="362">
        <v>310.14942905158176</v>
      </c>
      <c r="CJ174" s="223"/>
      <c r="CK174" s="222">
        <v>16.9971818203379</v>
      </c>
      <c r="CL174" s="362">
        <v>310.14942905158176</v>
      </c>
      <c r="CM174" s="438"/>
      <c r="CN174" s="438"/>
      <c r="DG174" s="516"/>
      <c r="DH174" s="388">
        <v>74.312237382283513</v>
      </c>
      <c r="DI174" s="145">
        <v>1.1338335433500146</v>
      </c>
      <c r="DJ174" s="388">
        <v>7.0353631711318787</v>
      </c>
      <c r="DK174" s="145">
        <v>0.56626265629098538</v>
      </c>
      <c r="DL174" s="145">
        <v>2.0227260336678168E-2</v>
      </c>
      <c r="DM174" s="145">
        <v>0.31347221865050995</v>
      </c>
      <c r="DN174" s="388">
        <v>1.2452344249057496</v>
      </c>
      <c r="DO174" s="145">
        <v>5.1471836403005717</v>
      </c>
      <c r="DP174" s="145">
        <v>4.0968755998333588</v>
      </c>
      <c r="DQ174" s="145">
        <v>0.13243320698044014</v>
      </c>
      <c r="DR174" s="145">
        <v>3.4587608844359634</v>
      </c>
      <c r="DS174" s="145">
        <v>0.36811601150034201</v>
      </c>
      <c r="DT174" s="145">
        <v>0.13</v>
      </c>
      <c r="DU174" s="145">
        <v>1.64</v>
      </c>
      <c r="DV174" s="146">
        <v>99.6</v>
      </c>
      <c r="EM174" s="147">
        <v>3069.493904257331</v>
      </c>
      <c r="EN174" s="148">
        <v>-8.5760267267952859E-3</v>
      </c>
      <c r="EO174" s="148">
        <v>3.3829703753580262</v>
      </c>
      <c r="EP174" s="148">
        <v>24.618385498670289</v>
      </c>
      <c r="EQ174" s="148">
        <v>4.598416550719902</v>
      </c>
      <c r="ER174" s="148">
        <v>5.3803391967776575</v>
      </c>
      <c r="ES174" s="148">
        <v>2.4796208752632531</v>
      </c>
      <c r="ET174" s="148">
        <v>54.134536592250605</v>
      </c>
      <c r="EU174" s="148">
        <v>103.66845841128675</v>
      </c>
      <c r="EV174" s="148">
        <v>6.5241548379702268</v>
      </c>
      <c r="EW174" s="148">
        <v>50.537720548944009</v>
      </c>
      <c r="EX174" s="148">
        <v>0.71795971863192243</v>
      </c>
      <c r="EY174" s="148">
        <v>22.828828883314383</v>
      </c>
      <c r="EZ174" s="148">
        <v>2.1331543404296771</v>
      </c>
      <c r="FA174" s="148">
        <v>1.8670970719504734</v>
      </c>
      <c r="FB174" s="148">
        <v>973.35267829669681</v>
      </c>
      <c r="FC174" s="148">
        <v>5.2027309677540003</v>
      </c>
      <c r="FD174" s="148">
        <v>18.626515759036877</v>
      </c>
      <c r="FE174" s="148">
        <v>3.6821097503283284</v>
      </c>
      <c r="FF174" s="148">
        <v>7.7618708227198177</v>
      </c>
      <c r="GO174" s="222">
        <v>16.9971818203379</v>
      </c>
      <c r="GP174" s="362">
        <v>310.14942905158176</v>
      </c>
      <c r="HC174" s="637"/>
      <c r="HL174" s="637"/>
      <c r="IX174" s="278">
        <v>44</v>
      </c>
      <c r="IY174" s="388">
        <v>74.312237382283513</v>
      </c>
      <c r="IZ174" s="145">
        <v>1.1338335433500146</v>
      </c>
      <c r="JA174" s="388">
        <v>7.0353631711318787</v>
      </c>
      <c r="JB174" s="145">
        <v>0.56626265629098538</v>
      </c>
      <c r="JC174" s="145">
        <v>2.0227260336678168E-2</v>
      </c>
      <c r="JD174" s="145">
        <v>0.31347221865050995</v>
      </c>
      <c r="JE174" s="388">
        <v>1.2452344249057496</v>
      </c>
      <c r="JF174" s="145">
        <v>5.1471836403005717</v>
      </c>
      <c r="JG174" s="145">
        <v>4.0968755998333588</v>
      </c>
      <c r="JH174" s="145">
        <v>0.13243320698044014</v>
      </c>
      <c r="JI174" s="145">
        <v>3.4587608844359634</v>
      </c>
      <c r="JJ174" s="145">
        <v>0.36811601150034201</v>
      </c>
      <c r="JK174" s="145">
        <v>1.64</v>
      </c>
      <c r="JL174" s="248">
        <v>0.13</v>
      </c>
      <c r="JM174" s="146">
        <v>99.6</v>
      </c>
      <c r="KP174" s="147">
        <v>3069.493904257331</v>
      </c>
      <c r="KQ174" s="148">
        <v>-8.5760267267952859E-3</v>
      </c>
      <c r="KR174" s="148">
        <v>3.3829703753580262</v>
      </c>
      <c r="KS174" s="148">
        <v>24.618385498670289</v>
      </c>
      <c r="KT174" s="148">
        <v>4.598416550719902</v>
      </c>
      <c r="KU174" s="148">
        <v>5.3803391967776575</v>
      </c>
      <c r="KV174" s="148">
        <v>2.4796208752632531</v>
      </c>
      <c r="KW174" s="148">
        <v>54.134536592250605</v>
      </c>
      <c r="KX174" s="148">
        <v>103.66845841128675</v>
      </c>
      <c r="KY174" s="148">
        <v>6.5241548379702268</v>
      </c>
      <c r="KZ174" s="148">
        <v>50.537720548944009</v>
      </c>
      <c r="LA174" s="148">
        <v>0.71795971863192243</v>
      </c>
      <c r="LB174" s="148">
        <v>22.828828883314383</v>
      </c>
      <c r="LC174" s="148">
        <v>2.1331543404296771</v>
      </c>
      <c r="LD174" s="148">
        <v>1.8670970719504734</v>
      </c>
      <c r="LE174" s="148">
        <v>973.35267829669681</v>
      </c>
      <c r="LF174" s="148">
        <v>5.2027309677540003</v>
      </c>
      <c r="LG174" s="148">
        <v>18.626515759036877</v>
      </c>
      <c r="LH174" s="148">
        <v>3.6821097503283284</v>
      </c>
      <c r="LI174" s="148">
        <v>7.7618708227198177</v>
      </c>
    </row>
    <row r="175" spans="1:321" s="142" customFormat="1" ht="15.75" x14ac:dyDescent="0.2">
      <c r="A175" s="278">
        <v>45</v>
      </c>
      <c r="B175" s="272">
        <v>98</v>
      </c>
      <c r="C175" s="144">
        <v>110</v>
      </c>
      <c r="D175" s="327">
        <v>3223</v>
      </c>
      <c r="E175" s="320" t="s">
        <v>240</v>
      </c>
      <c r="F175" s="311" t="s">
        <v>162</v>
      </c>
      <c r="G175" s="239"/>
      <c r="H175" s="388">
        <v>57.993641853828251</v>
      </c>
      <c r="I175" s="145">
        <v>1.2594645979384416</v>
      </c>
      <c r="J175" s="388">
        <v>12.236051285064732</v>
      </c>
      <c r="K175" s="145">
        <v>1.5468972735406719</v>
      </c>
      <c r="L175" s="145">
        <v>0.10272082701823515</v>
      </c>
      <c r="M175" s="145">
        <v>2.1810643070096756</v>
      </c>
      <c r="N175" s="388">
        <v>3.109161417789895</v>
      </c>
      <c r="O175" s="145">
        <v>5.9933889764163659</v>
      </c>
      <c r="P175" s="145">
        <v>4.7074191048396843</v>
      </c>
      <c r="Q175" s="145">
        <v>0.13902376990018173</v>
      </c>
      <c r="R175" s="145">
        <v>3.2026002423667235</v>
      </c>
      <c r="S175" s="145">
        <v>0.54856634428714146</v>
      </c>
      <c r="T175" s="145">
        <v>0.3</v>
      </c>
      <c r="U175" s="145">
        <v>6.28</v>
      </c>
      <c r="V175" s="146">
        <v>99.6</v>
      </c>
      <c r="W175" s="146"/>
      <c r="X175" s="145"/>
      <c r="Y175" s="145">
        <f t="shared" si="256"/>
        <v>4.4470946205009438</v>
      </c>
      <c r="Z175" s="145"/>
      <c r="AA175" s="145"/>
      <c r="AB175" s="145"/>
      <c r="AC175" s="146"/>
      <c r="AD175" s="146"/>
      <c r="AE175" s="146"/>
      <c r="AF175" s="443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D175" s="146"/>
      <c r="BE175" s="146"/>
      <c r="BF175" s="146"/>
      <c r="BG175" s="146"/>
      <c r="BH175" s="147">
        <v>13107.791914582131</v>
      </c>
      <c r="BI175" s="148">
        <v>14.831843965293928</v>
      </c>
      <c r="BJ175" s="148">
        <v>-0.45237512287356085</v>
      </c>
      <c r="BK175" s="148">
        <v>39.289541572505634</v>
      </c>
      <c r="BL175" s="148">
        <v>8.2005040006938881</v>
      </c>
      <c r="BM175" s="148">
        <v>7.7214062723161492</v>
      </c>
      <c r="BN175" s="148">
        <v>16.558753019879742</v>
      </c>
      <c r="BO175" s="148">
        <v>83.235695388840313</v>
      </c>
      <c r="BP175" s="148">
        <v>130.77405967824041</v>
      </c>
      <c r="BQ175" s="148">
        <v>15.187085663161051</v>
      </c>
      <c r="BR175" s="148">
        <v>110.49044469087617</v>
      </c>
      <c r="BS175" s="148">
        <v>3.8049620876440322</v>
      </c>
      <c r="BT175" s="148">
        <v>16.25271604432773</v>
      </c>
      <c r="BU175" s="148">
        <v>4.5798371702950149</v>
      </c>
      <c r="BV175" s="148">
        <v>1.4888515036670835</v>
      </c>
      <c r="BW175" s="148">
        <v>643.26257179857089</v>
      </c>
      <c r="BX175" s="148">
        <v>21.691499555820357</v>
      </c>
      <c r="BY175" s="148">
        <v>44.120791148655314</v>
      </c>
      <c r="BZ175" s="148">
        <v>3.315301668921272</v>
      </c>
      <c r="CA175" s="148">
        <v>9.5422728529676117</v>
      </c>
      <c r="CB175" s="148"/>
      <c r="CC175" s="148"/>
      <c r="CD175" s="148"/>
      <c r="CE175" s="148"/>
      <c r="CF175" s="148"/>
      <c r="CG175" s="198">
        <v>13.282227616492156</v>
      </c>
      <c r="CH175" s="344">
        <v>10.767888307155339</v>
      </c>
      <c r="CI175" s="360">
        <v>1.3515396457924465</v>
      </c>
      <c r="CJ175" s="353" t="s">
        <v>159</v>
      </c>
      <c r="CK175" s="198">
        <v>13.282227616492156</v>
      </c>
      <c r="CL175" s="360">
        <v>1.3515396457924465</v>
      </c>
      <c r="CM175" s="438"/>
      <c r="CN175" s="438"/>
      <c r="DG175" s="516"/>
      <c r="DH175" s="388">
        <v>57.993641853828251</v>
      </c>
      <c r="DI175" s="145">
        <v>1.2594645979384416</v>
      </c>
      <c r="DJ175" s="388">
        <v>12.236051285064732</v>
      </c>
      <c r="DK175" s="145">
        <v>1.5468972735406719</v>
      </c>
      <c r="DL175" s="145">
        <v>0.10272082701823515</v>
      </c>
      <c r="DM175" s="145">
        <v>2.1810643070096756</v>
      </c>
      <c r="DN175" s="388">
        <v>3.109161417789895</v>
      </c>
      <c r="DO175" s="145">
        <v>5.9933889764163659</v>
      </c>
      <c r="DP175" s="145">
        <v>4.7074191048396843</v>
      </c>
      <c r="DQ175" s="145">
        <v>0.13902376990018173</v>
      </c>
      <c r="DR175" s="145">
        <v>3.2026002423667235</v>
      </c>
      <c r="DS175" s="145">
        <v>0.54856634428714146</v>
      </c>
      <c r="DT175" s="145">
        <v>0.3</v>
      </c>
      <c r="DU175" s="145">
        <v>6.28</v>
      </c>
      <c r="DV175" s="146">
        <v>99.6</v>
      </c>
      <c r="EM175" s="147">
        <v>13107.791914582131</v>
      </c>
      <c r="EN175" s="148">
        <v>14.831843965293928</v>
      </c>
      <c r="EO175" s="148">
        <v>-0.45237512287356085</v>
      </c>
      <c r="EP175" s="148">
        <v>39.289541572505634</v>
      </c>
      <c r="EQ175" s="148">
        <v>8.2005040006938881</v>
      </c>
      <c r="ER175" s="148">
        <v>7.7214062723161492</v>
      </c>
      <c r="ES175" s="148">
        <v>16.558753019879742</v>
      </c>
      <c r="ET175" s="148">
        <v>83.235695388840313</v>
      </c>
      <c r="EU175" s="148">
        <v>130.77405967824041</v>
      </c>
      <c r="EV175" s="148">
        <v>15.187085663161051</v>
      </c>
      <c r="EW175" s="148">
        <v>110.49044469087617</v>
      </c>
      <c r="EX175" s="148">
        <v>3.8049620876440322</v>
      </c>
      <c r="EY175" s="148">
        <v>16.25271604432773</v>
      </c>
      <c r="EZ175" s="148">
        <v>4.5798371702950149</v>
      </c>
      <c r="FA175" s="148">
        <v>1.4888515036670835</v>
      </c>
      <c r="FB175" s="148">
        <v>643.26257179857089</v>
      </c>
      <c r="FC175" s="148">
        <v>21.691499555820357</v>
      </c>
      <c r="FD175" s="148">
        <v>44.120791148655314</v>
      </c>
      <c r="FE175" s="148">
        <v>3.315301668921272</v>
      </c>
      <c r="FF175" s="148">
        <v>9.5422728529676117</v>
      </c>
      <c r="GO175" s="198">
        <v>13.282227616492156</v>
      </c>
      <c r="GP175" s="360">
        <v>1.3515396457924465</v>
      </c>
      <c r="HC175" s="637"/>
      <c r="HL175" s="637"/>
      <c r="IX175" s="278">
        <v>45</v>
      </c>
      <c r="IY175" s="388">
        <v>57.993641853828251</v>
      </c>
      <c r="IZ175" s="145">
        <v>1.2594645979384416</v>
      </c>
      <c r="JA175" s="388">
        <v>12.236051285064732</v>
      </c>
      <c r="JB175" s="145">
        <v>1.5468972735406719</v>
      </c>
      <c r="JC175" s="145">
        <v>0.10272082701823515</v>
      </c>
      <c r="JD175" s="145">
        <v>2.1810643070096756</v>
      </c>
      <c r="JE175" s="388">
        <v>3.109161417789895</v>
      </c>
      <c r="JF175" s="145">
        <v>5.9933889764163659</v>
      </c>
      <c r="JG175" s="145">
        <v>4.7074191048396843</v>
      </c>
      <c r="JH175" s="145">
        <v>0.13902376990018173</v>
      </c>
      <c r="JI175" s="145">
        <v>3.2026002423667235</v>
      </c>
      <c r="JJ175" s="145">
        <v>0.54856634428714146</v>
      </c>
      <c r="JK175" s="145">
        <v>6.28</v>
      </c>
      <c r="JL175" s="248">
        <v>0.3</v>
      </c>
      <c r="JM175" s="146">
        <v>99.6</v>
      </c>
      <c r="KP175" s="147">
        <v>13107.791914582131</v>
      </c>
      <c r="KQ175" s="148">
        <v>14.831843965293928</v>
      </c>
      <c r="KR175" s="148">
        <v>-0.45237512287356085</v>
      </c>
      <c r="KS175" s="148">
        <v>39.289541572505634</v>
      </c>
      <c r="KT175" s="148">
        <v>8.2005040006938881</v>
      </c>
      <c r="KU175" s="148">
        <v>7.7214062723161492</v>
      </c>
      <c r="KV175" s="148">
        <v>16.558753019879742</v>
      </c>
      <c r="KW175" s="148">
        <v>83.235695388840313</v>
      </c>
      <c r="KX175" s="148">
        <v>130.77405967824041</v>
      </c>
      <c r="KY175" s="148">
        <v>15.187085663161051</v>
      </c>
      <c r="KZ175" s="148">
        <v>110.49044469087617</v>
      </c>
      <c r="LA175" s="148">
        <v>3.8049620876440322</v>
      </c>
      <c r="LB175" s="148">
        <v>16.25271604432773</v>
      </c>
      <c r="LC175" s="148">
        <v>4.5798371702950149</v>
      </c>
      <c r="LD175" s="148">
        <v>1.4888515036670835</v>
      </c>
      <c r="LE175" s="148">
        <v>643.26257179857089</v>
      </c>
      <c r="LF175" s="148">
        <v>21.691499555820357</v>
      </c>
      <c r="LG175" s="148">
        <v>44.120791148655314</v>
      </c>
      <c r="LH175" s="148">
        <v>3.315301668921272</v>
      </c>
      <c r="LI175" s="148">
        <v>9.5422728529676117</v>
      </c>
    </row>
    <row r="176" spans="1:321" s="142" customFormat="1" ht="15.75" x14ac:dyDescent="0.2">
      <c r="A176" s="278">
        <v>46</v>
      </c>
      <c r="B176" s="272">
        <v>69</v>
      </c>
      <c r="C176" s="144">
        <v>110</v>
      </c>
      <c r="D176" s="327">
        <v>3223.7</v>
      </c>
      <c r="E176" s="320" t="s">
        <v>240</v>
      </c>
      <c r="F176" s="311" t="s">
        <v>168</v>
      </c>
      <c r="G176" s="239"/>
      <c r="H176" s="388">
        <v>86.942387629578988</v>
      </c>
      <c r="I176" s="145">
        <v>0.20347761648730761</v>
      </c>
      <c r="J176" s="388">
        <v>4.8634073000633995</v>
      </c>
      <c r="K176" s="145">
        <v>0.50965146437657982</v>
      </c>
      <c r="L176" s="145">
        <v>1.8644556240788462E-2</v>
      </c>
      <c r="M176" s="145">
        <v>0.23471984586376396</v>
      </c>
      <c r="N176" s="388">
        <v>0.37006924603337971</v>
      </c>
      <c r="O176" s="145">
        <v>1.2457587010399254</v>
      </c>
      <c r="P176" s="145">
        <v>2.7913420227087462</v>
      </c>
      <c r="Q176" s="145">
        <v>7.0345406789569451E-2</v>
      </c>
      <c r="R176" s="145">
        <v>0.43638339741953536</v>
      </c>
      <c r="S176" s="145">
        <v>0.23381281339799587</v>
      </c>
      <c r="T176" s="145">
        <v>0.12</v>
      </c>
      <c r="U176" s="145">
        <v>1.56</v>
      </c>
      <c r="V176" s="146">
        <v>99.6</v>
      </c>
      <c r="W176" s="146"/>
      <c r="X176" s="145"/>
      <c r="Y176" s="145">
        <f t="shared" si="256"/>
        <v>0.92435295617162461</v>
      </c>
      <c r="Z176" s="145"/>
      <c r="AA176" s="145"/>
      <c r="AB176" s="145"/>
      <c r="AC176" s="146"/>
      <c r="AD176" s="146"/>
      <c r="AE176" s="146"/>
      <c r="AF176" s="443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D176" s="146"/>
      <c r="BE176" s="146"/>
      <c r="BF176" s="146"/>
      <c r="BG176" s="146"/>
      <c r="BH176" s="147">
        <v>2463.3993412645777</v>
      </c>
      <c r="BI176" s="148">
        <v>1.448988368121358</v>
      </c>
      <c r="BJ176" s="148">
        <v>0.60490886041956748</v>
      </c>
      <c r="BK176" s="148">
        <v>19.370066602609732</v>
      </c>
      <c r="BL176" s="148">
        <v>2.8822940802640367</v>
      </c>
      <c r="BM176" s="148">
        <v>5.9676936469045296</v>
      </c>
      <c r="BN176" s="148">
        <v>2.1605002474516586</v>
      </c>
      <c r="BO176" s="148">
        <v>51.416573330223514</v>
      </c>
      <c r="BP176" s="148">
        <v>100.03652162938363</v>
      </c>
      <c r="BQ176" s="148">
        <v>6.8048636156947779</v>
      </c>
      <c r="BR176" s="148">
        <v>51.966058022021137</v>
      </c>
      <c r="BS176" s="148">
        <v>1.4225592898378119</v>
      </c>
      <c r="BT176" s="148">
        <v>27.037967717816858</v>
      </c>
      <c r="BU176" s="148">
        <v>2.8062882918655938</v>
      </c>
      <c r="BV176" s="148">
        <v>-0.13820952108779436</v>
      </c>
      <c r="BW176" s="148">
        <v>1039.4592297302142</v>
      </c>
      <c r="BX176" s="148">
        <v>1.0059518975580528</v>
      </c>
      <c r="BY176" s="148">
        <v>15.723805284880845</v>
      </c>
      <c r="BZ176" s="148">
        <v>8.6948561202081525</v>
      </c>
      <c r="CA176" s="148">
        <v>7.8363985680704147</v>
      </c>
      <c r="CB176" s="148"/>
      <c r="CC176" s="148"/>
      <c r="CD176" s="148"/>
      <c r="CE176" s="148"/>
      <c r="CF176" s="148"/>
      <c r="CG176" s="200"/>
      <c r="CH176" s="347"/>
      <c r="CI176" s="365"/>
      <c r="CJ176" s="353" t="s">
        <v>171</v>
      </c>
      <c r="CK176" s="200"/>
      <c r="CL176" s="365"/>
      <c r="CM176" s="438"/>
      <c r="CN176" s="438"/>
      <c r="DG176" s="516"/>
      <c r="DH176" s="388">
        <v>86.942387629578988</v>
      </c>
      <c r="DI176" s="145">
        <v>0.20347761648730761</v>
      </c>
      <c r="DJ176" s="388">
        <v>4.8634073000633995</v>
      </c>
      <c r="DK176" s="145">
        <v>0.50965146437657982</v>
      </c>
      <c r="DL176" s="145">
        <v>1.8644556240788462E-2</v>
      </c>
      <c r="DM176" s="145">
        <v>0.23471984586376396</v>
      </c>
      <c r="DN176" s="388">
        <v>0.37006924603337971</v>
      </c>
      <c r="DO176" s="145">
        <v>1.2457587010399254</v>
      </c>
      <c r="DP176" s="145">
        <v>2.7913420227087462</v>
      </c>
      <c r="DQ176" s="145">
        <v>7.0345406789569451E-2</v>
      </c>
      <c r="DR176" s="145">
        <v>0.43638339741953536</v>
      </c>
      <c r="DS176" s="145">
        <v>0.23381281339799587</v>
      </c>
      <c r="DT176" s="145">
        <v>0.12</v>
      </c>
      <c r="DU176" s="145">
        <v>1.56</v>
      </c>
      <c r="DV176" s="146">
        <v>99.6</v>
      </c>
      <c r="EM176" s="147">
        <v>2463.3993412645777</v>
      </c>
      <c r="EN176" s="148">
        <v>1.448988368121358</v>
      </c>
      <c r="EO176" s="148">
        <v>0.60490886041956748</v>
      </c>
      <c r="EP176" s="148">
        <v>19.370066602609732</v>
      </c>
      <c r="EQ176" s="148">
        <v>2.8822940802640367</v>
      </c>
      <c r="ER176" s="148">
        <v>5.9676936469045296</v>
      </c>
      <c r="ES176" s="148">
        <v>2.1605002474516586</v>
      </c>
      <c r="ET176" s="148">
        <v>51.416573330223514</v>
      </c>
      <c r="EU176" s="148">
        <v>100.03652162938363</v>
      </c>
      <c r="EV176" s="148">
        <v>6.8048636156947779</v>
      </c>
      <c r="EW176" s="148">
        <v>51.966058022021137</v>
      </c>
      <c r="EX176" s="148">
        <v>1.4225592898378119</v>
      </c>
      <c r="EY176" s="148">
        <v>27.037967717816858</v>
      </c>
      <c r="EZ176" s="148">
        <v>2.8062882918655938</v>
      </c>
      <c r="FA176" s="148">
        <v>-0.13820952108779436</v>
      </c>
      <c r="FB176" s="148">
        <v>1039.4592297302142</v>
      </c>
      <c r="FC176" s="148">
        <v>1.0059518975580528</v>
      </c>
      <c r="FD176" s="148">
        <v>15.723805284880845</v>
      </c>
      <c r="FE176" s="148">
        <v>8.6948561202081525</v>
      </c>
      <c r="FF176" s="148">
        <v>7.8363985680704147</v>
      </c>
      <c r="GO176" s="200"/>
      <c r="GP176" s="365"/>
      <c r="HC176" s="637"/>
      <c r="HL176" s="637"/>
      <c r="IX176" s="278">
        <v>46</v>
      </c>
      <c r="IY176" s="388">
        <v>86.942387629578988</v>
      </c>
      <c r="IZ176" s="145">
        <v>0.20347761648730761</v>
      </c>
      <c r="JA176" s="388">
        <v>4.8634073000633995</v>
      </c>
      <c r="JB176" s="145">
        <v>0.50965146437657982</v>
      </c>
      <c r="JC176" s="145">
        <v>1.8644556240788462E-2</v>
      </c>
      <c r="JD176" s="145">
        <v>0.23471984586376396</v>
      </c>
      <c r="JE176" s="388">
        <v>0.37006924603337971</v>
      </c>
      <c r="JF176" s="145">
        <v>1.2457587010399254</v>
      </c>
      <c r="JG176" s="145">
        <v>2.7913420227087462</v>
      </c>
      <c r="JH176" s="145">
        <v>7.0345406789569451E-2</v>
      </c>
      <c r="JI176" s="145">
        <v>0.43638339741953536</v>
      </c>
      <c r="JJ176" s="145">
        <v>0.23381281339799587</v>
      </c>
      <c r="JK176" s="145">
        <v>1.56</v>
      </c>
      <c r="JL176" s="248">
        <v>0.12</v>
      </c>
      <c r="JM176" s="146">
        <v>99.6</v>
      </c>
      <c r="KP176" s="147">
        <v>2463.3993412645777</v>
      </c>
      <c r="KQ176" s="148">
        <v>1.448988368121358</v>
      </c>
      <c r="KR176" s="148">
        <v>0.60490886041956748</v>
      </c>
      <c r="KS176" s="148">
        <v>19.370066602609732</v>
      </c>
      <c r="KT176" s="148">
        <v>2.8822940802640367</v>
      </c>
      <c r="KU176" s="148">
        <v>5.9676936469045296</v>
      </c>
      <c r="KV176" s="148">
        <v>2.1605002474516586</v>
      </c>
      <c r="KW176" s="148">
        <v>51.416573330223514</v>
      </c>
      <c r="KX176" s="148">
        <v>100.03652162938363</v>
      </c>
      <c r="KY176" s="148">
        <v>6.8048636156947779</v>
      </c>
      <c r="KZ176" s="148">
        <v>51.966058022021137</v>
      </c>
      <c r="LA176" s="148">
        <v>1.4225592898378119</v>
      </c>
      <c r="LB176" s="148">
        <v>27.037967717816858</v>
      </c>
      <c r="LC176" s="148">
        <v>2.8062882918655938</v>
      </c>
      <c r="LD176" s="148">
        <v>-0.13820952108779436</v>
      </c>
      <c r="LE176" s="148">
        <v>1039.4592297302142</v>
      </c>
      <c r="LF176" s="148">
        <v>1.0059518975580528</v>
      </c>
      <c r="LG176" s="148">
        <v>15.723805284880845</v>
      </c>
      <c r="LH176" s="148">
        <v>8.6948561202081525</v>
      </c>
      <c r="LI176" s="148">
        <v>7.8363985680704147</v>
      </c>
    </row>
    <row r="177" spans="1:321" s="142" customFormat="1" ht="15.75" x14ac:dyDescent="0.25">
      <c r="A177" s="278">
        <v>47</v>
      </c>
      <c r="B177" s="272">
        <v>71</v>
      </c>
      <c r="C177" s="144">
        <v>110</v>
      </c>
      <c r="D177" s="327">
        <v>3223.8999999999996</v>
      </c>
      <c r="E177" s="320" t="s">
        <v>240</v>
      </c>
      <c r="F177" s="311" t="s">
        <v>163</v>
      </c>
      <c r="G177" s="239"/>
      <c r="H177" s="388">
        <v>54.71894453602777</v>
      </c>
      <c r="I177" s="145">
        <v>1.5661368776804434</v>
      </c>
      <c r="J177" s="388">
        <v>17.350926835315306</v>
      </c>
      <c r="K177" s="145">
        <v>2.3789330095778278</v>
      </c>
      <c r="L177" s="145">
        <v>5.9352876827920981E-2</v>
      </c>
      <c r="M177" s="145">
        <v>2.2884173096830884</v>
      </c>
      <c r="N177" s="388">
        <v>2.6276205383939524</v>
      </c>
      <c r="O177" s="145">
        <v>5.2231556701434503</v>
      </c>
      <c r="P177" s="145">
        <v>5.2456052038659289</v>
      </c>
      <c r="Q177" s="145">
        <v>0.19968808991500875</v>
      </c>
      <c r="R177" s="145">
        <v>2.0561312666916045</v>
      </c>
      <c r="S177" s="145">
        <v>0.55508778587770657</v>
      </c>
      <c r="T177" s="145">
        <v>0.52</v>
      </c>
      <c r="U177" s="145">
        <v>4.8099999999999996</v>
      </c>
      <c r="V177" s="146">
        <v>99.6</v>
      </c>
      <c r="W177" s="146"/>
      <c r="X177" s="145"/>
      <c r="Y177" s="145">
        <f t="shared" si="256"/>
        <v>3.8755815072464399</v>
      </c>
      <c r="Z177" s="145"/>
      <c r="AA177" s="145"/>
      <c r="AB177" s="145"/>
      <c r="AC177" s="146"/>
      <c r="AD177" s="146"/>
      <c r="AE177" s="146"/>
      <c r="AF177" s="443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D177" s="146"/>
      <c r="BE177" s="146"/>
      <c r="BF177" s="146"/>
      <c r="BG177" s="146"/>
      <c r="BH177" s="147">
        <v>21120.013152082494</v>
      </c>
      <c r="BI177" s="148">
        <v>24.316571096216553</v>
      </c>
      <c r="BJ177" s="148">
        <v>20.041093667063141</v>
      </c>
      <c r="BK177" s="148">
        <v>51.721319364792095</v>
      </c>
      <c r="BL177" s="148">
        <v>14.130571577695129</v>
      </c>
      <c r="BM177" s="148">
        <v>5.2545315258392078</v>
      </c>
      <c r="BN177" s="148">
        <v>21.250640189008642</v>
      </c>
      <c r="BO177" s="148">
        <v>97.911781768982621</v>
      </c>
      <c r="BP177" s="148">
        <v>131.48922361734972</v>
      </c>
      <c r="BQ177" s="148">
        <v>24.938874647010419</v>
      </c>
      <c r="BR177" s="148">
        <v>180.44878139775187</v>
      </c>
      <c r="BS177" s="148">
        <v>8.3313746152056183</v>
      </c>
      <c r="BT177" s="148">
        <v>10.41859048641269</v>
      </c>
      <c r="BU177" s="148">
        <v>8.5471510498705197</v>
      </c>
      <c r="BV177" s="148">
        <v>2.2330726747034877</v>
      </c>
      <c r="BW177" s="148">
        <v>552.62194208151107</v>
      </c>
      <c r="BX177" s="148">
        <v>35.193636235324007</v>
      </c>
      <c r="BY177" s="148">
        <v>58.131823926484394</v>
      </c>
      <c r="BZ177" s="148">
        <v>10.570864896128585</v>
      </c>
      <c r="CA177" s="148">
        <v>14.676780410125568</v>
      </c>
      <c r="CB177" s="148"/>
      <c r="CC177" s="148"/>
      <c r="CD177" s="148"/>
      <c r="CE177" s="148"/>
      <c r="CF177" s="148"/>
      <c r="CG177" s="158"/>
      <c r="CH177" s="342"/>
      <c r="CI177" s="363"/>
      <c r="CJ177" s="350"/>
      <c r="CK177" s="158"/>
      <c r="CL177" s="363"/>
      <c r="CM177" s="438"/>
      <c r="CN177" s="438"/>
      <c r="DG177" s="516"/>
      <c r="DH177" s="388">
        <v>54.71894453602777</v>
      </c>
      <c r="DI177" s="145">
        <v>1.5661368776804434</v>
      </c>
      <c r="DJ177" s="388">
        <v>17.350926835315306</v>
      </c>
      <c r="DK177" s="145">
        <v>2.3789330095778278</v>
      </c>
      <c r="DL177" s="145">
        <v>5.9352876827920981E-2</v>
      </c>
      <c r="DM177" s="145">
        <v>2.2884173096830884</v>
      </c>
      <c r="DN177" s="388">
        <v>2.6276205383939524</v>
      </c>
      <c r="DO177" s="145">
        <v>5.2231556701434503</v>
      </c>
      <c r="DP177" s="145">
        <v>5.2456052038659289</v>
      </c>
      <c r="DQ177" s="145">
        <v>0.19968808991500875</v>
      </c>
      <c r="DR177" s="145">
        <v>2.0561312666916045</v>
      </c>
      <c r="DS177" s="145">
        <v>0.55508778587770657</v>
      </c>
      <c r="DT177" s="145">
        <v>0.52</v>
      </c>
      <c r="DU177" s="145">
        <v>4.8099999999999996</v>
      </c>
      <c r="DV177" s="146">
        <v>99.6</v>
      </c>
      <c r="EM177" s="147">
        <v>21120.013152082494</v>
      </c>
      <c r="EN177" s="148">
        <v>24.316571096216553</v>
      </c>
      <c r="EO177" s="148">
        <v>20.041093667063141</v>
      </c>
      <c r="EP177" s="148">
        <v>51.721319364792095</v>
      </c>
      <c r="EQ177" s="148">
        <v>14.130571577695129</v>
      </c>
      <c r="ER177" s="148">
        <v>5.2545315258392078</v>
      </c>
      <c r="ES177" s="148">
        <v>21.250640189008642</v>
      </c>
      <c r="ET177" s="148">
        <v>97.911781768982621</v>
      </c>
      <c r="EU177" s="148">
        <v>131.48922361734972</v>
      </c>
      <c r="EV177" s="148">
        <v>24.938874647010419</v>
      </c>
      <c r="EW177" s="148">
        <v>180.44878139775187</v>
      </c>
      <c r="EX177" s="148">
        <v>8.3313746152056183</v>
      </c>
      <c r="EY177" s="148">
        <v>10.41859048641269</v>
      </c>
      <c r="EZ177" s="148">
        <v>8.5471510498705197</v>
      </c>
      <c r="FA177" s="148">
        <v>2.2330726747034877</v>
      </c>
      <c r="FB177" s="148">
        <v>552.62194208151107</v>
      </c>
      <c r="FC177" s="148">
        <v>35.193636235324007</v>
      </c>
      <c r="FD177" s="148">
        <v>58.131823926484394</v>
      </c>
      <c r="FE177" s="148">
        <v>10.570864896128585</v>
      </c>
      <c r="FF177" s="148">
        <v>14.676780410125568</v>
      </c>
      <c r="GO177" s="158"/>
      <c r="GP177" s="363"/>
      <c r="HC177" s="637"/>
      <c r="HL177" s="637"/>
      <c r="IX177" s="278">
        <v>47</v>
      </c>
      <c r="IY177" s="388">
        <v>54.71894453602777</v>
      </c>
      <c r="IZ177" s="145">
        <v>1.5661368776804434</v>
      </c>
      <c r="JA177" s="388">
        <v>17.350926835315306</v>
      </c>
      <c r="JB177" s="145">
        <v>2.3789330095778278</v>
      </c>
      <c r="JC177" s="145">
        <v>5.9352876827920981E-2</v>
      </c>
      <c r="JD177" s="145">
        <v>2.2884173096830884</v>
      </c>
      <c r="JE177" s="388">
        <v>2.6276205383939524</v>
      </c>
      <c r="JF177" s="145">
        <v>5.2231556701434503</v>
      </c>
      <c r="JG177" s="145">
        <v>5.2456052038659289</v>
      </c>
      <c r="JH177" s="145">
        <v>0.19968808991500875</v>
      </c>
      <c r="JI177" s="145">
        <v>2.0561312666916045</v>
      </c>
      <c r="JJ177" s="145">
        <v>0.55508778587770657</v>
      </c>
      <c r="JK177" s="145">
        <v>4.8099999999999996</v>
      </c>
      <c r="JL177" s="248">
        <v>0.52</v>
      </c>
      <c r="JM177" s="146">
        <v>99.6</v>
      </c>
      <c r="KP177" s="147">
        <v>21120.013152082494</v>
      </c>
      <c r="KQ177" s="148">
        <v>24.316571096216553</v>
      </c>
      <c r="KR177" s="148">
        <v>20.041093667063141</v>
      </c>
      <c r="KS177" s="148">
        <v>51.721319364792095</v>
      </c>
      <c r="KT177" s="148">
        <v>14.130571577695129</v>
      </c>
      <c r="KU177" s="148">
        <v>5.2545315258392078</v>
      </c>
      <c r="KV177" s="148">
        <v>21.250640189008642</v>
      </c>
      <c r="KW177" s="148">
        <v>97.911781768982621</v>
      </c>
      <c r="KX177" s="148">
        <v>131.48922361734972</v>
      </c>
      <c r="KY177" s="148">
        <v>24.938874647010419</v>
      </c>
      <c r="KZ177" s="148">
        <v>180.44878139775187</v>
      </c>
      <c r="LA177" s="148">
        <v>8.3313746152056183</v>
      </c>
      <c r="LB177" s="148">
        <v>10.41859048641269</v>
      </c>
      <c r="LC177" s="148">
        <v>8.5471510498705197</v>
      </c>
      <c r="LD177" s="148">
        <v>2.2330726747034877</v>
      </c>
      <c r="LE177" s="148">
        <v>552.62194208151107</v>
      </c>
      <c r="LF177" s="148">
        <v>35.193636235324007</v>
      </c>
      <c r="LG177" s="148">
        <v>58.131823926484394</v>
      </c>
      <c r="LH177" s="148">
        <v>10.570864896128585</v>
      </c>
      <c r="LI177" s="148">
        <v>14.676780410125568</v>
      </c>
    </row>
    <row r="178" spans="1:321" s="142" customFormat="1" ht="15.75" x14ac:dyDescent="0.25">
      <c r="A178" s="278">
        <v>48</v>
      </c>
      <c r="B178" s="272">
        <v>74</v>
      </c>
      <c r="C178" s="176">
        <v>110</v>
      </c>
      <c r="D178" s="393">
        <v>3226.3999999999996</v>
      </c>
      <c r="E178" s="320" t="s">
        <v>240</v>
      </c>
      <c r="F178" s="417" t="s">
        <v>172</v>
      </c>
      <c r="G178" s="239"/>
      <c r="H178" s="145">
        <v>40.17</v>
      </c>
      <c r="I178" s="145">
        <v>0.19</v>
      </c>
      <c r="J178" s="145">
        <v>7.69</v>
      </c>
      <c r="K178" s="145">
        <v>3.85</v>
      </c>
      <c r="L178" s="145">
        <v>0.51</v>
      </c>
      <c r="M178" s="145">
        <v>9.6999999999999993</v>
      </c>
      <c r="N178" s="145">
        <v>12.11</v>
      </c>
      <c r="O178" s="145">
        <v>0.64</v>
      </c>
      <c r="P178" s="145">
        <v>2.02</v>
      </c>
      <c r="Q178" s="145">
        <v>0.2</v>
      </c>
      <c r="R178" s="145">
        <v>0.04</v>
      </c>
      <c r="S178" s="145">
        <v>0.1</v>
      </c>
      <c r="T178" s="145">
        <v>0.42</v>
      </c>
      <c r="U178" s="145">
        <v>21.96</v>
      </c>
      <c r="V178" s="146">
        <v>99.6</v>
      </c>
      <c r="W178" s="146"/>
      <c r="X178" s="145"/>
      <c r="Y178" s="145">
        <f t="shared" si="256"/>
        <v>0.47488000000000002</v>
      </c>
      <c r="Z178" s="145"/>
      <c r="AA178" s="145"/>
      <c r="AB178" s="145"/>
      <c r="AC178" s="146">
        <f>R178+S178</f>
        <v>0.14000000000000001</v>
      </c>
      <c r="AD178" s="146"/>
      <c r="AE178" s="146"/>
      <c r="AF178" s="443"/>
      <c r="AG178" s="146"/>
      <c r="AH178" s="146"/>
      <c r="AI178" s="146"/>
      <c r="AJ178" s="146"/>
      <c r="AK178" s="146"/>
      <c r="AL178" s="146"/>
      <c r="AM178" s="146">
        <f>N178+3*J178</f>
        <v>35.18</v>
      </c>
      <c r="AN178" s="146">
        <f>3*J178/AM178</f>
        <v>0.65577032404775437</v>
      </c>
      <c r="AO178" s="146">
        <f>N178/AM178</f>
        <v>0.34422967595224557</v>
      </c>
      <c r="AP178" s="146">
        <f>K178+M178</f>
        <v>13.549999999999999</v>
      </c>
      <c r="AQ178" s="146">
        <f>AP178*AN178</f>
        <v>8.8856878908470716</v>
      </c>
      <c r="AR178" s="146">
        <f>AP178*AO178</f>
        <v>4.6643121091529274</v>
      </c>
      <c r="AS178" s="146"/>
      <c r="AT178" s="146"/>
      <c r="AU178" s="146"/>
      <c r="AV178" s="146"/>
      <c r="AW178" s="146"/>
      <c r="AX178" s="146"/>
      <c r="AY178" s="146"/>
      <c r="AZ178" s="146"/>
      <c r="BA178" s="146"/>
      <c r="BD178" s="146"/>
      <c r="BE178" s="146"/>
      <c r="BF178" s="146"/>
      <c r="BG178" s="146"/>
      <c r="BH178" s="147">
        <v>24938.163708095915</v>
      </c>
      <c r="BI178" s="148">
        <v>0</v>
      </c>
      <c r="BJ178" s="148">
        <v>2.8971455691414403</v>
      </c>
      <c r="BK178" s="148">
        <v>35.598160459489371</v>
      </c>
      <c r="BL178" s="148">
        <v>8.9160619849054914</v>
      </c>
      <c r="BM178" s="148">
        <v>25.53283821483512</v>
      </c>
      <c r="BN178" s="148">
        <v>13.863068121282089</v>
      </c>
      <c r="BO178" s="148">
        <v>52.521718486553141</v>
      </c>
      <c r="BP178" s="148">
        <v>108.37626999893369</v>
      </c>
      <c r="BQ178" s="148">
        <v>44.521266751399857</v>
      </c>
      <c r="BR178" s="148">
        <v>112.67498705001977</v>
      </c>
      <c r="BS178" s="148">
        <v>2.9327766274009388</v>
      </c>
      <c r="BT178" s="148">
        <v>20.688844846741141</v>
      </c>
      <c r="BU178" s="148">
        <v>7.2453232791961542</v>
      </c>
      <c r="BV178" s="148">
        <v>5.142422781010155</v>
      </c>
      <c r="BW178" s="148">
        <v>547.72320136328744</v>
      </c>
      <c r="BX178" s="148">
        <v>25.988933624258085</v>
      </c>
      <c r="BY178" s="148">
        <v>62.710937165512036</v>
      </c>
      <c r="BZ178" s="148">
        <v>6.228470012264272</v>
      </c>
      <c r="CA178" s="148">
        <v>18.590155432196457</v>
      </c>
      <c r="CB178" s="148"/>
      <c r="CC178" s="148"/>
      <c r="CD178" s="148"/>
      <c r="CE178" s="148">
        <f>BX178+BY178+CA178</f>
        <v>107.29002622196657</v>
      </c>
      <c r="CF178" s="148"/>
      <c r="CG178" s="158"/>
      <c r="CH178" s="158"/>
      <c r="CI178" s="375"/>
      <c r="CJ178" s="192"/>
      <c r="CK178" s="158"/>
      <c r="CL178" s="375"/>
      <c r="CM178" s="438"/>
      <c r="CN178" s="438"/>
      <c r="DG178" s="516"/>
      <c r="DH178" s="145">
        <v>40.17</v>
      </c>
      <c r="DI178" s="145">
        <v>0.19</v>
      </c>
      <c r="DJ178" s="145">
        <v>7.69</v>
      </c>
      <c r="DK178" s="145">
        <v>3.85</v>
      </c>
      <c r="DL178" s="145">
        <v>0.51</v>
      </c>
      <c r="DM178" s="145">
        <v>9.6999999999999993</v>
      </c>
      <c r="DN178" s="145">
        <v>12.11</v>
      </c>
      <c r="DO178" s="145">
        <v>0.64</v>
      </c>
      <c r="DP178" s="145">
        <v>2.02</v>
      </c>
      <c r="DQ178" s="145">
        <v>0.2</v>
      </c>
      <c r="DR178" s="145">
        <v>0.04</v>
      </c>
      <c r="DS178" s="145">
        <v>0.1</v>
      </c>
      <c r="DT178" s="145">
        <v>0.42</v>
      </c>
      <c r="DU178" s="145">
        <v>21.96</v>
      </c>
      <c r="DV178" s="146">
        <v>99.6</v>
      </c>
      <c r="EM178" s="147">
        <v>24938.163708095915</v>
      </c>
      <c r="EN178" s="148">
        <v>0</v>
      </c>
      <c r="EO178" s="148">
        <v>2.8971455691414403</v>
      </c>
      <c r="EP178" s="148">
        <v>35.598160459489371</v>
      </c>
      <c r="EQ178" s="148">
        <v>8.9160619849054914</v>
      </c>
      <c r="ER178" s="148">
        <v>25.53283821483512</v>
      </c>
      <c r="ES178" s="148">
        <v>13.863068121282089</v>
      </c>
      <c r="ET178" s="148">
        <v>52.521718486553141</v>
      </c>
      <c r="EU178" s="148">
        <v>108.37626999893369</v>
      </c>
      <c r="EV178" s="148">
        <v>44.521266751399857</v>
      </c>
      <c r="EW178" s="148">
        <v>112.67498705001977</v>
      </c>
      <c r="EX178" s="148">
        <v>2.9327766274009388</v>
      </c>
      <c r="EY178" s="148">
        <v>20.688844846741141</v>
      </c>
      <c r="EZ178" s="148">
        <v>7.2453232791961542</v>
      </c>
      <c r="FA178" s="148">
        <v>5.142422781010155</v>
      </c>
      <c r="FB178" s="148">
        <v>547.72320136328744</v>
      </c>
      <c r="FC178" s="148">
        <v>25.988933624258085</v>
      </c>
      <c r="FD178" s="148">
        <v>62.710937165512036</v>
      </c>
      <c r="FE178" s="148">
        <v>6.228470012264272</v>
      </c>
      <c r="FF178" s="148">
        <v>18.590155432196457</v>
      </c>
      <c r="GO178" s="158"/>
      <c r="GP178" s="375"/>
      <c r="HC178" s="637"/>
      <c r="HL178" s="637"/>
      <c r="IX178" s="278">
        <v>48</v>
      </c>
      <c r="IY178" s="145">
        <v>40.17</v>
      </c>
      <c r="IZ178" s="145">
        <v>0.19</v>
      </c>
      <c r="JA178" s="145">
        <v>7.69</v>
      </c>
      <c r="JB178" s="145">
        <v>3.85</v>
      </c>
      <c r="JC178" s="145">
        <v>0.51</v>
      </c>
      <c r="JD178" s="145">
        <v>9.6999999999999993</v>
      </c>
      <c r="JE178" s="145">
        <v>12.11</v>
      </c>
      <c r="JF178" s="145">
        <v>0.64</v>
      </c>
      <c r="JG178" s="145">
        <v>2.02</v>
      </c>
      <c r="JH178" s="145">
        <v>0.2</v>
      </c>
      <c r="JI178" s="145">
        <v>0.04</v>
      </c>
      <c r="JJ178" s="145">
        <v>0.1</v>
      </c>
      <c r="JK178" s="145">
        <v>21.96</v>
      </c>
      <c r="JL178" s="248">
        <v>0.42</v>
      </c>
      <c r="JM178" s="146">
        <v>99.6</v>
      </c>
      <c r="KP178" s="147">
        <v>24938.163708095915</v>
      </c>
      <c r="KQ178" s="148">
        <v>0</v>
      </c>
      <c r="KR178" s="148">
        <v>2.8971455691414403</v>
      </c>
      <c r="KS178" s="148">
        <v>35.598160459489371</v>
      </c>
      <c r="KT178" s="148">
        <v>8.9160619849054914</v>
      </c>
      <c r="KU178" s="148">
        <v>25.53283821483512</v>
      </c>
      <c r="KV178" s="148">
        <v>13.863068121282089</v>
      </c>
      <c r="KW178" s="148">
        <v>52.521718486553141</v>
      </c>
      <c r="KX178" s="148">
        <v>108.37626999893369</v>
      </c>
      <c r="KY178" s="148">
        <v>44.521266751399857</v>
      </c>
      <c r="KZ178" s="148">
        <v>112.67498705001977</v>
      </c>
      <c r="LA178" s="148">
        <v>2.9327766274009388</v>
      </c>
      <c r="LB178" s="148">
        <v>20.688844846741141</v>
      </c>
      <c r="LC178" s="148">
        <v>7.2453232791961542</v>
      </c>
      <c r="LD178" s="148">
        <v>5.142422781010155</v>
      </c>
      <c r="LE178" s="148">
        <v>547.72320136328744</v>
      </c>
      <c r="LF178" s="148">
        <v>25.988933624258085</v>
      </c>
      <c r="LG178" s="148">
        <v>62.710937165512036</v>
      </c>
      <c r="LH178" s="148">
        <v>6.228470012264272</v>
      </c>
      <c r="LI178" s="148">
        <v>18.590155432196457</v>
      </c>
    </row>
    <row r="179" spans="1:321" s="142" customFormat="1" ht="15.75" x14ac:dyDescent="0.2">
      <c r="A179" s="278">
        <v>52</v>
      </c>
      <c r="B179" s="272">
        <v>68</v>
      </c>
      <c r="C179" s="144">
        <v>110</v>
      </c>
      <c r="D179" s="327">
        <v>3261</v>
      </c>
      <c r="E179" s="322" t="s">
        <v>241</v>
      </c>
      <c r="F179" s="311" t="s">
        <v>161</v>
      </c>
      <c r="G179" s="239"/>
      <c r="H179" s="388">
        <v>77.099780637782473</v>
      </c>
      <c r="I179" s="145">
        <v>0.25071752134830017</v>
      </c>
      <c r="J179" s="388">
        <v>9.5112059781665828</v>
      </c>
      <c r="K179" s="145">
        <v>1.1374862657662579</v>
      </c>
      <c r="L179" s="145">
        <v>5.2271176421453028E-2</v>
      </c>
      <c r="M179" s="145">
        <v>1.1199943456721904</v>
      </c>
      <c r="N179" s="388">
        <v>1.1071055624449828</v>
      </c>
      <c r="O179" s="145">
        <v>1.5862409643199062</v>
      </c>
      <c r="P179" s="145">
        <v>3.0370474128237581</v>
      </c>
      <c r="Q179" s="145">
        <v>7.2013518983763083E-2</v>
      </c>
      <c r="R179" s="145">
        <v>0.21716576818541053</v>
      </c>
      <c r="S179" s="145">
        <v>0.32897084808491772</v>
      </c>
      <c r="T179" s="145">
        <v>0.22</v>
      </c>
      <c r="U179" s="145">
        <v>3.86</v>
      </c>
      <c r="V179" s="146">
        <v>99.6</v>
      </c>
      <c r="W179" s="146"/>
      <c r="X179" s="145"/>
      <c r="Y179" s="145">
        <f t="shared" si="256"/>
        <v>1.1769907955253704</v>
      </c>
      <c r="Z179" s="145"/>
      <c r="AA179" s="145"/>
      <c r="AB179" s="145"/>
      <c r="AC179" s="146"/>
      <c r="AD179" s="146"/>
      <c r="AE179" s="146"/>
      <c r="AF179" s="443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46"/>
      <c r="BD179" s="146"/>
      <c r="BE179" s="146"/>
      <c r="BF179" s="146"/>
      <c r="BG179" s="146"/>
      <c r="BH179" s="147">
        <v>8203.2703671808122</v>
      </c>
      <c r="BI179" s="148">
        <v>11.43236253848888</v>
      </c>
      <c r="BJ179" s="148">
        <v>0.40153436355863414</v>
      </c>
      <c r="BK179" s="148">
        <v>32.186890311828563</v>
      </c>
      <c r="BL179" s="148">
        <v>9.3771640591367742</v>
      </c>
      <c r="BM179" s="148">
        <v>8.9475554319272366</v>
      </c>
      <c r="BN179" s="148">
        <v>3.097801834511829</v>
      </c>
      <c r="BO179" s="148">
        <v>75.288644877058587</v>
      </c>
      <c r="BP179" s="148">
        <v>124.7592039940143</v>
      </c>
      <c r="BQ179" s="148">
        <v>10.726388940326899</v>
      </c>
      <c r="BR179" s="148">
        <v>117.15941828080611</v>
      </c>
      <c r="BS179" s="148">
        <v>3.234493665117558</v>
      </c>
      <c r="BT179" s="148">
        <v>28.073829102520349</v>
      </c>
      <c r="BU179" s="148">
        <v>5.2894702977687515</v>
      </c>
      <c r="BV179" s="148">
        <v>0.73394586369263637</v>
      </c>
      <c r="BW179" s="148">
        <v>629.43893943665319</v>
      </c>
      <c r="BX179" s="148">
        <v>17.403459635717045</v>
      </c>
      <c r="BY179" s="148">
        <v>35.159780761510937</v>
      </c>
      <c r="BZ179" s="148">
        <v>8.0570888387329695</v>
      </c>
      <c r="CA179" s="148">
        <v>10.915316249734397</v>
      </c>
      <c r="CB179" s="148"/>
      <c r="CC179" s="148"/>
      <c r="CD179" s="148"/>
      <c r="CE179" s="148"/>
      <c r="CF179" s="148"/>
      <c r="CG179" s="198">
        <v>17.10417886211992</v>
      </c>
      <c r="CH179" s="344">
        <v>15.256817876494575</v>
      </c>
      <c r="CI179" s="360">
        <v>26.690304982183743</v>
      </c>
      <c r="CJ179" s="353" t="s">
        <v>164</v>
      </c>
      <c r="CK179" s="198">
        <v>17.10417886211992</v>
      </c>
      <c r="CL179" s="360">
        <v>26.690304982183743</v>
      </c>
      <c r="CM179" s="438"/>
      <c r="CN179" s="438"/>
      <c r="DG179" s="516"/>
      <c r="DH179" s="388">
        <v>77.099780637782473</v>
      </c>
      <c r="DI179" s="145">
        <v>0.25071752134830017</v>
      </c>
      <c r="DJ179" s="388">
        <v>9.5112059781665828</v>
      </c>
      <c r="DK179" s="145">
        <v>1.1374862657662579</v>
      </c>
      <c r="DL179" s="145">
        <v>5.2271176421453028E-2</v>
      </c>
      <c r="DM179" s="145">
        <v>1.1199943456721904</v>
      </c>
      <c r="DN179" s="388">
        <v>1.1071055624449828</v>
      </c>
      <c r="DO179" s="145">
        <v>1.5862409643199062</v>
      </c>
      <c r="DP179" s="145">
        <v>3.0370474128237581</v>
      </c>
      <c r="DQ179" s="145">
        <v>7.2013518983763083E-2</v>
      </c>
      <c r="DR179" s="145">
        <v>0.21716576818541053</v>
      </c>
      <c r="DS179" s="145">
        <v>0.32897084808491772</v>
      </c>
      <c r="DT179" s="145">
        <v>0.22</v>
      </c>
      <c r="DU179" s="145">
        <v>3.86</v>
      </c>
      <c r="DV179" s="146">
        <v>99.6</v>
      </c>
      <c r="EM179" s="147">
        <v>8203.2703671808122</v>
      </c>
      <c r="EN179" s="148">
        <v>11.43236253848888</v>
      </c>
      <c r="EO179" s="148">
        <v>0.40153436355863414</v>
      </c>
      <c r="EP179" s="148">
        <v>32.186890311828563</v>
      </c>
      <c r="EQ179" s="148">
        <v>9.3771640591367742</v>
      </c>
      <c r="ER179" s="148">
        <v>8.9475554319272366</v>
      </c>
      <c r="ES179" s="148">
        <v>3.097801834511829</v>
      </c>
      <c r="ET179" s="148">
        <v>75.288644877058587</v>
      </c>
      <c r="EU179" s="148">
        <v>124.7592039940143</v>
      </c>
      <c r="EV179" s="148">
        <v>10.726388940326899</v>
      </c>
      <c r="EW179" s="148">
        <v>117.15941828080611</v>
      </c>
      <c r="EX179" s="148">
        <v>3.234493665117558</v>
      </c>
      <c r="EY179" s="148">
        <v>28.073829102520349</v>
      </c>
      <c r="EZ179" s="148">
        <v>5.2894702977687515</v>
      </c>
      <c r="FA179" s="148">
        <v>0.73394586369263637</v>
      </c>
      <c r="FB179" s="148">
        <v>629.43893943665319</v>
      </c>
      <c r="FC179" s="148">
        <v>17.403459635717045</v>
      </c>
      <c r="FD179" s="148">
        <v>35.159780761510937</v>
      </c>
      <c r="FE179" s="148">
        <v>8.0570888387329695</v>
      </c>
      <c r="FF179" s="148">
        <v>10.915316249734397</v>
      </c>
      <c r="GO179" s="198">
        <v>17.10417886211992</v>
      </c>
      <c r="GP179" s="360">
        <v>26.690304982183743</v>
      </c>
      <c r="HC179" s="637"/>
      <c r="HL179" s="637"/>
      <c r="IX179" s="278">
        <v>52</v>
      </c>
      <c r="IY179" s="388">
        <v>77.099780637782473</v>
      </c>
      <c r="IZ179" s="145">
        <v>0.25071752134830017</v>
      </c>
      <c r="JA179" s="388">
        <v>9.5112059781665828</v>
      </c>
      <c r="JB179" s="145">
        <v>1.1374862657662579</v>
      </c>
      <c r="JC179" s="145">
        <v>5.2271176421453028E-2</v>
      </c>
      <c r="JD179" s="145">
        <v>1.1199943456721904</v>
      </c>
      <c r="JE179" s="388">
        <v>1.1071055624449828</v>
      </c>
      <c r="JF179" s="145">
        <v>1.5862409643199062</v>
      </c>
      <c r="JG179" s="145">
        <v>3.0370474128237581</v>
      </c>
      <c r="JH179" s="145">
        <v>7.2013518983763083E-2</v>
      </c>
      <c r="JI179" s="145">
        <v>0.21716576818541053</v>
      </c>
      <c r="JJ179" s="145">
        <v>0.32897084808491772</v>
      </c>
      <c r="JK179" s="145">
        <v>3.86</v>
      </c>
      <c r="JL179" s="248">
        <v>0.22</v>
      </c>
      <c r="JM179" s="146">
        <v>99.6</v>
      </c>
      <c r="KP179" s="147">
        <v>8203.2703671808122</v>
      </c>
      <c r="KQ179" s="148">
        <v>11.43236253848888</v>
      </c>
      <c r="KR179" s="148">
        <v>0.40153436355863414</v>
      </c>
      <c r="KS179" s="148">
        <v>32.186890311828563</v>
      </c>
      <c r="KT179" s="148">
        <v>9.3771640591367742</v>
      </c>
      <c r="KU179" s="148">
        <v>8.9475554319272366</v>
      </c>
      <c r="KV179" s="148">
        <v>3.097801834511829</v>
      </c>
      <c r="KW179" s="148">
        <v>75.288644877058587</v>
      </c>
      <c r="KX179" s="148">
        <v>124.7592039940143</v>
      </c>
      <c r="KY179" s="148">
        <v>10.726388940326899</v>
      </c>
      <c r="KZ179" s="148">
        <v>117.15941828080611</v>
      </c>
      <c r="LA179" s="148">
        <v>3.234493665117558</v>
      </c>
      <c r="LB179" s="148">
        <v>28.073829102520349</v>
      </c>
      <c r="LC179" s="148">
        <v>5.2894702977687515</v>
      </c>
      <c r="LD179" s="148">
        <v>0.73394586369263637</v>
      </c>
      <c r="LE179" s="148">
        <v>629.43893943665319</v>
      </c>
      <c r="LF179" s="148">
        <v>17.403459635717045</v>
      </c>
      <c r="LG179" s="148">
        <v>35.159780761510937</v>
      </c>
      <c r="LH179" s="148">
        <v>8.0570888387329695</v>
      </c>
      <c r="LI179" s="148">
        <v>10.915316249734397</v>
      </c>
    </row>
    <row r="180" spans="1:321" s="142" customFormat="1" ht="15.75" x14ac:dyDescent="0.2">
      <c r="A180" s="278">
        <v>53</v>
      </c>
      <c r="B180" s="272">
        <v>51</v>
      </c>
      <c r="C180" s="144">
        <v>110</v>
      </c>
      <c r="D180" s="327">
        <v>3261.5</v>
      </c>
      <c r="E180" s="322" t="s">
        <v>241</v>
      </c>
      <c r="F180" s="311" t="s">
        <v>162</v>
      </c>
      <c r="G180" s="239"/>
      <c r="H180" s="388">
        <v>74.601301994968708</v>
      </c>
      <c r="I180" s="145">
        <v>0.45485648229402986</v>
      </c>
      <c r="J180" s="388">
        <v>9.2662851914688922</v>
      </c>
      <c r="K180" s="145">
        <v>1.7947166589745425</v>
      </c>
      <c r="L180" s="145">
        <v>5.3639707395923393E-2</v>
      </c>
      <c r="M180" s="145">
        <v>1.5686268366301128</v>
      </c>
      <c r="N180" s="388">
        <v>1.3612748775218793</v>
      </c>
      <c r="O180" s="145">
        <v>2.1827551564318077</v>
      </c>
      <c r="P180" s="145">
        <v>2.9732458922972582</v>
      </c>
      <c r="Q180" s="145">
        <v>8.6379490413012905E-2</v>
      </c>
      <c r="R180" s="145">
        <v>0.12962071326577265</v>
      </c>
      <c r="S180" s="145">
        <v>0.55729699833806778</v>
      </c>
      <c r="T180" s="145">
        <v>0.64</v>
      </c>
      <c r="U180" s="145">
        <v>3.93</v>
      </c>
      <c r="V180" s="146">
        <v>99.6</v>
      </c>
      <c r="W180" s="146"/>
      <c r="X180" s="145"/>
      <c r="Y180" s="145">
        <f t="shared" si="256"/>
        <v>1.6196043260724013</v>
      </c>
      <c r="Z180" s="145"/>
      <c r="AA180" s="145"/>
      <c r="AB180" s="145"/>
      <c r="AC180" s="146"/>
      <c r="AD180" s="146"/>
      <c r="AE180" s="146"/>
      <c r="AF180" s="443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  <c r="AZ180" s="146"/>
      <c r="BA180" s="146"/>
      <c r="BD180" s="146"/>
      <c r="BE180" s="146"/>
      <c r="BF180" s="146"/>
      <c r="BG180" s="146"/>
      <c r="BH180" s="147">
        <v>10313.380092830526</v>
      </c>
      <c r="BI180" s="148">
        <v>0</v>
      </c>
      <c r="BJ180" s="148">
        <v>0</v>
      </c>
      <c r="BK180" s="148">
        <v>34.632224134333271</v>
      </c>
      <c r="BL180" s="148">
        <v>10.524502630019215</v>
      </c>
      <c r="BM180" s="148">
        <v>7.6623574377861567</v>
      </c>
      <c r="BN180" s="148">
        <v>22.49372816930288</v>
      </c>
      <c r="BO180" s="148">
        <v>77.499790455042827</v>
      </c>
      <c r="BP180" s="148">
        <v>122.28317940035744</v>
      </c>
      <c r="BQ180" s="148">
        <v>14.673032161269214</v>
      </c>
      <c r="BR180" s="148">
        <v>144.56759288601032</v>
      </c>
      <c r="BS180" s="148">
        <v>5.8448344275039839</v>
      </c>
      <c r="BT180" s="148">
        <v>30.398117152251569</v>
      </c>
      <c r="BU180" s="148">
        <v>6.9027422398182869</v>
      </c>
      <c r="BV180" s="148">
        <v>1.216526232193557</v>
      </c>
      <c r="BW180" s="148">
        <v>544.84394075987723</v>
      </c>
      <c r="BX180" s="148">
        <v>23.685865679092529</v>
      </c>
      <c r="BY180" s="148">
        <v>46.488920083055781</v>
      </c>
      <c r="BZ180" s="148">
        <v>10.902800461139831</v>
      </c>
      <c r="CA180" s="148">
        <v>11.816332069220813</v>
      </c>
      <c r="CB180" s="148"/>
      <c r="CC180" s="148"/>
      <c r="CD180" s="148"/>
      <c r="CE180" s="148"/>
      <c r="CF180" s="148"/>
      <c r="CG180" s="198">
        <v>16.260331648685909</v>
      </c>
      <c r="CH180" s="344">
        <v>14.289652637382833</v>
      </c>
      <c r="CI180" s="360">
        <v>7.9575542886081889</v>
      </c>
      <c r="CJ180" s="353"/>
      <c r="CK180" s="198">
        <v>16.260331648685909</v>
      </c>
      <c r="CL180" s="360">
        <v>7.9575542886081889</v>
      </c>
      <c r="CM180" s="438"/>
      <c r="CN180" s="438"/>
      <c r="DG180" s="516"/>
      <c r="DH180" s="388">
        <v>74.601301994968708</v>
      </c>
      <c r="DI180" s="145">
        <v>0.45485648229402986</v>
      </c>
      <c r="DJ180" s="388">
        <v>9.2662851914688922</v>
      </c>
      <c r="DK180" s="145">
        <v>1.7947166589745425</v>
      </c>
      <c r="DL180" s="145">
        <v>5.3639707395923393E-2</v>
      </c>
      <c r="DM180" s="145">
        <v>1.5686268366301128</v>
      </c>
      <c r="DN180" s="388">
        <v>1.3612748775218793</v>
      </c>
      <c r="DO180" s="145">
        <v>2.1827551564318077</v>
      </c>
      <c r="DP180" s="145">
        <v>2.9732458922972582</v>
      </c>
      <c r="DQ180" s="145">
        <v>8.6379490413012905E-2</v>
      </c>
      <c r="DR180" s="145">
        <v>0.12962071326577265</v>
      </c>
      <c r="DS180" s="145">
        <v>0.55729699833806778</v>
      </c>
      <c r="DT180" s="145">
        <v>0.64</v>
      </c>
      <c r="DU180" s="145">
        <v>3.93</v>
      </c>
      <c r="DV180" s="146">
        <v>99.6</v>
      </c>
      <c r="EM180" s="147">
        <v>10313.380092830526</v>
      </c>
      <c r="EN180" s="148">
        <v>0</v>
      </c>
      <c r="EO180" s="148">
        <v>0</v>
      </c>
      <c r="EP180" s="148">
        <v>34.632224134333271</v>
      </c>
      <c r="EQ180" s="148">
        <v>10.524502630019215</v>
      </c>
      <c r="ER180" s="148">
        <v>7.6623574377861567</v>
      </c>
      <c r="ES180" s="148">
        <v>22.49372816930288</v>
      </c>
      <c r="ET180" s="148">
        <v>77.499790455042827</v>
      </c>
      <c r="EU180" s="148">
        <v>122.28317940035744</v>
      </c>
      <c r="EV180" s="148">
        <v>14.673032161269214</v>
      </c>
      <c r="EW180" s="148">
        <v>144.56759288601032</v>
      </c>
      <c r="EX180" s="148">
        <v>5.8448344275039839</v>
      </c>
      <c r="EY180" s="148">
        <v>30.398117152251569</v>
      </c>
      <c r="EZ180" s="148">
        <v>6.9027422398182869</v>
      </c>
      <c r="FA180" s="148">
        <v>1.216526232193557</v>
      </c>
      <c r="FB180" s="148">
        <v>544.84394075987723</v>
      </c>
      <c r="FC180" s="148">
        <v>23.685865679092529</v>
      </c>
      <c r="FD180" s="148">
        <v>46.488920083055781</v>
      </c>
      <c r="FE180" s="148">
        <v>10.902800461139831</v>
      </c>
      <c r="FF180" s="148">
        <v>11.816332069220813</v>
      </c>
      <c r="GO180" s="198">
        <v>16.260331648685909</v>
      </c>
      <c r="GP180" s="360">
        <v>7.9575542886081889</v>
      </c>
      <c r="HC180" s="637"/>
      <c r="HL180" s="637"/>
      <c r="IX180" s="278">
        <v>53</v>
      </c>
      <c r="IY180" s="388">
        <v>74.601301994968708</v>
      </c>
      <c r="IZ180" s="145">
        <v>0.45485648229402986</v>
      </c>
      <c r="JA180" s="388">
        <v>9.2662851914688922</v>
      </c>
      <c r="JB180" s="145">
        <v>1.7947166589745425</v>
      </c>
      <c r="JC180" s="145">
        <v>5.3639707395923393E-2</v>
      </c>
      <c r="JD180" s="145">
        <v>1.5686268366301128</v>
      </c>
      <c r="JE180" s="388">
        <v>1.3612748775218793</v>
      </c>
      <c r="JF180" s="145">
        <v>2.1827551564318077</v>
      </c>
      <c r="JG180" s="145">
        <v>2.9732458922972582</v>
      </c>
      <c r="JH180" s="145">
        <v>8.6379490413012905E-2</v>
      </c>
      <c r="JI180" s="145">
        <v>0.12962071326577265</v>
      </c>
      <c r="JJ180" s="145">
        <v>0.55729699833806778</v>
      </c>
      <c r="JK180" s="145">
        <v>3.93</v>
      </c>
      <c r="JL180" s="248">
        <v>0.64</v>
      </c>
      <c r="JM180" s="146">
        <v>99.6</v>
      </c>
      <c r="KP180" s="147">
        <v>10313.380092830526</v>
      </c>
      <c r="KQ180" s="148">
        <v>0</v>
      </c>
      <c r="KR180" s="148">
        <v>0</v>
      </c>
      <c r="KS180" s="148">
        <v>34.632224134333271</v>
      </c>
      <c r="KT180" s="148">
        <v>10.524502630019215</v>
      </c>
      <c r="KU180" s="148">
        <v>7.6623574377861567</v>
      </c>
      <c r="KV180" s="148">
        <v>22.49372816930288</v>
      </c>
      <c r="KW180" s="148">
        <v>77.499790455042827</v>
      </c>
      <c r="KX180" s="148">
        <v>122.28317940035744</v>
      </c>
      <c r="KY180" s="148">
        <v>14.673032161269214</v>
      </c>
      <c r="KZ180" s="148">
        <v>144.56759288601032</v>
      </c>
      <c r="LA180" s="148">
        <v>5.8448344275039839</v>
      </c>
      <c r="LB180" s="148">
        <v>30.398117152251569</v>
      </c>
      <c r="LC180" s="148">
        <v>6.9027422398182869</v>
      </c>
      <c r="LD180" s="148">
        <v>1.216526232193557</v>
      </c>
      <c r="LE180" s="148">
        <v>544.84394075987723</v>
      </c>
      <c r="LF180" s="148">
        <v>23.685865679092529</v>
      </c>
      <c r="LG180" s="148">
        <v>46.488920083055781</v>
      </c>
      <c r="LH180" s="148">
        <v>10.902800461139831</v>
      </c>
      <c r="LI180" s="148">
        <v>11.816332069220813</v>
      </c>
    </row>
    <row r="181" spans="1:321" s="142" customFormat="1" ht="15.75" x14ac:dyDescent="0.25">
      <c r="A181" s="278">
        <v>54</v>
      </c>
      <c r="B181" s="272">
        <v>53</v>
      </c>
      <c r="C181" s="144">
        <v>110</v>
      </c>
      <c r="D181" s="327">
        <v>3262.2</v>
      </c>
      <c r="E181" s="322" t="s">
        <v>242</v>
      </c>
      <c r="F181" s="311" t="s">
        <v>161</v>
      </c>
      <c r="G181" s="239"/>
      <c r="H181" s="388">
        <v>75.028520466775475</v>
      </c>
      <c r="I181" s="145">
        <v>0.35182307383649658</v>
      </c>
      <c r="J181" s="388">
        <v>6.8034989473915637</v>
      </c>
      <c r="K181" s="145">
        <v>1.853458986747577</v>
      </c>
      <c r="L181" s="145">
        <v>8.7102331129176744E-2</v>
      </c>
      <c r="M181" s="145">
        <v>1.3852580951909808</v>
      </c>
      <c r="N181" s="388">
        <v>2.4070036112989128</v>
      </c>
      <c r="O181" s="145">
        <v>1.9003204546828705</v>
      </c>
      <c r="P181" s="145">
        <v>2.6332420889467865</v>
      </c>
      <c r="Q181" s="145">
        <v>7.8723128253329583E-2</v>
      </c>
      <c r="R181" s="145">
        <v>0.99422862765144626</v>
      </c>
      <c r="S181" s="145">
        <v>0.57682018809535573</v>
      </c>
      <c r="T181" s="145">
        <v>0.35</v>
      </c>
      <c r="U181" s="145">
        <v>5.15</v>
      </c>
      <c r="V181" s="146">
        <v>99.6</v>
      </c>
      <c r="W181" s="146"/>
      <c r="X181" s="145"/>
      <c r="Y181" s="145">
        <f t="shared" si="256"/>
        <v>1.4100377773746899</v>
      </c>
      <c r="Z181" s="145"/>
      <c r="AA181" s="145"/>
      <c r="AB181" s="145"/>
      <c r="AC181" s="146"/>
      <c r="AD181" s="146"/>
      <c r="AE181" s="146"/>
      <c r="AF181" s="443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  <c r="AZ181" s="146"/>
      <c r="BA181" s="146"/>
      <c r="BD181" s="146"/>
      <c r="BE181" s="146"/>
      <c r="BF181" s="146"/>
      <c r="BG181" s="146"/>
      <c r="BH181" s="147">
        <v>11411.40388440057</v>
      </c>
      <c r="BI181" s="148">
        <v>0.96237981384631632</v>
      </c>
      <c r="BJ181" s="148">
        <v>2.4900770602395603</v>
      </c>
      <c r="BK181" s="148">
        <v>31.177378015666168</v>
      </c>
      <c r="BL181" s="148">
        <v>11.88639406851604</v>
      </c>
      <c r="BM181" s="148">
        <v>36.195608383688473</v>
      </c>
      <c r="BN181" s="148">
        <v>25.505717560457963</v>
      </c>
      <c r="BO181" s="148">
        <v>64.651480552220747</v>
      </c>
      <c r="BP181" s="148">
        <v>132.25005253669244</v>
      </c>
      <c r="BQ181" s="148">
        <v>17.481331347893811</v>
      </c>
      <c r="BR181" s="148">
        <v>120.95873319034455</v>
      </c>
      <c r="BS181" s="148">
        <v>3.7178359277190176</v>
      </c>
      <c r="BT181" s="148">
        <v>115.03882503325143</v>
      </c>
      <c r="BU181" s="148">
        <v>5.6361284755807546</v>
      </c>
      <c r="BV181" s="148">
        <v>-0.2395485301409418</v>
      </c>
      <c r="BW181" s="148">
        <v>544.4794154665866</v>
      </c>
      <c r="BX181" s="148">
        <v>21.414130145039746</v>
      </c>
      <c r="BY181" s="148">
        <v>45.466172732069644</v>
      </c>
      <c r="BZ181" s="148">
        <v>7.3466665263414415</v>
      </c>
      <c r="CA181" s="148">
        <v>9.6001127492607612</v>
      </c>
      <c r="CB181" s="148"/>
      <c r="CC181" s="148"/>
      <c r="CD181" s="148"/>
      <c r="CE181" s="148"/>
      <c r="CF181" s="148"/>
      <c r="CG181" s="158"/>
      <c r="CH181" s="342"/>
      <c r="CI181" s="363"/>
      <c r="CJ181" s="350"/>
      <c r="CK181" s="158"/>
      <c r="CL181" s="363"/>
      <c r="CM181" s="438"/>
      <c r="CN181" s="438"/>
      <c r="DG181" s="516"/>
      <c r="DH181" s="388">
        <v>75.028520466775475</v>
      </c>
      <c r="DI181" s="145">
        <v>0.35182307383649658</v>
      </c>
      <c r="DJ181" s="388">
        <v>6.8034989473915637</v>
      </c>
      <c r="DK181" s="145">
        <v>1.853458986747577</v>
      </c>
      <c r="DL181" s="145">
        <v>8.7102331129176744E-2</v>
      </c>
      <c r="DM181" s="145">
        <v>1.3852580951909808</v>
      </c>
      <c r="DN181" s="388">
        <v>2.4070036112989128</v>
      </c>
      <c r="DO181" s="145">
        <v>1.9003204546828705</v>
      </c>
      <c r="DP181" s="145">
        <v>2.6332420889467865</v>
      </c>
      <c r="DQ181" s="145">
        <v>7.8723128253329583E-2</v>
      </c>
      <c r="DR181" s="145">
        <v>0.99422862765144626</v>
      </c>
      <c r="DS181" s="145">
        <v>0.57682018809535573</v>
      </c>
      <c r="DT181" s="145">
        <v>0.35</v>
      </c>
      <c r="DU181" s="145">
        <v>5.15</v>
      </c>
      <c r="DV181" s="146">
        <v>99.6</v>
      </c>
      <c r="EM181" s="147">
        <v>11411.40388440057</v>
      </c>
      <c r="EN181" s="148">
        <v>0.96237981384631632</v>
      </c>
      <c r="EO181" s="148">
        <v>2.4900770602395603</v>
      </c>
      <c r="EP181" s="148">
        <v>31.177378015666168</v>
      </c>
      <c r="EQ181" s="148">
        <v>11.88639406851604</v>
      </c>
      <c r="ER181" s="148">
        <v>36.195608383688473</v>
      </c>
      <c r="ES181" s="148">
        <v>25.505717560457963</v>
      </c>
      <c r="ET181" s="148">
        <v>64.651480552220747</v>
      </c>
      <c r="EU181" s="148">
        <v>132.25005253669244</v>
      </c>
      <c r="EV181" s="148">
        <v>17.481331347893811</v>
      </c>
      <c r="EW181" s="148">
        <v>120.95873319034455</v>
      </c>
      <c r="EX181" s="148">
        <v>3.7178359277190176</v>
      </c>
      <c r="EY181" s="148">
        <v>115.03882503325143</v>
      </c>
      <c r="EZ181" s="148">
        <v>5.6361284755807546</v>
      </c>
      <c r="FA181" s="148">
        <v>-0.2395485301409418</v>
      </c>
      <c r="FB181" s="148">
        <v>544.4794154665866</v>
      </c>
      <c r="FC181" s="148">
        <v>21.414130145039746</v>
      </c>
      <c r="FD181" s="148">
        <v>45.466172732069644</v>
      </c>
      <c r="FE181" s="148">
        <v>7.3466665263414415</v>
      </c>
      <c r="FF181" s="148">
        <v>9.6001127492607612</v>
      </c>
      <c r="GO181" s="158"/>
      <c r="GP181" s="363"/>
      <c r="HC181" s="637"/>
      <c r="HL181" s="637"/>
      <c r="IX181" s="278">
        <v>54</v>
      </c>
      <c r="IY181" s="388">
        <v>75.028520466775475</v>
      </c>
      <c r="IZ181" s="145">
        <v>0.35182307383649658</v>
      </c>
      <c r="JA181" s="388">
        <v>6.8034989473915637</v>
      </c>
      <c r="JB181" s="145">
        <v>1.853458986747577</v>
      </c>
      <c r="JC181" s="145">
        <v>8.7102331129176744E-2</v>
      </c>
      <c r="JD181" s="145">
        <v>1.3852580951909808</v>
      </c>
      <c r="JE181" s="388">
        <v>2.4070036112989128</v>
      </c>
      <c r="JF181" s="145">
        <v>1.9003204546828705</v>
      </c>
      <c r="JG181" s="145">
        <v>2.6332420889467865</v>
      </c>
      <c r="JH181" s="145">
        <v>7.8723128253329583E-2</v>
      </c>
      <c r="JI181" s="145">
        <v>0.99422862765144626</v>
      </c>
      <c r="JJ181" s="145">
        <v>0.57682018809535573</v>
      </c>
      <c r="JK181" s="145">
        <v>5.15</v>
      </c>
      <c r="JL181" s="248">
        <v>0.35</v>
      </c>
      <c r="JM181" s="146">
        <v>99.6</v>
      </c>
      <c r="KP181" s="147">
        <v>11411.40388440057</v>
      </c>
      <c r="KQ181" s="148">
        <v>0.96237981384631632</v>
      </c>
      <c r="KR181" s="148">
        <v>2.4900770602395603</v>
      </c>
      <c r="KS181" s="148">
        <v>31.177378015666168</v>
      </c>
      <c r="KT181" s="148">
        <v>11.88639406851604</v>
      </c>
      <c r="KU181" s="148">
        <v>36.195608383688473</v>
      </c>
      <c r="KV181" s="148">
        <v>25.505717560457963</v>
      </c>
      <c r="KW181" s="148">
        <v>64.651480552220747</v>
      </c>
      <c r="KX181" s="148">
        <v>132.25005253669244</v>
      </c>
      <c r="KY181" s="148">
        <v>17.481331347893811</v>
      </c>
      <c r="KZ181" s="148">
        <v>120.95873319034455</v>
      </c>
      <c r="LA181" s="148">
        <v>3.7178359277190176</v>
      </c>
      <c r="LB181" s="148">
        <v>115.03882503325143</v>
      </c>
      <c r="LC181" s="148">
        <v>5.6361284755807546</v>
      </c>
      <c r="LD181" s="148">
        <v>-0.2395485301409418</v>
      </c>
      <c r="LE181" s="148">
        <v>544.4794154665866</v>
      </c>
      <c r="LF181" s="148">
        <v>21.414130145039746</v>
      </c>
      <c r="LG181" s="148">
        <v>45.466172732069644</v>
      </c>
      <c r="LH181" s="148">
        <v>7.3466665263414415</v>
      </c>
      <c r="LI181" s="148">
        <v>9.6001127492607612</v>
      </c>
    </row>
    <row r="182" spans="1:321" s="142" customFormat="1" ht="15.75" x14ac:dyDescent="0.25">
      <c r="A182" s="278">
        <v>55</v>
      </c>
      <c r="B182" s="272">
        <v>57</v>
      </c>
      <c r="C182" s="144">
        <v>110</v>
      </c>
      <c r="D182" s="327">
        <v>3262.6</v>
      </c>
      <c r="E182" s="322" t="s">
        <v>242</v>
      </c>
      <c r="F182" s="311" t="s">
        <v>167</v>
      </c>
      <c r="G182" s="239"/>
      <c r="H182" s="388">
        <v>63.537691761863151</v>
      </c>
      <c r="I182" s="145">
        <v>0.22180554299665434</v>
      </c>
      <c r="J182" s="388">
        <v>5.0641237026655022</v>
      </c>
      <c r="K182" s="145">
        <v>3.1553310651957687</v>
      </c>
      <c r="L182" s="145">
        <v>0.16739012217299135</v>
      </c>
      <c r="M182" s="145">
        <v>2.1756353924907823</v>
      </c>
      <c r="N182" s="388">
        <v>5.5518996091669939</v>
      </c>
      <c r="O182" s="145">
        <v>1.3657289186283672</v>
      </c>
      <c r="P182" s="145">
        <v>2.2909001215701643</v>
      </c>
      <c r="Q182" s="145">
        <v>6.2048846590509493E-2</v>
      </c>
      <c r="R182" s="145">
        <v>2.7588291210778557</v>
      </c>
      <c r="S182" s="145">
        <v>0.47861579558127626</v>
      </c>
      <c r="T182" s="145">
        <v>0.44</v>
      </c>
      <c r="U182" s="145">
        <v>12.33</v>
      </c>
      <c r="V182" s="146">
        <v>99.6</v>
      </c>
      <c r="W182" s="146"/>
      <c r="X182" s="145"/>
      <c r="Y182" s="145">
        <f t="shared" si="256"/>
        <v>1.0133708576222484</v>
      </c>
      <c r="Z182" s="145"/>
      <c r="AA182" s="145"/>
      <c r="AB182" s="145"/>
      <c r="AC182" s="146"/>
      <c r="AD182" s="146"/>
      <c r="AE182" s="146"/>
      <c r="AF182" s="443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  <c r="AZ182" s="146"/>
      <c r="BA182" s="146"/>
      <c r="BD182" s="146"/>
      <c r="BE182" s="146"/>
      <c r="BF182" s="146"/>
      <c r="BG182" s="146"/>
      <c r="BH182" s="147">
        <v>21993.437630722201</v>
      </c>
      <c r="BI182" s="148">
        <v>9.2503208816741562</v>
      </c>
      <c r="BJ182" s="148">
        <v>10.010282801100294</v>
      </c>
      <c r="BK182" s="148">
        <v>27.69414501987518</v>
      </c>
      <c r="BL182" s="148">
        <v>8.7640926353461506</v>
      </c>
      <c r="BM182" s="148">
        <v>80.17455711797848</v>
      </c>
      <c r="BN182" s="148">
        <v>11.767470124450037</v>
      </c>
      <c r="BO182" s="148">
        <v>54.153021916090232</v>
      </c>
      <c r="BP182" s="148">
        <v>158.51468922976065</v>
      </c>
      <c r="BQ182" s="148">
        <v>14.093865359276499</v>
      </c>
      <c r="BR182" s="148">
        <v>79.026136990058234</v>
      </c>
      <c r="BS182" s="148">
        <v>2.8175973726128789</v>
      </c>
      <c r="BT182" s="148">
        <v>101.56228902528831</v>
      </c>
      <c r="BU182" s="148">
        <v>3.7026921996145918</v>
      </c>
      <c r="BV182" s="148">
        <v>0</v>
      </c>
      <c r="BW182" s="148">
        <v>527.2598258619131</v>
      </c>
      <c r="BX182" s="148">
        <v>21.137869236834604</v>
      </c>
      <c r="BY182" s="148">
        <v>32.336283646353934</v>
      </c>
      <c r="BZ182" s="148">
        <v>3.9685496259771509</v>
      </c>
      <c r="CA182" s="148">
        <v>12.329953627176371</v>
      </c>
      <c r="CB182" s="148"/>
      <c r="CC182" s="148"/>
      <c r="CD182" s="148"/>
      <c r="CE182" s="148"/>
      <c r="CF182" s="148"/>
      <c r="CG182" s="158"/>
      <c r="CH182" s="342"/>
      <c r="CI182" s="363"/>
      <c r="CJ182" s="350"/>
      <c r="CK182" s="158"/>
      <c r="CL182" s="363"/>
      <c r="CM182" s="438"/>
      <c r="CN182" s="438"/>
      <c r="DG182" s="516"/>
      <c r="DH182" s="388">
        <v>63.537691761863151</v>
      </c>
      <c r="DI182" s="145">
        <v>0.22180554299665434</v>
      </c>
      <c r="DJ182" s="388">
        <v>5.0641237026655022</v>
      </c>
      <c r="DK182" s="145">
        <v>3.1553310651957687</v>
      </c>
      <c r="DL182" s="145">
        <v>0.16739012217299135</v>
      </c>
      <c r="DM182" s="145">
        <v>2.1756353924907823</v>
      </c>
      <c r="DN182" s="388">
        <v>5.5518996091669939</v>
      </c>
      <c r="DO182" s="145">
        <v>1.3657289186283672</v>
      </c>
      <c r="DP182" s="145">
        <v>2.2909001215701643</v>
      </c>
      <c r="DQ182" s="145">
        <v>6.2048846590509493E-2</v>
      </c>
      <c r="DR182" s="145">
        <v>2.7588291210778557</v>
      </c>
      <c r="DS182" s="145">
        <v>0.47861579558127626</v>
      </c>
      <c r="DT182" s="145">
        <v>0.44</v>
      </c>
      <c r="DU182" s="145">
        <v>12.33</v>
      </c>
      <c r="DV182" s="146">
        <v>99.6</v>
      </c>
      <c r="EM182" s="147">
        <v>21993.437630722201</v>
      </c>
      <c r="EN182" s="148">
        <v>9.2503208816741562</v>
      </c>
      <c r="EO182" s="148">
        <v>10.010282801100294</v>
      </c>
      <c r="EP182" s="148">
        <v>27.69414501987518</v>
      </c>
      <c r="EQ182" s="148">
        <v>8.7640926353461506</v>
      </c>
      <c r="ER182" s="148">
        <v>80.17455711797848</v>
      </c>
      <c r="ES182" s="148">
        <v>11.767470124450037</v>
      </c>
      <c r="ET182" s="148">
        <v>54.153021916090232</v>
      </c>
      <c r="EU182" s="148">
        <v>158.51468922976065</v>
      </c>
      <c r="EV182" s="148">
        <v>14.093865359276499</v>
      </c>
      <c r="EW182" s="148">
        <v>79.026136990058234</v>
      </c>
      <c r="EX182" s="148">
        <v>2.8175973726128789</v>
      </c>
      <c r="EY182" s="148">
        <v>101.56228902528831</v>
      </c>
      <c r="EZ182" s="148">
        <v>3.7026921996145918</v>
      </c>
      <c r="FA182" s="148">
        <v>0</v>
      </c>
      <c r="FB182" s="148">
        <v>527.2598258619131</v>
      </c>
      <c r="FC182" s="148">
        <v>21.137869236834604</v>
      </c>
      <c r="FD182" s="148">
        <v>32.336283646353934</v>
      </c>
      <c r="FE182" s="148">
        <v>3.9685496259771509</v>
      </c>
      <c r="FF182" s="148">
        <v>12.329953627176371</v>
      </c>
      <c r="GO182" s="158"/>
      <c r="GP182" s="363"/>
      <c r="HC182" s="637"/>
      <c r="HL182" s="637"/>
      <c r="IX182" s="278">
        <v>55</v>
      </c>
      <c r="IY182" s="388">
        <v>63.537691761863151</v>
      </c>
      <c r="IZ182" s="145">
        <v>0.22180554299665434</v>
      </c>
      <c r="JA182" s="388">
        <v>5.0641237026655022</v>
      </c>
      <c r="JB182" s="145">
        <v>3.1553310651957687</v>
      </c>
      <c r="JC182" s="145">
        <v>0.16739012217299135</v>
      </c>
      <c r="JD182" s="145">
        <v>2.1756353924907823</v>
      </c>
      <c r="JE182" s="388">
        <v>5.5518996091669939</v>
      </c>
      <c r="JF182" s="145">
        <v>1.3657289186283672</v>
      </c>
      <c r="JG182" s="145">
        <v>2.2909001215701643</v>
      </c>
      <c r="JH182" s="145">
        <v>6.2048846590509493E-2</v>
      </c>
      <c r="JI182" s="145">
        <v>2.7588291210778557</v>
      </c>
      <c r="JJ182" s="145">
        <v>0.47861579558127626</v>
      </c>
      <c r="JK182" s="145">
        <v>12.33</v>
      </c>
      <c r="JL182" s="248">
        <v>0.44</v>
      </c>
      <c r="JM182" s="146">
        <v>99.6</v>
      </c>
      <c r="KP182" s="147">
        <v>21993.437630722201</v>
      </c>
      <c r="KQ182" s="148">
        <v>9.2503208816741562</v>
      </c>
      <c r="KR182" s="148">
        <v>10.010282801100294</v>
      </c>
      <c r="KS182" s="148">
        <v>27.69414501987518</v>
      </c>
      <c r="KT182" s="148">
        <v>8.7640926353461506</v>
      </c>
      <c r="KU182" s="148">
        <v>80.17455711797848</v>
      </c>
      <c r="KV182" s="148">
        <v>11.767470124450037</v>
      </c>
      <c r="KW182" s="148">
        <v>54.153021916090232</v>
      </c>
      <c r="KX182" s="148">
        <v>158.51468922976065</v>
      </c>
      <c r="KY182" s="148">
        <v>14.093865359276499</v>
      </c>
      <c r="KZ182" s="148">
        <v>79.026136990058234</v>
      </c>
      <c r="LA182" s="148">
        <v>2.8175973726128789</v>
      </c>
      <c r="LB182" s="148">
        <v>101.56228902528831</v>
      </c>
      <c r="LC182" s="148">
        <v>3.7026921996145918</v>
      </c>
      <c r="LD182" s="148">
        <v>0</v>
      </c>
      <c r="LE182" s="148">
        <v>527.2598258619131</v>
      </c>
      <c r="LF182" s="148">
        <v>21.137869236834604</v>
      </c>
      <c r="LG182" s="148">
        <v>32.336283646353934</v>
      </c>
      <c r="LH182" s="148">
        <v>3.9685496259771509</v>
      </c>
      <c r="LI182" s="148">
        <v>12.329953627176371</v>
      </c>
    </row>
    <row r="183" spans="1:321" s="142" customFormat="1" ht="15.75" x14ac:dyDescent="0.2">
      <c r="A183" s="278">
        <v>56</v>
      </c>
      <c r="B183" s="272">
        <v>55</v>
      </c>
      <c r="C183" s="144">
        <v>110</v>
      </c>
      <c r="D183" s="393">
        <v>3263.4</v>
      </c>
      <c r="E183" s="322" t="s">
        <v>242</v>
      </c>
      <c r="F183" s="417" t="s">
        <v>166</v>
      </c>
      <c r="G183" s="239"/>
      <c r="H183" s="145">
        <v>85.599207625963814</v>
      </c>
      <c r="I183" s="145">
        <v>0.1637357381687379</v>
      </c>
      <c r="J183" s="145">
        <v>2.8550207902743296</v>
      </c>
      <c r="K183" s="145">
        <v>0.83642948114983307</v>
      </c>
      <c r="L183" s="145">
        <v>2.5095944915582258E-2</v>
      </c>
      <c r="M183" s="145">
        <v>0.24891912843097849</v>
      </c>
      <c r="N183" s="145">
        <v>1.6877533035910279</v>
      </c>
      <c r="O183" s="145">
        <v>0.86989074103727604</v>
      </c>
      <c r="P183" s="145">
        <v>2.0336896824883426</v>
      </c>
      <c r="Q183" s="145">
        <v>6.5596311303737359E-2</v>
      </c>
      <c r="R183" s="145">
        <v>1.5642118837017187</v>
      </c>
      <c r="S183" s="145">
        <v>0.25044936897461156</v>
      </c>
      <c r="T183" s="145">
        <v>0.3</v>
      </c>
      <c r="U183" s="145">
        <v>3.1</v>
      </c>
      <c r="V183" s="146">
        <v>99.6</v>
      </c>
      <c r="W183" s="146"/>
      <c r="X183" s="145"/>
      <c r="Y183" s="145">
        <f t="shared" si="256"/>
        <v>0.6454589298496588</v>
      </c>
      <c r="Z183" s="145"/>
      <c r="AA183" s="145"/>
      <c r="AB183" s="145"/>
      <c r="AC183" s="146">
        <f>R183+S183</f>
        <v>1.8146612526763302</v>
      </c>
      <c r="AD183" s="146"/>
      <c r="AE183" s="146"/>
      <c r="AF183" s="443"/>
      <c r="AG183" s="146"/>
      <c r="AH183" s="146"/>
      <c r="AI183" s="146"/>
      <c r="AJ183" s="146"/>
      <c r="AK183" s="146"/>
      <c r="AL183" s="146"/>
      <c r="AM183" s="146">
        <f>N183+3*J183</f>
        <v>10.252815674414018</v>
      </c>
      <c r="AN183" s="146">
        <f>3*J183/AM183</f>
        <v>0.83538636047043835</v>
      </c>
      <c r="AO183" s="146">
        <f>N183/AM183</f>
        <v>0.16461363952956157</v>
      </c>
      <c r="AP183" s="146">
        <f>K183+M183</f>
        <v>1.0853486095808116</v>
      </c>
      <c r="AQ183" s="146">
        <f>AP183*AN183</f>
        <v>0.90668542479936487</v>
      </c>
      <c r="AR183" s="146">
        <f>AP183*AO183</f>
        <v>0.17866318478144658</v>
      </c>
      <c r="AS183" s="146"/>
      <c r="AT183" s="146"/>
      <c r="AU183" s="146"/>
      <c r="AV183" s="146"/>
      <c r="AW183" s="146"/>
      <c r="AX183" s="146"/>
      <c r="AY183" s="146"/>
      <c r="AZ183" s="146"/>
      <c r="BA183" s="146"/>
      <c r="BD183" s="146"/>
      <c r="BE183" s="146"/>
      <c r="BF183" s="146"/>
      <c r="BG183" s="146"/>
      <c r="BH183" s="147">
        <v>4528.1624938571831</v>
      </c>
      <c r="BI183" s="148">
        <v>7.4130552918659118</v>
      </c>
      <c r="BJ183" s="148">
        <v>7.9725158505997804</v>
      </c>
      <c r="BK183" s="148">
        <v>23.490842577907241</v>
      </c>
      <c r="BL183" s="148">
        <v>10.004792073503756</v>
      </c>
      <c r="BM183" s="148">
        <v>13.544069698681149</v>
      </c>
      <c r="BN183" s="148">
        <v>2.6955400370562104</v>
      </c>
      <c r="BO183" s="148">
        <v>44.897866917336557</v>
      </c>
      <c r="BP183" s="148">
        <v>145.5376579193256</v>
      </c>
      <c r="BQ183" s="148">
        <v>15.645407319692794</v>
      </c>
      <c r="BR183" s="148">
        <v>69.316171852483208</v>
      </c>
      <c r="BS183" s="148">
        <v>1.6837492327022019</v>
      </c>
      <c r="BT183" s="148">
        <v>203.32768665078916</v>
      </c>
      <c r="BU183" s="148">
        <v>2.0837782156232785</v>
      </c>
      <c r="BV183" s="148">
        <v>0</v>
      </c>
      <c r="BW183" s="148">
        <v>576.17037415923858</v>
      </c>
      <c r="BX183" s="148">
        <v>16.901786459123461</v>
      </c>
      <c r="BY183" s="148">
        <v>25.976256576949897</v>
      </c>
      <c r="BZ183" s="148">
        <v>1.1322086392545834</v>
      </c>
      <c r="CA183" s="148">
        <v>6.523338041576678</v>
      </c>
      <c r="CB183" s="148"/>
      <c r="CC183" s="148"/>
      <c r="CD183" s="148"/>
      <c r="CE183" s="148">
        <f>BX183+BY183+CA183</f>
        <v>49.401381077650036</v>
      </c>
      <c r="CF183" s="148"/>
      <c r="CG183" s="198">
        <v>15.178454875499339</v>
      </c>
      <c r="CH183" s="198">
        <v>13.510557352101962</v>
      </c>
      <c r="CI183" s="373">
        <v>192.07996039574181</v>
      </c>
      <c r="CJ183" s="200"/>
      <c r="CK183" s="198">
        <v>15.178454875499339</v>
      </c>
      <c r="CL183" s="373">
        <v>192.07996039574181</v>
      </c>
      <c r="CM183" s="438"/>
      <c r="CN183" s="438"/>
      <c r="DG183" s="516"/>
      <c r="DH183" s="145">
        <v>85.599207625963814</v>
      </c>
      <c r="DI183" s="145">
        <v>0.1637357381687379</v>
      </c>
      <c r="DJ183" s="145">
        <v>2.8550207902743296</v>
      </c>
      <c r="DK183" s="145">
        <v>0.83642948114983307</v>
      </c>
      <c r="DL183" s="145">
        <v>2.5095944915582258E-2</v>
      </c>
      <c r="DM183" s="145">
        <v>0.24891912843097849</v>
      </c>
      <c r="DN183" s="145">
        <v>1.6877533035910279</v>
      </c>
      <c r="DO183" s="145">
        <v>0.86989074103727604</v>
      </c>
      <c r="DP183" s="145">
        <v>2.0336896824883426</v>
      </c>
      <c r="DQ183" s="145">
        <v>6.5596311303737359E-2</v>
      </c>
      <c r="DR183" s="145">
        <v>1.5642118837017187</v>
      </c>
      <c r="DS183" s="145">
        <v>0.25044936897461156</v>
      </c>
      <c r="DT183" s="145">
        <v>0.3</v>
      </c>
      <c r="DU183" s="145">
        <v>3.1</v>
      </c>
      <c r="DV183" s="146">
        <v>99.6</v>
      </c>
      <c r="EM183" s="147">
        <v>4528.1624938571831</v>
      </c>
      <c r="EN183" s="148">
        <v>7.4130552918659118</v>
      </c>
      <c r="EO183" s="148">
        <v>7.9725158505997804</v>
      </c>
      <c r="EP183" s="148">
        <v>23.490842577907241</v>
      </c>
      <c r="EQ183" s="148">
        <v>10.004792073503756</v>
      </c>
      <c r="ER183" s="148">
        <v>13.544069698681149</v>
      </c>
      <c r="ES183" s="148">
        <v>2.6955400370562104</v>
      </c>
      <c r="ET183" s="148">
        <v>44.897866917336557</v>
      </c>
      <c r="EU183" s="148">
        <v>145.5376579193256</v>
      </c>
      <c r="EV183" s="148">
        <v>15.645407319692794</v>
      </c>
      <c r="EW183" s="148">
        <v>69.316171852483208</v>
      </c>
      <c r="EX183" s="148">
        <v>1.6837492327022019</v>
      </c>
      <c r="EY183" s="148">
        <v>203.32768665078916</v>
      </c>
      <c r="EZ183" s="148">
        <v>2.0837782156232785</v>
      </c>
      <c r="FA183" s="148">
        <v>0</v>
      </c>
      <c r="FB183" s="148">
        <v>576.17037415923858</v>
      </c>
      <c r="FC183" s="148">
        <v>16.901786459123461</v>
      </c>
      <c r="FD183" s="148">
        <v>25.976256576949897</v>
      </c>
      <c r="FE183" s="148">
        <v>1.1322086392545834</v>
      </c>
      <c r="FF183" s="148">
        <v>6.523338041576678</v>
      </c>
      <c r="GO183" s="198">
        <v>15.178454875499339</v>
      </c>
      <c r="GP183" s="373">
        <v>192.07996039574181</v>
      </c>
      <c r="HC183" s="637"/>
      <c r="HL183" s="637"/>
      <c r="IX183" s="278">
        <v>56</v>
      </c>
      <c r="IY183" s="145">
        <v>85.599207625963814</v>
      </c>
      <c r="IZ183" s="145">
        <v>0.1637357381687379</v>
      </c>
      <c r="JA183" s="145">
        <v>2.8550207902743296</v>
      </c>
      <c r="JB183" s="145">
        <v>0.83642948114983307</v>
      </c>
      <c r="JC183" s="145">
        <v>2.5095944915582258E-2</v>
      </c>
      <c r="JD183" s="145">
        <v>0.24891912843097849</v>
      </c>
      <c r="JE183" s="145">
        <v>1.6877533035910279</v>
      </c>
      <c r="JF183" s="145">
        <v>0.86989074103727604</v>
      </c>
      <c r="JG183" s="145">
        <v>2.0336896824883426</v>
      </c>
      <c r="JH183" s="145">
        <v>6.5596311303737359E-2</v>
      </c>
      <c r="JI183" s="145">
        <v>1.5642118837017187</v>
      </c>
      <c r="JJ183" s="145">
        <v>0.25044936897461156</v>
      </c>
      <c r="JK183" s="145">
        <v>3.1</v>
      </c>
      <c r="JL183" s="248">
        <v>0.3</v>
      </c>
      <c r="JM183" s="146">
        <v>99.6</v>
      </c>
      <c r="KP183" s="147">
        <v>4528.1624938571831</v>
      </c>
      <c r="KQ183" s="148">
        <v>7.4130552918659118</v>
      </c>
      <c r="KR183" s="148">
        <v>7.9725158505997804</v>
      </c>
      <c r="KS183" s="148">
        <v>23.490842577907241</v>
      </c>
      <c r="KT183" s="148">
        <v>10.004792073503756</v>
      </c>
      <c r="KU183" s="148">
        <v>13.544069698681149</v>
      </c>
      <c r="KV183" s="148">
        <v>2.6955400370562104</v>
      </c>
      <c r="KW183" s="148">
        <v>44.897866917336557</v>
      </c>
      <c r="KX183" s="148">
        <v>145.5376579193256</v>
      </c>
      <c r="KY183" s="148">
        <v>15.645407319692794</v>
      </c>
      <c r="KZ183" s="148">
        <v>69.316171852483208</v>
      </c>
      <c r="LA183" s="148">
        <v>1.6837492327022019</v>
      </c>
      <c r="LB183" s="148">
        <v>203.32768665078916</v>
      </c>
      <c r="LC183" s="148">
        <v>2.0837782156232785</v>
      </c>
      <c r="LD183" s="148">
        <v>0</v>
      </c>
      <c r="LE183" s="148">
        <v>576.17037415923858</v>
      </c>
      <c r="LF183" s="148">
        <v>16.901786459123461</v>
      </c>
      <c r="LG183" s="148">
        <v>25.976256576949897</v>
      </c>
      <c r="LH183" s="148">
        <v>1.1322086392545834</v>
      </c>
      <c r="LI183" s="148">
        <v>6.523338041576678</v>
      </c>
    </row>
    <row r="184" spans="1:321" s="142" customFormat="1" ht="15.75" x14ac:dyDescent="0.2">
      <c r="A184" s="278">
        <v>57</v>
      </c>
      <c r="B184" s="272">
        <v>59</v>
      </c>
      <c r="C184" s="144">
        <v>110</v>
      </c>
      <c r="D184" s="327">
        <v>3264.1</v>
      </c>
      <c r="E184" s="322" t="s">
        <v>242</v>
      </c>
      <c r="F184" s="311" t="s">
        <v>162</v>
      </c>
      <c r="G184" s="239"/>
      <c r="H184" s="388">
        <v>80.320937404043448</v>
      </c>
      <c r="I184" s="145">
        <v>0.49035172239998803</v>
      </c>
      <c r="J184" s="388">
        <v>6.6687834246398374</v>
      </c>
      <c r="K184" s="145">
        <v>1.3651351173925654</v>
      </c>
      <c r="L184" s="145">
        <v>4.0166024662285922E-2</v>
      </c>
      <c r="M184" s="145">
        <v>0.85643343448696452</v>
      </c>
      <c r="N184" s="388">
        <v>1.1067065069385176</v>
      </c>
      <c r="O184" s="145">
        <v>1.9141047691854833</v>
      </c>
      <c r="P184" s="145">
        <v>2.7138572145551105</v>
      </c>
      <c r="Q184" s="145">
        <v>8.5123427901037427E-2</v>
      </c>
      <c r="R184" s="145">
        <v>0.26260832368032622</v>
      </c>
      <c r="S184" s="145">
        <v>0.45579263011441717</v>
      </c>
      <c r="T184" s="145">
        <v>0.22</v>
      </c>
      <c r="U184" s="145">
        <v>3.1</v>
      </c>
      <c r="V184" s="146">
        <v>99.6</v>
      </c>
      <c r="W184" s="146"/>
      <c r="X184" s="145"/>
      <c r="Y184" s="145">
        <f t="shared" si="256"/>
        <v>1.4202657387356286</v>
      </c>
      <c r="Z184" s="145"/>
      <c r="AA184" s="145"/>
      <c r="AB184" s="145"/>
      <c r="AC184" s="146"/>
      <c r="AD184" s="146"/>
      <c r="AE184" s="146"/>
      <c r="AF184" s="443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X184" s="146"/>
      <c r="AY184" s="146"/>
      <c r="AZ184" s="146"/>
      <c r="BA184" s="146"/>
      <c r="BD184" s="146"/>
      <c r="BE184" s="146"/>
      <c r="BF184" s="146"/>
      <c r="BG184" s="146"/>
      <c r="BH184" s="147">
        <v>7820.3070371352705</v>
      </c>
      <c r="BI184" s="148">
        <v>2.2560659442260467</v>
      </c>
      <c r="BJ184" s="148">
        <v>0</v>
      </c>
      <c r="BK184" s="148">
        <v>30.220476434008873</v>
      </c>
      <c r="BL184" s="148">
        <v>8.4857166999310216</v>
      </c>
      <c r="BM184" s="148">
        <v>6.5182666363415924</v>
      </c>
      <c r="BN184" s="148">
        <v>17.693956432617568</v>
      </c>
      <c r="BO184" s="148">
        <v>67.530539148917413</v>
      </c>
      <c r="BP184" s="148">
        <v>115.04939636461648</v>
      </c>
      <c r="BQ184" s="148">
        <v>17.407866870911434</v>
      </c>
      <c r="BR184" s="148">
        <v>190.58107360518659</v>
      </c>
      <c r="BS184" s="148">
        <v>5.7183832829465713</v>
      </c>
      <c r="BT184" s="148">
        <v>68.000711089914191</v>
      </c>
      <c r="BU184" s="148">
        <v>9.3642344413568228</v>
      </c>
      <c r="BV184" s="148">
        <v>-5.074214035523409E-2</v>
      </c>
      <c r="BW184" s="148">
        <v>574.0767668907223</v>
      </c>
      <c r="BX184" s="148">
        <v>15.161493067539395</v>
      </c>
      <c r="BY184" s="148">
        <v>43.754409587964034</v>
      </c>
      <c r="BZ184" s="148">
        <v>9.7530070650925254</v>
      </c>
      <c r="CA184" s="148">
        <v>11.837371196043273</v>
      </c>
      <c r="CB184" s="148"/>
      <c r="CC184" s="148"/>
      <c r="CD184" s="148"/>
      <c r="CE184" s="148"/>
      <c r="CF184" s="148"/>
      <c r="CG184" s="198">
        <v>15.492049605537952</v>
      </c>
      <c r="CH184" s="344">
        <v>13.770277829573004</v>
      </c>
      <c r="CI184" s="360">
        <v>8.7955675876704706</v>
      </c>
      <c r="CJ184" s="353" t="s">
        <v>159</v>
      </c>
      <c r="CK184" s="198">
        <v>15.492049605537952</v>
      </c>
      <c r="CL184" s="360">
        <v>8.7955675876704706</v>
      </c>
      <c r="CM184" s="438"/>
      <c r="CN184" s="438"/>
      <c r="DG184" s="516"/>
      <c r="DH184" s="388">
        <v>80.320937404043448</v>
      </c>
      <c r="DI184" s="145">
        <v>0.49035172239998803</v>
      </c>
      <c r="DJ184" s="388">
        <v>6.6687834246398374</v>
      </c>
      <c r="DK184" s="145">
        <v>1.3651351173925654</v>
      </c>
      <c r="DL184" s="145">
        <v>4.0166024662285922E-2</v>
      </c>
      <c r="DM184" s="145">
        <v>0.85643343448696452</v>
      </c>
      <c r="DN184" s="388">
        <v>1.1067065069385176</v>
      </c>
      <c r="DO184" s="145">
        <v>1.9141047691854833</v>
      </c>
      <c r="DP184" s="145">
        <v>2.7138572145551105</v>
      </c>
      <c r="DQ184" s="145">
        <v>8.5123427901037427E-2</v>
      </c>
      <c r="DR184" s="145">
        <v>0.26260832368032622</v>
      </c>
      <c r="DS184" s="145">
        <v>0.45579263011441717</v>
      </c>
      <c r="DT184" s="145">
        <v>0.22</v>
      </c>
      <c r="DU184" s="145">
        <v>3.1</v>
      </c>
      <c r="DV184" s="146">
        <v>99.6</v>
      </c>
      <c r="EM184" s="147">
        <v>7820.3070371352705</v>
      </c>
      <c r="EN184" s="148">
        <v>2.2560659442260467</v>
      </c>
      <c r="EO184" s="148">
        <v>0</v>
      </c>
      <c r="EP184" s="148">
        <v>30.220476434008873</v>
      </c>
      <c r="EQ184" s="148">
        <v>8.4857166999310216</v>
      </c>
      <c r="ER184" s="148">
        <v>6.5182666363415924</v>
      </c>
      <c r="ES184" s="148">
        <v>17.693956432617568</v>
      </c>
      <c r="ET184" s="148">
        <v>67.530539148917413</v>
      </c>
      <c r="EU184" s="148">
        <v>115.04939636461648</v>
      </c>
      <c r="EV184" s="148">
        <v>17.407866870911434</v>
      </c>
      <c r="EW184" s="148">
        <v>190.58107360518659</v>
      </c>
      <c r="EX184" s="148">
        <v>5.7183832829465713</v>
      </c>
      <c r="EY184" s="148">
        <v>68.000711089914191</v>
      </c>
      <c r="EZ184" s="148">
        <v>9.3642344413568228</v>
      </c>
      <c r="FA184" s="148">
        <v>-5.074214035523409E-2</v>
      </c>
      <c r="FB184" s="148">
        <v>574.0767668907223</v>
      </c>
      <c r="FC184" s="148">
        <v>15.161493067539395</v>
      </c>
      <c r="FD184" s="148">
        <v>43.754409587964034</v>
      </c>
      <c r="FE184" s="148">
        <v>9.7530070650925254</v>
      </c>
      <c r="FF184" s="148">
        <v>11.837371196043273</v>
      </c>
      <c r="GO184" s="198">
        <v>15.492049605537952</v>
      </c>
      <c r="GP184" s="360">
        <v>8.7955675876704706</v>
      </c>
      <c r="HC184" s="637"/>
      <c r="HL184" s="637"/>
      <c r="IX184" s="278">
        <v>57</v>
      </c>
      <c r="IY184" s="388">
        <v>80.320937404043448</v>
      </c>
      <c r="IZ184" s="145">
        <v>0.49035172239998803</v>
      </c>
      <c r="JA184" s="388">
        <v>6.6687834246398374</v>
      </c>
      <c r="JB184" s="145">
        <v>1.3651351173925654</v>
      </c>
      <c r="JC184" s="145">
        <v>4.0166024662285922E-2</v>
      </c>
      <c r="JD184" s="145">
        <v>0.85643343448696452</v>
      </c>
      <c r="JE184" s="388">
        <v>1.1067065069385176</v>
      </c>
      <c r="JF184" s="145">
        <v>1.9141047691854833</v>
      </c>
      <c r="JG184" s="145">
        <v>2.7138572145551105</v>
      </c>
      <c r="JH184" s="145">
        <v>8.5123427901037427E-2</v>
      </c>
      <c r="JI184" s="145">
        <v>0.26260832368032622</v>
      </c>
      <c r="JJ184" s="145">
        <v>0.45579263011441717</v>
      </c>
      <c r="JK184" s="145">
        <v>3.1</v>
      </c>
      <c r="JL184" s="248">
        <v>0.22</v>
      </c>
      <c r="JM184" s="146">
        <v>99.6</v>
      </c>
      <c r="KP184" s="147">
        <v>7820.3070371352705</v>
      </c>
      <c r="KQ184" s="148">
        <v>2.2560659442260467</v>
      </c>
      <c r="KR184" s="148">
        <v>0</v>
      </c>
      <c r="KS184" s="148">
        <v>30.220476434008873</v>
      </c>
      <c r="KT184" s="148">
        <v>8.4857166999310216</v>
      </c>
      <c r="KU184" s="148">
        <v>6.5182666363415924</v>
      </c>
      <c r="KV184" s="148">
        <v>17.693956432617568</v>
      </c>
      <c r="KW184" s="148">
        <v>67.530539148917413</v>
      </c>
      <c r="KX184" s="148">
        <v>115.04939636461648</v>
      </c>
      <c r="KY184" s="148">
        <v>17.407866870911434</v>
      </c>
      <c r="KZ184" s="148">
        <v>190.58107360518659</v>
      </c>
      <c r="LA184" s="148">
        <v>5.7183832829465713</v>
      </c>
      <c r="LB184" s="148">
        <v>68.000711089914191</v>
      </c>
      <c r="LC184" s="148">
        <v>9.3642344413568228</v>
      </c>
      <c r="LD184" s="148">
        <v>-5.074214035523409E-2</v>
      </c>
      <c r="LE184" s="148">
        <v>574.0767668907223</v>
      </c>
      <c r="LF184" s="148">
        <v>15.161493067539395</v>
      </c>
      <c r="LG184" s="148">
        <v>43.754409587964034</v>
      </c>
      <c r="LH184" s="148">
        <v>9.7530070650925254</v>
      </c>
      <c r="LI184" s="148">
        <v>11.837371196043273</v>
      </c>
    </row>
    <row r="185" spans="1:321" s="142" customFormat="1" ht="15.75" x14ac:dyDescent="0.2">
      <c r="A185" s="278">
        <v>58</v>
      </c>
      <c r="B185" s="272">
        <v>61</v>
      </c>
      <c r="C185" s="144">
        <v>110</v>
      </c>
      <c r="D185" s="327">
        <v>3265.2</v>
      </c>
      <c r="E185" s="322" t="s">
        <v>242</v>
      </c>
      <c r="F185" s="311" t="s">
        <v>162</v>
      </c>
      <c r="G185" s="239"/>
      <c r="H185" s="388">
        <v>74.719991868183271</v>
      </c>
      <c r="I185" s="145">
        <v>0.43876965612579927</v>
      </c>
      <c r="J185" s="388">
        <v>10.615333353662876</v>
      </c>
      <c r="K185" s="145">
        <v>1.9078295164618468</v>
      </c>
      <c r="L185" s="145">
        <v>9.7515526687606116E-2</v>
      </c>
      <c r="M185" s="145">
        <v>2.1812947885219414</v>
      </c>
      <c r="N185" s="388">
        <v>2.3750202787180195</v>
      </c>
      <c r="O185" s="145">
        <v>2.2314083290133064</v>
      </c>
      <c r="P185" s="145">
        <v>3.1375696032689908</v>
      </c>
      <c r="Q185" s="145">
        <v>8.25517640959961E-2</v>
      </c>
      <c r="R185" s="145">
        <v>0.20497341912400008</v>
      </c>
      <c r="S185" s="145">
        <v>0.80774189613637071</v>
      </c>
      <c r="T185" s="145">
        <v>0.32</v>
      </c>
      <c r="U185" s="145">
        <v>0.48</v>
      </c>
      <c r="V185" s="146">
        <v>99.6</v>
      </c>
      <c r="W185" s="146"/>
      <c r="X185" s="145"/>
      <c r="Y185" s="145">
        <f t="shared" si="256"/>
        <v>1.6557049801278734</v>
      </c>
      <c r="Z185" s="145"/>
      <c r="AA185" s="145"/>
      <c r="AB185" s="145"/>
      <c r="AC185" s="146"/>
      <c r="AD185" s="146"/>
      <c r="AE185" s="146"/>
      <c r="AF185" s="443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  <c r="AZ185" s="146"/>
      <c r="BA185" s="146"/>
      <c r="BD185" s="146"/>
      <c r="BE185" s="146"/>
      <c r="BF185" s="146"/>
      <c r="BG185" s="146"/>
      <c r="BH185" s="147">
        <v>12520.396156856581</v>
      </c>
      <c r="BI185" s="148">
        <v>19.027503744883536</v>
      </c>
      <c r="BJ185" s="148">
        <v>1.7180987018495486</v>
      </c>
      <c r="BK185" s="148">
        <v>34.537019706201846</v>
      </c>
      <c r="BL185" s="148">
        <v>9.7079652381237782</v>
      </c>
      <c r="BM185" s="148">
        <v>13.926350564702332</v>
      </c>
      <c r="BN185" s="148">
        <v>27.110579310797508</v>
      </c>
      <c r="BO185" s="148">
        <v>75.035311582744569</v>
      </c>
      <c r="BP185" s="148">
        <v>127.67988095551247</v>
      </c>
      <c r="BQ185" s="148">
        <v>13.15963994076831</v>
      </c>
      <c r="BR185" s="148">
        <v>107.42657567049451</v>
      </c>
      <c r="BS185" s="148">
        <v>5.0876319828074523</v>
      </c>
      <c r="BT185" s="148">
        <v>23.819575639581572</v>
      </c>
      <c r="BU185" s="148">
        <v>5.9106612484877656</v>
      </c>
      <c r="BV185" s="148">
        <v>2.8798825057960395</v>
      </c>
      <c r="BW185" s="148">
        <v>550.87056322925491</v>
      </c>
      <c r="BX185" s="148">
        <v>15.510262043346254</v>
      </c>
      <c r="BY185" s="148">
        <v>37.4116052433208</v>
      </c>
      <c r="BZ185" s="148">
        <v>8.6660002297784455</v>
      </c>
      <c r="CA185" s="148">
        <v>11.050457561316511</v>
      </c>
      <c r="CB185" s="148"/>
      <c r="CC185" s="148"/>
      <c r="CD185" s="148"/>
      <c r="CE185" s="148"/>
      <c r="CF185" s="148"/>
      <c r="CG185" s="198">
        <v>13.988907563701906</v>
      </c>
      <c r="CH185" s="344">
        <v>12.426035502958591</v>
      </c>
      <c r="CI185" s="360">
        <v>3.991687370214672</v>
      </c>
      <c r="CJ185" s="353" t="s">
        <v>159</v>
      </c>
      <c r="CK185" s="198">
        <v>13.988907563701906</v>
      </c>
      <c r="CL185" s="360">
        <v>3.991687370214672</v>
      </c>
      <c r="CM185" s="438"/>
      <c r="CN185" s="438"/>
      <c r="DG185" s="516"/>
      <c r="DH185" s="388">
        <v>74.719991868183271</v>
      </c>
      <c r="DI185" s="145">
        <v>0.43876965612579927</v>
      </c>
      <c r="DJ185" s="388">
        <v>10.615333353662876</v>
      </c>
      <c r="DK185" s="145">
        <v>1.9078295164618468</v>
      </c>
      <c r="DL185" s="145">
        <v>9.7515526687606116E-2</v>
      </c>
      <c r="DM185" s="145">
        <v>2.1812947885219414</v>
      </c>
      <c r="DN185" s="388">
        <v>2.3750202787180195</v>
      </c>
      <c r="DO185" s="145">
        <v>2.2314083290133064</v>
      </c>
      <c r="DP185" s="145">
        <v>3.1375696032689908</v>
      </c>
      <c r="DQ185" s="145">
        <v>8.25517640959961E-2</v>
      </c>
      <c r="DR185" s="145">
        <v>0.20497341912400008</v>
      </c>
      <c r="DS185" s="145">
        <v>0.80774189613637071</v>
      </c>
      <c r="DT185" s="145">
        <v>0.32</v>
      </c>
      <c r="DU185" s="145">
        <v>0.48</v>
      </c>
      <c r="DV185" s="146">
        <v>99.6</v>
      </c>
      <c r="EM185" s="147">
        <v>12520.396156856581</v>
      </c>
      <c r="EN185" s="148">
        <v>19.027503744883536</v>
      </c>
      <c r="EO185" s="148">
        <v>1.7180987018495486</v>
      </c>
      <c r="EP185" s="148">
        <v>34.537019706201846</v>
      </c>
      <c r="EQ185" s="148">
        <v>9.7079652381237782</v>
      </c>
      <c r="ER185" s="148">
        <v>13.926350564702332</v>
      </c>
      <c r="ES185" s="148">
        <v>27.110579310797508</v>
      </c>
      <c r="ET185" s="148">
        <v>75.035311582744569</v>
      </c>
      <c r="EU185" s="148">
        <v>127.67988095551247</v>
      </c>
      <c r="EV185" s="148">
        <v>13.15963994076831</v>
      </c>
      <c r="EW185" s="148">
        <v>107.42657567049451</v>
      </c>
      <c r="EX185" s="148">
        <v>5.0876319828074523</v>
      </c>
      <c r="EY185" s="148">
        <v>23.819575639581572</v>
      </c>
      <c r="EZ185" s="148">
        <v>5.9106612484877656</v>
      </c>
      <c r="FA185" s="148">
        <v>2.8798825057960395</v>
      </c>
      <c r="FB185" s="148">
        <v>550.87056322925491</v>
      </c>
      <c r="FC185" s="148">
        <v>15.510262043346254</v>
      </c>
      <c r="FD185" s="148">
        <v>37.4116052433208</v>
      </c>
      <c r="FE185" s="148">
        <v>8.6660002297784455</v>
      </c>
      <c r="FF185" s="148">
        <v>11.050457561316511</v>
      </c>
      <c r="GO185" s="198">
        <v>13.988907563701906</v>
      </c>
      <c r="GP185" s="360">
        <v>3.991687370214672</v>
      </c>
      <c r="HC185" s="637"/>
      <c r="HL185" s="637"/>
      <c r="IX185" s="278">
        <v>58</v>
      </c>
      <c r="IY185" s="388">
        <v>74.719991868183271</v>
      </c>
      <c r="IZ185" s="145">
        <v>0.43876965612579927</v>
      </c>
      <c r="JA185" s="388">
        <v>10.615333353662876</v>
      </c>
      <c r="JB185" s="145">
        <v>1.9078295164618468</v>
      </c>
      <c r="JC185" s="145">
        <v>9.7515526687606116E-2</v>
      </c>
      <c r="JD185" s="145">
        <v>2.1812947885219414</v>
      </c>
      <c r="JE185" s="388">
        <v>2.3750202787180195</v>
      </c>
      <c r="JF185" s="145">
        <v>2.2314083290133064</v>
      </c>
      <c r="JG185" s="145">
        <v>3.1375696032689908</v>
      </c>
      <c r="JH185" s="145">
        <v>8.25517640959961E-2</v>
      </c>
      <c r="JI185" s="145">
        <v>0.20497341912400008</v>
      </c>
      <c r="JJ185" s="145">
        <v>0.80774189613637071</v>
      </c>
      <c r="JK185" s="145">
        <v>0.48</v>
      </c>
      <c r="JL185" s="248">
        <v>0.32</v>
      </c>
      <c r="JM185" s="146">
        <v>99.6</v>
      </c>
      <c r="KP185" s="147">
        <v>12520.396156856581</v>
      </c>
      <c r="KQ185" s="148">
        <v>19.027503744883536</v>
      </c>
      <c r="KR185" s="148">
        <v>1.7180987018495486</v>
      </c>
      <c r="KS185" s="148">
        <v>34.537019706201846</v>
      </c>
      <c r="KT185" s="148">
        <v>9.7079652381237782</v>
      </c>
      <c r="KU185" s="148">
        <v>13.926350564702332</v>
      </c>
      <c r="KV185" s="148">
        <v>27.110579310797508</v>
      </c>
      <c r="KW185" s="148">
        <v>75.035311582744569</v>
      </c>
      <c r="KX185" s="148">
        <v>127.67988095551247</v>
      </c>
      <c r="KY185" s="148">
        <v>13.15963994076831</v>
      </c>
      <c r="KZ185" s="148">
        <v>107.42657567049451</v>
      </c>
      <c r="LA185" s="148">
        <v>5.0876319828074523</v>
      </c>
      <c r="LB185" s="148">
        <v>23.819575639581572</v>
      </c>
      <c r="LC185" s="148">
        <v>5.9106612484877656</v>
      </c>
      <c r="LD185" s="148">
        <v>2.8798825057960395</v>
      </c>
      <c r="LE185" s="148">
        <v>550.87056322925491</v>
      </c>
      <c r="LF185" s="148">
        <v>15.510262043346254</v>
      </c>
      <c r="LG185" s="148">
        <v>37.4116052433208</v>
      </c>
      <c r="LH185" s="148">
        <v>8.6660002297784455</v>
      </c>
      <c r="LI185" s="148">
        <v>11.050457561316511</v>
      </c>
    </row>
    <row r="186" spans="1:321" s="142" customFormat="1" ht="15.75" x14ac:dyDescent="0.2">
      <c r="A186" s="278">
        <v>59</v>
      </c>
      <c r="B186" s="272">
        <v>63</v>
      </c>
      <c r="C186" s="144">
        <v>110</v>
      </c>
      <c r="D186" s="327">
        <v>3266.4</v>
      </c>
      <c r="E186" s="322" t="s">
        <v>242</v>
      </c>
      <c r="F186" s="311" t="s">
        <v>162</v>
      </c>
      <c r="G186" s="239"/>
      <c r="H186" s="388">
        <v>69.233634863886181</v>
      </c>
      <c r="I186" s="145">
        <v>0.23283699887873829</v>
      </c>
      <c r="J186" s="388">
        <v>7.6628075427825664</v>
      </c>
      <c r="K186" s="145">
        <v>2.133585808687021</v>
      </c>
      <c r="L186" s="145">
        <v>0.15473411392754075</v>
      </c>
      <c r="M186" s="145">
        <v>2.8908579260334908</v>
      </c>
      <c r="N186" s="388">
        <v>3.7352731007481199</v>
      </c>
      <c r="O186" s="145">
        <v>1.9019051109313823</v>
      </c>
      <c r="P186" s="145">
        <v>2.6582311637225886</v>
      </c>
      <c r="Q186" s="145">
        <v>6.2860733783063422E-2</v>
      </c>
      <c r="R186" s="145">
        <v>0.21086727753984152</v>
      </c>
      <c r="S186" s="145">
        <v>0.62240535907946237</v>
      </c>
      <c r="T186" s="145">
        <v>0.26</v>
      </c>
      <c r="U186" s="145">
        <v>7.84</v>
      </c>
      <c r="V186" s="146">
        <v>99.6</v>
      </c>
      <c r="W186" s="146"/>
      <c r="X186" s="145"/>
      <c r="Y186" s="145">
        <f t="shared" si="256"/>
        <v>1.4112135923110856</v>
      </c>
      <c r="Z186" s="145"/>
      <c r="AA186" s="145"/>
      <c r="AB186" s="145"/>
      <c r="AC186" s="146"/>
      <c r="AD186" s="146"/>
      <c r="AE186" s="146"/>
      <c r="AF186" s="443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D186" s="146"/>
      <c r="BE186" s="146"/>
      <c r="BF186" s="146"/>
      <c r="BG186" s="146"/>
      <c r="BH186" s="147">
        <v>12853.442187214214</v>
      </c>
      <c r="BI186" s="148">
        <v>6.4232078255873644</v>
      </c>
      <c r="BJ186" s="148">
        <v>-0.13425020101126695</v>
      </c>
      <c r="BK186" s="148">
        <v>27.372084362931947</v>
      </c>
      <c r="BL186" s="148">
        <v>6.9530040404160287</v>
      </c>
      <c r="BM186" s="148">
        <v>13.716767963961059</v>
      </c>
      <c r="BN186" s="148">
        <v>21.861580937537408</v>
      </c>
      <c r="BO186" s="148">
        <v>66.265564907222767</v>
      </c>
      <c r="BP186" s="148">
        <v>109.68781583648492</v>
      </c>
      <c r="BQ186" s="148">
        <v>13.042473355506807</v>
      </c>
      <c r="BR186" s="148">
        <v>75.244697821270776</v>
      </c>
      <c r="BS186" s="148">
        <v>2.8715094911465591</v>
      </c>
      <c r="BT186" s="148">
        <v>16.69504612359712</v>
      </c>
      <c r="BU186" s="148">
        <v>4.3710429438291092</v>
      </c>
      <c r="BV186" s="148">
        <v>0.53814796716966329</v>
      </c>
      <c r="BW186" s="148">
        <v>465.42292493624967</v>
      </c>
      <c r="BX186" s="148">
        <v>16.515362230307513</v>
      </c>
      <c r="BY186" s="148">
        <v>30.368258630357943</v>
      </c>
      <c r="BZ186" s="148">
        <v>5.5557345735241404E-2</v>
      </c>
      <c r="CA186" s="148">
        <v>8.9587001235195896</v>
      </c>
      <c r="CB186" s="148"/>
      <c r="CC186" s="148"/>
      <c r="CD186" s="148"/>
      <c r="CE186" s="148"/>
      <c r="CF186" s="148"/>
      <c r="CG186" s="198">
        <v>10.476897002076466</v>
      </c>
      <c r="CH186" s="344">
        <v>9.4479303028935302</v>
      </c>
      <c r="CI186" s="360">
        <v>2.0176343037112674</v>
      </c>
      <c r="CJ186" s="353" t="s">
        <v>159</v>
      </c>
      <c r="CK186" s="198">
        <v>10.476897002076466</v>
      </c>
      <c r="CL186" s="360">
        <v>2.0176343037112674</v>
      </c>
      <c r="CM186" s="438"/>
      <c r="CN186" s="438"/>
      <c r="DG186" s="516"/>
      <c r="DH186" s="388">
        <v>69.233634863886181</v>
      </c>
      <c r="DI186" s="145">
        <v>0.23283699887873829</v>
      </c>
      <c r="DJ186" s="388">
        <v>7.6628075427825664</v>
      </c>
      <c r="DK186" s="145">
        <v>2.133585808687021</v>
      </c>
      <c r="DL186" s="145">
        <v>0.15473411392754075</v>
      </c>
      <c r="DM186" s="145">
        <v>2.8908579260334908</v>
      </c>
      <c r="DN186" s="388">
        <v>3.7352731007481199</v>
      </c>
      <c r="DO186" s="145">
        <v>1.9019051109313823</v>
      </c>
      <c r="DP186" s="145">
        <v>2.6582311637225886</v>
      </c>
      <c r="DQ186" s="145">
        <v>6.2860733783063422E-2</v>
      </c>
      <c r="DR186" s="145">
        <v>0.21086727753984152</v>
      </c>
      <c r="DS186" s="145">
        <v>0.62240535907946237</v>
      </c>
      <c r="DT186" s="145">
        <v>0.26</v>
      </c>
      <c r="DU186" s="145">
        <v>7.84</v>
      </c>
      <c r="DV186" s="146">
        <v>99.6</v>
      </c>
      <c r="EM186" s="147">
        <v>12853.442187214214</v>
      </c>
      <c r="EN186" s="148">
        <v>6.4232078255873644</v>
      </c>
      <c r="EO186" s="148">
        <v>-0.13425020101126695</v>
      </c>
      <c r="EP186" s="148">
        <v>27.372084362931947</v>
      </c>
      <c r="EQ186" s="148">
        <v>6.9530040404160287</v>
      </c>
      <c r="ER186" s="148">
        <v>13.716767963961059</v>
      </c>
      <c r="ES186" s="148">
        <v>21.861580937537408</v>
      </c>
      <c r="ET186" s="148">
        <v>66.265564907222767</v>
      </c>
      <c r="EU186" s="148">
        <v>109.68781583648492</v>
      </c>
      <c r="EV186" s="148">
        <v>13.042473355506807</v>
      </c>
      <c r="EW186" s="148">
        <v>75.244697821270776</v>
      </c>
      <c r="EX186" s="148">
        <v>2.8715094911465591</v>
      </c>
      <c r="EY186" s="148">
        <v>16.69504612359712</v>
      </c>
      <c r="EZ186" s="148">
        <v>4.3710429438291092</v>
      </c>
      <c r="FA186" s="148">
        <v>0.53814796716966329</v>
      </c>
      <c r="FB186" s="148">
        <v>465.42292493624967</v>
      </c>
      <c r="FC186" s="148">
        <v>16.515362230307513</v>
      </c>
      <c r="FD186" s="148">
        <v>30.368258630357943</v>
      </c>
      <c r="FE186" s="148">
        <v>5.5557345735241404E-2</v>
      </c>
      <c r="FF186" s="148">
        <v>8.9587001235195896</v>
      </c>
      <c r="GO186" s="198">
        <v>10.476897002076466</v>
      </c>
      <c r="GP186" s="360">
        <v>2.0176343037112674</v>
      </c>
      <c r="HC186" s="637"/>
      <c r="HL186" s="637"/>
      <c r="IX186" s="278">
        <v>59</v>
      </c>
      <c r="IY186" s="388">
        <v>69.233634863886181</v>
      </c>
      <c r="IZ186" s="145">
        <v>0.23283699887873829</v>
      </c>
      <c r="JA186" s="388">
        <v>7.6628075427825664</v>
      </c>
      <c r="JB186" s="145">
        <v>2.133585808687021</v>
      </c>
      <c r="JC186" s="145">
        <v>0.15473411392754075</v>
      </c>
      <c r="JD186" s="145">
        <v>2.8908579260334908</v>
      </c>
      <c r="JE186" s="388">
        <v>3.7352731007481199</v>
      </c>
      <c r="JF186" s="145">
        <v>1.9019051109313823</v>
      </c>
      <c r="JG186" s="145">
        <v>2.6582311637225886</v>
      </c>
      <c r="JH186" s="145">
        <v>6.2860733783063422E-2</v>
      </c>
      <c r="JI186" s="145">
        <v>0.21086727753984152</v>
      </c>
      <c r="JJ186" s="145">
        <v>0.62240535907946237</v>
      </c>
      <c r="JK186" s="145">
        <v>7.84</v>
      </c>
      <c r="JL186" s="248">
        <v>0.26</v>
      </c>
      <c r="JM186" s="146">
        <v>99.6</v>
      </c>
      <c r="KP186" s="147">
        <v>12853.442187214214</v>
      </c>
      <c r="KQ186" s="148">
        <v>6.4232078255873644</v>
      </c>
      <c r="KR186" s="148">
        <v>-0.13425020101126695</v>
      </c>
      <c r="KS186" s="148">
        <v>27.372084362931947</v>
      </c>
      <c r="KT186" s="148">
        <v>6.9530040404160287</v>
      </c>
      <c r="KU186" s="148">
        <v>13.716767963961059</v>
      </c>
      <c r="KV186" s="148">
        <v>21.861580937537408</v>
      </c>
      <c r="KW186" s="148">
        <v>66.265564907222767</v>
      </c>
      <c r="KX186" s="148">
        <v>109.68781583648492</v>
      </c>
      <c r="KY186" s="148">
        <v>13.042473355506807</v>
      </c>
      <c r="KZ186" s="148">
        <v>75.244697821270776</v>
      </c>
      <c r="LA186" s="148">
        <v>2.8715094911465591</v>
      </c>
      <c r="LB186" s="148">
        <v>16.69504612359712</v>
      </c>
      <c r="LC186" s="148">
        <v>4.3710429438291092</v>
      </c>
      <c r="LD186" s="148">
        <v>0.53814796716966329</v>
      </c>
      <c r="LE186" s="148">
        <v>465.42292493624967</v>
      </c>
      <c r="LF186" s="148">
        <v>16.515362230307513</v>
      </c>
      <c r="LG186" s="148">
        <v>30.368258630357943</v>
      </c>
      <c r="LH186" s="148">
        <v>5.5557345735241404E-2</v>
      </c>
      <c r="LI186" s="148">
        <v>8.9587001235195896</v>
      </c>
    </row>
    <row r="187" spans="1:321" s="142" customFormat="1" ht="15.75" x14ac:dyDescent="0.2">
      <c r="A187" s="278">
        <v>60</v>
      </c>
      <c r="B187" s="272">
        <v>67</v>
      </c>
      <c r="C187" s="144">
        <v>110</v>
      </c>
      <c r="D187" s="327">
        <v>3266.6</v>
      </c>
      <c r="E187" s="322" t="s">
        <v>242</v>
      </c>
      <c r="F187" s="311" t="s">
        <v>169</v>
      </c>
      <c r="G187" s="239"/>
      <c r="H187" s="388">
        <v>69.663278519306189</v>
      </c>
      <c r="I187" s="145">
        <v>0.16098486482371893</v>
      </c>
      <c r="J187" s="388">
        <v>7.1442956197602667</v>
      </c>
      <c r="K187" s="145">
        <v>1.9484538315420161</v>
      </c>
      <c r="L187" s="145">
        <v>0.16772327643177518</v>
      </c>
      <c r="M187" s="145">
        <v>2.9636376553682409</v>
      </c>
      <c r="N187" s="388">
        <v>4.1684445933524241</v>
      </c>
      <c r="O187" s="145">
        <v>1.7332458108097195</v>
      </c>
      <c r="P187" s="145">
        <v>2.5344850660801583</v>
      </c>
      <c r="Q187" s="145">
        <v>6.5699513178548469E-2</v>
      </c>
      <c r="R187" s="145">
        <v>0.19699325185426952</v>
      </c>
      <c r="S187" s="145">
        <v>0.54275799749265596</v>
      </c>
      <c r="T187" s="145">
        <v>0.23</v>
      </c>
      <c r="U187" s="145">
        <v>8.08</v>
      </c>
      <c r="V187" s="146">
        <v>99.6</v>
      </c>
      <c r="W187" s="146"/>
      <c r="X187" s="145"/>
      <c r="Y187" s="145">
        <f t="shared" ref="Y187:Y216" si="257">O187*0.742</f>
        <v>1.2860683916208118</v>
      </c>
      <c r="Z187" s="145"/>
      <c r="AA187" s="145"/>
      <c r="AB187" s="145"/>
      <c r="AC187" s="146"/>
      <c r="AD187" s="146"/>
      <c r="AE187" s="146"/>
      <c r="AF187" s="443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D187" s="146"/>
      <c r="BE187" s="146"/>
      <c r="BF187" s="146"/>
      <c r="BG187" s="146"/>
      <c r="BH187" s="147">
        <v>12217.238094752871</v>
      </c>
      <c r="BI187" s="148">
        <v>3.7338360920104869</v>
      </c>
      <c r="BJ187" s="148">
        <v>0</v>
      </c>
      <c r="BK187" s="148">
        <v>25.787803654385669</v>
      </c>
      <c r="BL187" s="148">
        <v>5.9828453560863259</v>
      </c>
      <c r="BM187" s="148">
        <v>13.352325825777271</v>
      </c>
      <c r="BN187" s="148">
        <v>19.896989023735141</v>
      </c>
      <c r="BO187" s="148">
        <v>60.900616845545755</v>
      </c>
      <c r="BP187" s="148">
        <v>106.48070404991961</v>
      </c>
      <c r="BQ187" s="148">
        <v>12.716246406933685</v>
      </c>
      <c r="BR187" s="148">
        <v>55.731084972178508</v>
      </c>
      <c r="BS187" s="148">
        <v>1.9100805319687291</v>
      </c>
      <c r="BT187" s="148">
        <v>17.411511513138379</v>
      </c>
      <c r="BU187" s="148">
        <v>3.7558280928510457</v>
      </c>
      <c r="BV187" s="148">
        <v>-0.46347998983512401</v>
      </c>
      <c r="BW187" s="148">
        <v>525.90224258239368</v>
      </c>
      <c r="BX187" s="148">
        <v>11.380270672697172</v>
      </c>
      <c r="BY187" s="148">
        <v>29.090407068233649</v>
      </c>
      <c r="BZ187" s="148">
        <v>0.46643023224172958</v>
      </c>
      <c r="CA187" s="148">
        <v>6.0373360204504189</v>
      </c>
      <c r="CB187" s="148"/>
      <c r="CC187" s="148"/>
      <c r="CD187" s="148"/>
      <c r="CE187" s="148"/>
      <c r="CF187" s="148"/>
      <c r="CG187" s="198">
        <v>11.387339110875953</v>
      </c>
      <c r="CH187" s="344">
        <v>10.249654457498263</v>
      </c>
      <c r="CI187" s="360">
        <v>4.8788241320153283</v>
      </c>
      <c r="CJ187" s="353"/>
      <c r="CK187" s="198">
        <v>11.387339110875953</v>
      </c>
      <c r="CL187" s="360">
        <v>4.8788241320153283</v>
      </c>
      <c r="CM187" s="438"/>
      <c r="CN187" s="438"/>
      <c r="DG187" s="516"/>
      <c r="DH187" s="388">
        <v>69.663278519306189</v>
      </c>
      <c r="DI187" s="145">
        <v>0.16098486482371893</v>
      </c>
      <c r="DJ187" s="388">
        <v>7.1442956197602667</v>
      </c>
      <c r="DK187" s="145">
        <v>1.9484538315420161</v>
      </c>
      <c r="DL187" s="145">
        <v>0.16772327643177518</v>
      </c>
      <c r="DM187" s="145">
        <v>2.9636376553682409</v>
      </c>
      <c r="DN187" s="388">
        <v>4.1684445933524241</v>
      </c>
      <c r="DO187" s="145">
        <v>1.7332458108097195</v>
      </c>
      <c r="DP187" s="145">
        <v>2.5344850660801583</v>
      </c>
      <c r="DQ187" s="145">
        <v>6.5699513178548469E-2</v>
      </c>
      <c r="DR187" s="145">
        <v>0.19699325185426952</v>
      </c>
      <c r="DS187" s="145">
        <v>0.54275799749265596</v>
      </c>
      <c r="DT187" s="145">
        <v>0.23</v>
      </c>
      <c r="DU187" s="145">
        <v>8.08</v>
      </c>
      <c r="DV187" s="146">
        <v>99.6</v>
      </c>
      <c r="EM187" s="147">
        <v>12217.238094752871</v>
      </c>
      <c r="EN187" s="148">
        <v>3.7338360920104869</v>
      </c>
      <c r="EO187" s="148">
        <v>0</v>
      </c>
      <c r="EP187" s="148">
        <v>25.787803654385669</v>
      </c>
      <c r="EQ187" s="148">
        <v>5.9828453560863259</v>
      </c>
      <c r="ER187" s="148">
        <v>13.352325825777271</v>
      </c>
      <c r="ES187" s="148">
        <v>19.896989023735141</v>
      </c>
      <c r="ET187" s="148">
        <v>60.900616845545755</v>
      </c>
      <c r="EU187" s="148">
        <v>106.48070404991961</v>
      </c>
      <c r="EV187" s="148">
        <v>12.716246406933685</v>
      </c>
      <c r="EW187" s="148">
        <v>55.731084972178508</v>
      </c>
      <c r="EX187" s="148">
        <v>1.9100805319687291</v>
      </c>
      <c r="EY187" s="148">
        <v>17.411511513138379</v>
      </c>
      <c r="EZ187" s="148">
        <v>3.7558280928510457</v>
      </c>
      <c r="FA187" s="148">
        <v>-0.46347998983512401</v>
      </c>
      <c r="FB187" s="148">
        <v>525.90224258239368</v>
      </c>
      <c r="FC187" s="148">
        <v>11.380270672697172</v>
      </c>
      <c r="FD187" s="148">
        <v>29.090407068233649</v>
      </c>
      <c r="FE187" s="148">
        <v>0.46643023224172958</v>
      </c>
      <c r="FF187" s="148">
        <v>6.0373360204504189</v>
      </c>
      <c r="GO187" s="198">
        <v>11.387339110875953</v>
      </c>
      <c r="GP187" s="360">
        <v>4.8788241320153283</v>
      </c>
      <c r="HC187" s="637"/>
      <c r="HL187" s="637"/>
      <c r="IX187" s="278">
        <v>60</v>
      </c>
      <c r="IY187" s="388">
        <v>69.663278519306189</v>
      </c>
      <c r="IZ187" s="145">
        <v>0.16098486482371893</v>
      </c>
      <c r="JA187" s="388">
        <v>7.1442956197602667</v>
      </c>
      <c r="JB187" s="145">
        <v>1.9484538315420161</v>
      </c>
      <c r="JC187" s="145">
        <v>0.16772327643177518</v>
      </c>
      <c r="JD187" s="145">
        <v>2.9636376553682409</v>
      </c>
      <c r="JE187" s="388">
        <v>4.1684445933524241</v>
      </c>
      <c r="JF187" s="145">
        <v>1.7332458108097195</v>
      </c>
      <c r="JG187" s="145">
        <v>2.5344850660801583</v>
      </c>
      <c r="JH187" s="145">
        <v>6.5699513178548469E-2</v>
      </c>
      <c r="JI187" s="145">
        <v>0.19699325185426952</v>
      </c>
      <c r="JJ187" s="145">
        <v>0.54275799749265596</v>
      </c>
      <c r="JK187" s="145">
        <v>8.08</v>
      </c>
      <c r="JL187" s="248">
        <v>0.23</v>
      </c>
      <c r="JM187" s="146">
        <v>99.6</v>
      </c>
      <c r="KP187" s="147">
        <v>12217.238094752871</v>
      </c>
      <c r="KQ187" s="148">
        <v>3.7338360920104869</v>
      </c>
      <c r="KR187" s="148">
        <v>0</v>
      </c>
      <c r="KS187" s="148">
        <v>25.787803654385669</v>
      </c>
      <c r="KT187" s="148">
        <v>5.9828453560863259</v>
      </c>
      <c r="KU187" s="148">
        <v>13.352325825777271</v>
      </c>
      <c r="KV187" s="148">
        <v>19.896989023735141</v>
      </c>
      <c r="KW187" s="148">
        <v>60.900616845545755</v>
      </c>
      <c r="KX187" s="148">
        <v>106.48070404991961</v>
      </c>
      <c r="KY187" s="148">
        <v>12.716246406933685</v>
      </c>
      <c r="KZ187" s="148">
        <v>55.731084972178508</v>
      </c>
      <c r="LA187" s="148">
        <v>1.9100805319687291</v>
      </c>
      <c r="LB187" s="148">
        <v>17.411511513138379</v>
      </c>
      <c r="LC187" s="148">
        <v>3.7558280928510457</v>
      </c>
      <c r="LD187" s="148">
        <v>-0.46347998983512401</v>
      </c>
      <c r="LE187" s="148">
        <v>525.90224258239368</v>
      </c>
      <c r="LF187" s="148">
        <v>11.380270672697172</v>
      </c>
      <c r="LG187" s="148">
        <v>29.090407068233649</v>
      </c>
      <c r="LH187" s="148">
        <v>0.46643023224172958</v>
      </c>
      <c r="LI187" s="148">
        <v>6.0373360204504189</v>
      </c>
    </row>
    <row r="188" spans="1:321" s="142" customFormat="1" ht="15.75" x14ac:dyDescent="0.2">
      <c r="A188" s="278">
        <v>61</v>
      </c>
      <c r="B188" s="272">
        <v>65</v>
      </c>
      <c r="C188" s="144">
        <v>110</v>
      </c>
      <c r="D188" s="327">
        <v>3267.4</v>
      </c>
      <c r="E188" s="322" t="s">
        <v>242</v>
      </c>
      <c r="F188" s="311" t="s">
        <v>168</v>
      </c>
      <c r="G188" s="239"/>
      <c r="H188" s="388">
        <v>81.363461692765185</v>
      </c>
      <c r="I188" s="145">
        <v>0.32523036559194551</v>
      </c>
      <c r="J188" s="388">
        <v>6.1588843746218922</v>
      </c>
      <c r="K188" s="145">
        <v>1.495447963166977</v>
      </c>
      <c r="L188" s="145">
        <v>5.8826934466003934E-2</v>
      </c>
      <c r="M188" s="145">
        <v>1.0085199926130173</v>
      </c>
      <c r="N188" s="388">
        <v>1.1078223048658558</v>
      </c>
      <c r="O188" s="145">
        <v>1.3878874504085121</v>
      </c>
      <c r="P188" s="145">
        <v>2.3206562951736247</v>
      </c>
      <c r="Q188" s="145">
        <v>7.5241382384594296E-2</v>
      </c>
      <c r="R188" s="145">
        <v>0.35367527844465796</v>
      </c>
      <c r="S188" s="145">
        <v>0.40434596549769775</v>
      </c>
      <c r="T188" s="145">
        <v>0.18</v>
      </c>
      <c r="U188" s="145">
        <v>3.36</v>
      </c>
      <c r="V188" s="146">
        <v>99.599999999999952</v>
      </c>
      <c r="W188" s="146"/>
      <c r="X188" s="145"/>
      <c r="Y188" s="145">
        <f t="shared" si="257"/>
        <v>1.0298124882031161</v>
      </c>
      <c r="Z188" s="145"/>
      <c r="AA188" s="145"/>
      <c r="AB188" s="145"/>
      <c r="AC188" s="146"/>
      <c r="AD188" s="146"/>
      <c r="AE188" s="146"/>
      <c r="AF188" s="443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D188" s="146"/>
      <c r="BE188" s="146"/>
      <c r="BF188" s="146"/>
      <c r="BG188" s="146"/>
      <c r="BH188" s="147">
        <v>8529.4606795692071</v>
      </c>
      <c r="BI188" s="148">
        <v>0.3266330447041999</v>
      </c>
      <c r="BJ188" s="148">
        <v>2.002200644887925</v>
      </c>
      <c r="BK188" s="148">
        <v>28.11869757343759</v>
      </c>
      <c r="BL188" s="148">
        <v>5.7667419219935638</v>
      </c>
      <c r="BM188" s="148">
        <v>15.865785059964514</v>
      </c>
      <c r="BN188" s="148">
        <v>8.5435096864473152</v>
      </c>
      <c r="BO188" s="148">
        <v>54.472659750448372</v>
      </c>
      <c r="BP188" s="148">
        <v>100.03502039652723</v>
      </c>
      <c r="BQ188" s="148">
        <v>14.427559812765333</v>
      </c>
      <c r="BR188" s="148">
        <v>114.12939942615257</v>
      </c>
      <c r="BS188" s="148">
        <v>3.4694040569421691</v>
      </c>
      <c r="BT188" s="148">
        <v>31.039918094105417</v>
      </c>
      <c r="BU188" s="148">
        <v>6.0382537281563584</v>
      </c>
      <c r="BV188" s="148">
        <v>2.2433936509659897</v>
      </c>
      <c r="BW188" s="148">
        <v>633.48594097717023</v>
      </c>
      <c r="BX188" s="148">
        <v>26.815267741257259</v>
      </c>
      <c r="BY188" s="148">
        <v>50.419302705727709</v>
      </c>
      <c r="BZ188" s="148">
        <v>16.74975791126332</v>
      </c>
      <c r="CA188" s="148">
        <v>14.016924188953178</v>
      </c>
      <c r="CB188" s="148"/>
      <c r="CC188" s="148"/>
      <c r="CD188" s="148"/>
      <c r="CE188" s="148"/>
      <c r="CF188" s="148"/>
      <c r="CG188" s="198">
        <v>15.761028796024974</v>
      </c>
      <c r="CH188" s="344">
        <v>14.263924196903192</v>
      </c>
      <c r="CI188" s="360">
        <v>82.094027337239794</v>
      </c>
      <c r="CJ188" s="353" t="s">
        <v>164</v>
      </c>
      <c r="CK188" s="198">
        <v>15.761028796024974</v>
      </c>
      <c r="CL188" s="360">
        <v>82.094027337239794</v>
      </c>
      <c r="CM188" s="438"/>
      <c r="CN188" s="438"/>
      <c r="DG188" s="516"/>
      <c r="DH188" s="388">
        <v>81.363461692765185</v>
      </c>
      <c r="DI188" s="145">
        <v>0.32523036559194551</v>
      </c>
      <c r="DJ188" s="388">
        <v>6.1588843746218922</v>
      </c>
      <c r="DK188" s="145">
        <v>1.495447963166977</v>
      </c>
      <c r="DL188" s="145">
        <v>5.8826934466003934E-2</v>
      </c>
      <c r="DM188" s="145">
        <v>1.0085199926130173</v>
      </c>
      <c r="DN188" s="388">
        <v>1.1078223048658558</v>
      </c>
      <c r="DO188" s="145">
        <v>1.3878874504085121</v>
      </c>
      <c r="DP188" s="145">
        <v>2.3206562951736247</v>
      </c>
      <c r="DQ188" s="145">
        <v>7.5241382384594296E-2</v>
      </c>
      <c r="DR188" s="145">
        <v>0.35367527844465796</v>
      </c>
      <c r="DS188" s="145">
        <v>0.40434596549769775</v>
      </c>
      <c r="DT188" s="145">
        <v>0.18</v>
      </c>
      <c r="DU188" s="145">
        <v>3.36</v>
      </c>
      <c r="DV188" s="146">
        <v>99.599999999999952</v>
      </c>
      <c r="EM188" s="147">
        <v>8529.4606795692071</v>
      </c>
      <c r="EN188" s="148">
        <v>0.3266330447041999</v>
      </c>
      <c r="EO188" s="148">
        <v>2.002200644887925</v>
      </c>
      <c r="EP188" s="148">
        <v>28.11869757343759</v>
      </c>
      <c r="EQ188" s="148">
        <v>5.7667419219935638</v>
      </c>
      <c r="ER188" s="148">
        <v>15.865785059964514</v>
      </c>
      <c r="ES188" s="148">
        <v>8.5435096864473152</v>
      </c>
      <c r="ET188" s="148">
        <v>54.472659750448372</v>
      </c>
      <c r="EU188" s="148">
        <v>100.03502039652723</v>
      </c>
      <c r="EV188" s="148">
        <v>14.427559812765333</v>
      </c>
      <c r="EW188" s="148">
        <v>114.12939942615257</v>
      </c>
      <c r="EX188" s="148">
        <v>3.4694040569421691</v>
      </c>
      <c r="EY188" s="148">
        <v>31.039918094105417</v>
      </c>
      <c r="EZ188" s="148">
        <v>6.0382537281563584</v>
      </c>
      <c r="FA188" s="148">
        <v>2.2433936509659897</v>
      </c>
      <c r="FB188" s="148">
        <v>633.48594097717023</v>
      </c>
      <c r="FC188" s="148">
        <v>26.815267741257259</v>
      </c>
      <c r="FD188" s="148">
        <v>50.419302705727709</v>
      </c>
      <c r="FE188" s="148">
        <v>16.74975791126332</v>
      </c>
      <c r="FF188" s="148">
        <v>14.016924188953178</v>
      </c>
      <c r="GO188" s="198">
        <v>15.761028796024974</v>
      </c>
      <c r="GP188" s="360">
        <v>82.094027337239794</v>
      </c>
      <c r="HC188" s="637"/>
      <c r="HL188" s="637"/>
      <c r="IX188" s="278">
        <v>61</v>
      </c>
      <c r="IY188" s="388">
        <v>81.363461692765185</v>
      </c>
      <c r="IZ188" s="145">
        <v>0.32523036559194551</v>
      </c>
      <c r="JA188" s="388">
        <v>6.1588843746218922</v>
      </c>
      <c r="JB188" s="145">
        <v>1.495447963166977</v>
      </c>
      <c r="JC188" s="145">
        <v>5.8826934466003934E-2</v>
      </c>
      <c r="JD188" s="145">
        <v>1.0085199926130173</v>
      </c>
      <c r="JE188" s="388">
        <v>1.1078223048658558</v>
      </c>
      <c r="JF188" s="145">
        <v>1.3878874504085121</v>
      </c>
      <c r="JG188" s="145">
        <v>2.3206562951736247</v>
      </c>
      <c r="JH188" s="145">
        <v>7.5241382384594296E-2</v>
      </c>
      <c r="JI188" s="145">
        <v>0.35367527844465796</v>
      </c>
      <c r="JJ188" s="145">
        <v>0.40434596549769775</v>
      </c>
      <c r="JK188" s="145">
        <v>3.36</v>
      </c>
      <c r="JL188" s="248">
        <v>0.18</v>
      </c>
      <c r="JM188" s="146">
        <v>99.599999999999952</v>
      </c>
      <c r="KP188" s="147">
        <v>8529.4606795692071</v>
      </c>
      <c r="KQ188" s="148">
        <v>0.3266330447041999</v>
      </c>
      <c r="KR188" s="148">
        <v>2.002200644887925</v>
      </c>
      <c r="KS188" s="148">
        <v>28.11869757343759</v>
      </c>
      <c r="KT188" s="148">
        <v>5.7667419219935638</v>
      </c>
      <c r="KU188" s="148">
        <v>15.865785059964514</v>
      </c>
      <c r="KV188" s="148">
        <v>8.5435096864473152</v>
      </c>
      <c r="KW188" s="148">
        <v>54.472659750448372</v>
      </c>
      <c r="KX188" s="148">
        <v>100.03502039652723</v>
      </c>
      <c r="KY188" s="148">
        <v>14.427559812765333</v>
      </c>
      <c r="KZ188" s="148">
        <v>114.12939942615257</v>
      </c>
      <c r="LA188" s="148">
        <v>3.4694040569421691</v>
      </c>
      <c r="LB188" s="148">
        <v>31.039918094105417</v>
      </c>
      <c r="LC188" s="148">
        <v>6.0382537281563584</v>
      </c>
      <c r="LD188" s="148">
        <v>2.2433936509659897</v>
      </c>
      <c r="LE188" s="148">
        <v>633.48594097717023</v>
      </c>
      <c r="LF188" s="148">
        <v>26.815267741257259</v>
      </c>
      <c r="LG188" s="148">
        <v>50.419302705727709</v>
      </c>
      <c r="LH188" s="148">
        <v>16.74975791126332</v>
      </c>
      <c r="LI188" s="148">
        <v>14.016924188953178</v>
      </c>
    </row>
    <row r="189" spans="1:321" s="142" customFormat="1" ht="15.75" x14ac:dyDescent="0.2">
      <c r="A189" s="278">
        <v>62</v>
      </c>
      <c r="B189" s="272">
        <v>35</v>
      </c>
      <c r="C189" s="144">
        <v>110</v>
      </c>
      <c r="D189" s="327">
        <v>3267.85</v>
      </c>
      <c r="E189" s="322" t="s">
        <v>242</v>
      </c>
      <c r="F189" s="311" t="s">
        <v>163</v>
      </c>
      <c r="G189" s="239"/>
      <c r="H189" s="388">
        <v>68.209260950246403</v>
      </c>
      <c r="I189" s="145">
        <v>0.69976219339416623</v>
      </c>
      <c r="J189" s="388">
        <v>13.50406955662128</v>
      </c>
      <c r="K189" s="145">
        <v>3.1999509984596473</v>
      </c>
      <c r="L189" s="145">
        <v>2.8862503808271885E-2</v>
      </c>
      <c r="M189" s="145">
        <v>2.449628248748863</v>
      </c>
      <c r="N189" s="388">
        <v>0.42024624339278144</v>
      </c>
      <c r="O189" s="145">
        <v>2.5714239208475989</v>
      </c>
      <c r="P189" s="145">
        <v>3.994795695534255</v>
      </c>
      <c r="Q189" s="145">
        <v>0.10808086532459259</v>
      </c>
      <c r="R189" s="145">
        <v>6.0795486745083338E-2</v>
      </c>
      <c r="S189" s="145">
        <v>0.83312333687706785</v>
      </c>
      <c r="T189" s="145">
        <v>0.71</v>
      </c>
      <c r="U189" s="145">
        <v>2.81</v>
      </c>
      <c r="V189" s="146">
        <v>99.6</v>
      </c>
      <c r="W189" s="146"/>
      <c r="X189" s="145"/>
      <c r="Y189" s="145">
        <f t="shared" si="257"/>
        <v>1.9079965492689184</v>
      </c>
      <c r="Z189" s="145"/>
      <c r="AA189" s="145"/>
      <c r="AB189" s="145"/>
      <c r="AC189" s="146"/>
      <c r="AD189" s="146"/>
      <c r="AE189" s="146"/>
      <c r="AF189" s="443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D189" s="146"/>
      <c r="BE189" s="146"/>
      <c r="BF189" s="146"/>
      <c r="BG189" s="146"/>
      <c r="BH189" s="147">
        <v>18847.139665766663</v>
      </c>
      <c r="BI189" s="148">
        <v>8.5856321878722497</v>
      </c>
      <c r="BJ189" s="148">
        <v>226.01734701529895</v>
      </c>
      <c r="BK189" s="148">
        <v>47.406753720721611</v>
      </c>
      <c r="BL189" s="148">
        <v>11.452757608848891</v>
      </c>
      <c r="BM189" s="148">
        <v>1.736901616959674</v>
      </c>
      <c r="BN189" s="148">
        <v>33.917481305009879</v>
      </c>
      <c r="BO189" s="148">
        <v>104.38294702542628</v>
      </c>
      <c r="BP189" s="148">
        <v>135.27738779867516</v>
      </c>
      <c r="BQ189" s="148">
        <v>22.417351562398796</v>
      </c>
      <c r="BR189" s="148">
        <v>142.84616714943252</v>
      </c>
      <c r="BS189" s="148">
        <v>8.555075263961351</v>
      </c>
      <c r="BT189" s="148">
        <v>13.432839194171519</v>
      </c>
      <c r="BU189" s="148">
        <v>8.0424086360019675</v>
      </c>
      <c r="BV189" s="148">
        <v>2.1280187655558191</v>
      </c>
      <c r="BW189" s="148">
        <v>558.69779718204461</v>
      </c>
      <c r="BX189" s="148">
        <v>30.60198012901439</v>
      </c>
      <c r="BY189" s="148">
        <v>62.972093017819866</v>
      </c>
      <c r="BZ189" s="148">
        <v>10.298357968961957</v>
      </c>
      <c r="CA189" s="148">
        <v>13.507002582002327</v>
      </c>
      <c r="CB189" s="148"/>
      <c r="CC189" s="148"/>
      <c r="CD189" s="148"/>
      <c r="CE189" s="148"/>
      <c r="CF189" s="148"/>
      <c r="CG189" s="198">
        <v>16.975423452258578</v>
      </c>
      <c r="CH189" s="344">
        <v>13.907672887927122</v>
      </c>
      <c r="CI189" s="360">
        <v>2.2511590331171822</v>
      </c>
      <c r="CJ189" s="353"/>
      <c r="CK189" s="198">
        <v>16.975423452258578</v>
      </c>
      <c r="CL189" s="360">
        <v>2.2511590331171822</v>
      </c>
      <c r="CM189" s="438"/>
      <c r="CN189" s="438"/>
      <c r="DG189" s="516"/>
      <c r="DH189" s="388">
        <v>68.209260950246403</v>
      </c>
      <c r="DI189" s="145">
        <v>0.69976219339416623</v>
      </c>
      <c r="DJ189" s="388">
        <v>13.50406955662128</v>
      </c>
      <c r="DK189" s="145">
        <v>3.1999509984596473</v>
      </c>
      <c r="DL189" s="145">
        <v>2.8862503808271885E-2</v>
      </c>
      <c r="DM189" s="145">
        <v>2.449628248748863</v>
      </c>
      <c r="DN189" s="388">
        <v>0.42024624339278144</v>
      </c>
      <c r="DO189" s="145">
        <v>2.5714239208475989</v>
      </c>
      <c r="DP189" s="145">
        <v>3.994795695534255</v>
      </c>
      <c r="DQ189" s="145">
        <v>0.10808086532459259</v>
      </c>
      <c r="DR189" s="145">
        <v>6.0795486745083338E-2</v>
      </c>
      <c r="DS189" s="145">
        <v>0.83312333687706785</v>
      </c>
      <c r="DT189" s="145">
        <v>0.71</v>
      </c>
      <c r="DU189" s="145">
        <v>2.81</v>
      </c>
      <c r="DV189" s="146">
        <v>99.6</v>
      </c>
      <c r="EM189" s="147">
        <v>18847.139665766663</v>
      </c>
      <c r="EN189" s="148">
        <v>8.5856321878722497</v>
      </c>
      <c r="EO189" s="148">
        <v>226.01734701529895</v>
      </c>
      <c r="EP189" s="148">
        <v>47.406753720721611</v>
      </c>
      <c r="EQ189" s="148">
        <v>11.452757608848891</v>
      </c>
      <c r="ER189" s="148">
        <v>1.736901616959674</v>
      </c>
      <c r="ES189" s="148">
        <v>33.917481305009879</v>
      </c>
      <c r="ET189" s="148">
        <v>104.38294702542628</v>
      </c>
      <c r="EU189" s="148">
        <v>135.27738779867516</v>
      </c>
      <c r="EV189" s="148">
        <v>22.417351562398796</v>
      </c>
      <c r="EW189" s="148">
        <v>142.84616714943252</v>
      </c>
      <c r="EX189" s="148">
        <v>8.555075263961351</v>
      </c>
      <c r="EY189" s="148">
        <v>13.432839194171519</v>
      </c>
      <c r="EZ189" s="148">
        <v>8.0424086360019675</v>
      </c>
      <c r="FA189" s="148">
        <v>2.1280187655558191</v>
      </c>
      <c r="FB189" s="148">
        <v>558.69779718204461</v>
      </c>
      <c r="FC189" s="148">
        <v>30.60198012901439</v>
      </c>
      <c r="FD189" s="148">
        <v>62.972093017819866</v>
      </c>
      <c r="FE189" s="148">
        <v>10.298357968961957</v>
      </c>
      <c r="FF189" s="148">
        <v>13.507002582002327</v>
      </c>
      <c r="GO189" s="198">
        <v>16.975423452258578</v>
      </c>
      <c r="GP189" s="360">
        <v>2.2511590331171822</v>
      </c>
      <c r="HC189" s="637"/>
      <c r="HL189" s="637"/>
      <c r="IX189" s="278">
        <v>62</v>
      </c>
      <c r="IY189" s="388">
        <v>68.209260950246403</v>
      </c>
      <c r="IZ189" s="145">
        <v>0.69976219339416623</v>
      </c>
      <c r="JA189" s="388">
        <v>13.50406955662128</v>
      </c>
      <c r="JB189" s="145">
        <v>3.1999509984596473</v>
      </c>
      <c r="JC189" s="145">
        <v>2.8862503808271885E-2</v>
      </c>
      <c r="JD189" s="145">
        <v>2.449628248748863</v>
      </c>
      <c r="JE189" s="388">
        <v>0.42024624339278144</v>
      </c>
      <c r="JF189" s="145">
        <v>2.5714239208475989</v>
      </c>
      <c r="JG189" s="145">
        <v>3.994795695534255</v>
      </c>
      <c r="JH189" s="145">
        <v>0.10808086532459259</v>
      </c>
      <c r="JI189" s="145">
        <v>6.0795486745083338E-2</v>
      </c>
      <c r="JJ189" s="145">
        <v>0.83312333687706785</v>
      </c>
      <c r="JK189" s="145">
        <v>2.81</v>
      </c>
      <c r="JL189" s="248">
        <v>0.71</v>
      </c>
      <c r="JM189" s="146">
        <v>99.6</v>
      </c>
      <c r="KP189" s="147">
        <v>18847.139665766663</v>
      </c>
      <c r="KQ189" s="148">
        <v>8.5856321878722497</v>
      </c>
      <c r="KR189" s="148">
        <v>226.01734701529895</v>
      </c>
      <c r="KS189" s="148">
        <v>47.406753720721611</v>
      </c>
      <c r="KT189" s="148">
        <v>11.452757608848891</v>
      </c>
      <c r="KU189" s="148">
        <v>1.736901616959674</v>
      </c>
      <c r="KV189" s="148">
        <v>33.917481305009879</v>
      </c>
      <c r="KW189" s="148">
        <v>104.38294702542628</v>
      </c>
      <c r="KX189" s="148">
        <v>135.27738779867516</v>
      </c>
      <c r="KY189" s="148">
        <v>22.417351562398796</v>
      </c>
      <c r="KZ189" s="148">
        <v>142.84616714943252</v>
      </c>
      <c r="LA189" s="148">
        <v>8.555075263961351</v>
      </c>
      <c r="LB189" s="148">
        <v>13.432839194171519</v>
      </c>
      <c r="LC189" s="148">
        <v>8.0424086360019675</v>
      </c>
      <c r="LD189" s="148">
        <v>2.1280187655558191</v>
      </c>
      <c r="LE189" s="148">
        <v>558.69779718204461</v>
      </c>
      <c r="LF189" s="148">
        <v>30.60198012901439</v>
      </c>
      <c r="LG189" s="148">
        <v>62.972093017819866</v>
      </c>
      <c r="LH189" s="148">
        <v>10.298357968961957</v>
      </c>
      <c r="LI189" s="148">
        <v>13.507002582002327</v>
      </c>
    </row>
    <row r="190" spans="1:321" s="142" customFormat="1" ht="15.75" x14ac:dyDescent="0.2">
      <c r="A190" s="278">
        <v>63</v>
      </c>
      <c r="B190" s="272">
        <v>37</v>
      </c>
      <c r="C190" s="144">
        <v>110</v>
      </c>
      <c r="D190" s="327">
        <v>3268.3</v>
      </c>
      <c r="E190" s="322" t="s">
        <v>242</v>
      </c>
      <c r="F190" s="311" t="s">
        <v>162</v>
      </c>
      <c r="G190" s="239"/>
      <c r="H190" s="388">
        <v>69.462576913373852</v>
      </c>
      <c r="I190" s="145">
        <v>0.68726412875694309</v>
      </c>
      <c r="J190" s="388">
        <v>12.472757272295794</v>
      </c>
      <c r="K190" s="145">
        <v>3.0606012177861781</v>
      </c>
      <c r="L190" s="145">
        <v>3.0549628635078915E-2</v>
      </c>
      <c r="M190" s="145">
        <v>2.4469432412439551</v>
      </c>
      <c r="N190" s="388">
        <v>0.46203750422248546</v>
      </c>
      <c r="O190" s="145">
        <v>2.2355562135743821</v>
      </c>
      <c r="P190" s="145">
        <v>4.1510589352067635</v>
      </c>
      <c r="Q190" s="145">
        <v>0.10743627788443862</v>
      </c>
      <c r="R190" s="145">
        <v>4.0391119738996957E-2</v>
      </c>
      <c r="S190" s="145">
        <v>0.74282754728114708</v>
      </c>
      <c r="T190" s="145">
        <v>0.82</v>
      </c>
      <c r="U190" s="145">
        <v>2.88</v>
      </c>
      <c r="V190" s="146">
        <v>99.6</v>
      </c>
      <c r="W190" s="146"/>
      <c r="X190" s="145"/>
      <c r="Y190" s="145">
        <f t="shared" si="257"/>
        <v>1.6587827104721915</v>
      </c>
      <c r="Z190" s="145"/>
      <c r="AA190" s="145"/>
      <c r="AB190" s="145"/>
      <c r="AC190" s="146"/>
      <c r="AD190" s="146"/>
      <c r="AE190" s="146"/>
      <c r="AF190" s="443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D190" s="146"/>
      <c r="BE190" s="146"/>
      <c r="BF190" s="146"/>
      <c r="BG190" s="146"/>
      <c r="BH190" s="147">
        <v>18316.553772152129</v>
      </c>
      <c r="BI190" s="148">
        <v>2.2870754608807715</v>
      </c>
      <c r="BJ190" s="148">
        <v>0</v>
      </c>
      <c r="BK190" s="148">
        <v>47.920039907103245</v>
      </c>
      <c r="BL190" s="148">
        <v>14.523522468094242</v>
      </c>
      <c r="BM190" s="148">
        <v>1.8781611325727878</v>
      </c>
      <c r="BN190" s="148">
        <v>31.710075121218704</v>
      </c>
      <c r="BO190" s="148">
        <v>112.76363283772743</v>
      </c>
      <c r="BP190" s="148">
        <v>133.35831777420034</v>
      </c>
      <c r="BQ190" s="148">
        <v>23.041489268983057</v>
      </c>
      <c r="BR190" s="148">
        <v>163.1116147620757</v>
      </c>
      <c r="BS190" s="148">
        <v>8.6912800779779626</v>
      </c>
      <c r="BT190" s="148">
        <v>13.24216131227079</v>
      </c>
      <c r="BU190" s="148">
        <v>8.5012187188093566</v>
      </c>
      <c r="BV190" s="148">
        <v>1.9606125920098061</v>
      </c>
      <c r="BW190" s="148">
        <v>594.66525730015644</v>
      </c>
      <c r="BX190" s="148">
        <v>40.83913521439414</v>
      </c>
      <c r="BY190" s="148">
        <v>80.248336968487649</v>
      </c>
      <c r="BZ190" s="148">
        <v>14.047606788213777</v>
      </c>
      <c r="CA190" s="148">
        <v>18.115722775443658</v>
      </c>
      <c r="CB190" s="148"/>
      <c r="CC190" s="148"/>
      <c r="CD190" s="148"/>
      <c r="CE190" s="148"/>
      <c r="CF190" s="148"/>
      <c r="CG190" s="198">
        <v>15.894718022018326</v>
      </c>
      <c r="CH190" s="344">
        <v>13.475050346833726</v>
      </c>
      <c r="CI190" s="360">
        <v>2.9635339130001457</v>
      </c>
      <c r="CJ190" s="353"/>
      <c r="CK190" s="198">
        <v>15.894718022018326</v>
      </c>
      <c r="CL190" s="360">
        <v>2.9635339130001457</v>
      </c>
      <c r="CM190" s="438"/>
      <c r="CN190" s="438"/>
      <c r="DG190" s="516"/>
      <c r="DH190" s="388">
        <v>69.462576913373852</v>
      </c>
      <c r="DI190" s="145">
        <v>0.68726412875694309</v>
      </c>
      <c r="DJ190" s="388">
        <v>12.472757272295794</v>
      </c>
      <c r="DK190" s="145">
        <v>3.0606012177861781</v>
      </c>
      <c r="DL190" s="145">
        <v>3.0549628635078915E-2</v>
      </c>
      <c r="DM190" s="145">
        <v>2.4469432412439551</v>
      </c>
      <c r="DN190" s="388">
        <v>0.46203750422248546</v>
      </c>
      <c r="DO190" s="145">
        <v>2.2355562135743821</v>
      </c>
      <c r="DP190" s="145">
        <v>4.1510589352067635</v>
      </c>
      <c r="DQ190" s="145">
        <v>0.10743627788443862</v>
      </c>
      <c r="DR190" s="145">
        <v>4.0391119738996957E-2</v>
      </c>
      <c r="DS190" s="145">
        <v>0.74282754728114708</v>
      </c>
      <c r="DT190" s="145">
        <v>0.82</v>
      </c>
      <c r="DU190" s="145">
        <v>2.88</v>
      </c>
      <c r="DV190" s="146">
        <v>99.6</v>
      </c>
      <c r="EM190" s="147">
        <v>18316.553772152129</v>
      </c>
      <c r="EN190" s="148">
        <v>2.2870754608807715</v>
      </c>
      <c r="EO190" s="148">
        <v>0</v>
      </c>
      <c r="EP190" s="148">
        <v>47.920039907103245</v>
      </c>
      <c r="EQ190" s="148">
        <v>14.523522468094242</v>
      </c>
      <c r="ER190" s="148">
        <v>1.8781611325727878</v>
      </c>
      <c r="ES190" s="148">
        <v>31.710075121218704</v>
      </c>
      <c r="ET190" s="148">
        <v>112.76363283772743</v>
      </c>
      <c r="EU190" s="148">
        <v>133.35831777420034</v>
      </c>
      <c r="EV190" s="148">
        <v>23.041489268983057</v>
      </c>
      <c r="EW190" s="148">
        <v>163.1116147620757</v>
      </c>
      <c r="EX190" s="148">
        <v>8.6912800779779626</v>
      </c>
      <c r="EY190" s="148">
        <v>13.24216131227079</v>
      </c>
      <c r="EZ190" s="148">
        <v>8.5012187188093566</v>
      </c>
      <c r="FA190" s="148">
        <v>1.9606125920098061</v>
      </c>
      <c r="FB190" s="148">
        <v>594.66525730015644</v>
      </c>
      <c r="FC190" s="148">
        <v>40.83913521439414</v>
      </c>
      <c r="FD190" s="148">
        <v>80.248336968487649</v>
      </c>
      <c r="FE190" s="148">
        <v>14.047606788213777</v>
      </c>
      <c r="FF190" s="148">
        <v>18.115722775443658</v>
      </c>
      <c r="GO190" s="198">
        <v>15.894718022018326</v>
      </c>
      <c r="GP190" s="360">
        <v>2.9635339130001457</v>
      </c>
      <c r="HC190" s="637"/>
      <c r="HL190" s="637"/>
      <c r="IX190" s="278">
        <v>63</v>
      </c>
      <c r="IY190" s="388">
        <v>69.462576913373852</v>
      </c>
      <c r="IZ190" s="145">
        <v>0.68726412875694309</v>
      </c>
      <c r="JA190" s="388">
        <v>12.472757272295794</v>
      </c>
      <c r="JB190" s="145">
        <v>3.0606012177861781</v>
      </c>
      <c r="JC190" s="145">
        <v>3.0549628635078915E-2</v>
      </c>
      <c r="JD190" s="145">
        <v>2.4469432412439551</v>
      </c>
      <c r="JE190" s="388">
        <v>0.46203750422248546</v>
      </c>
      <c r="JF190" s="145">
        <v>2.2355562135743821</v>
      </c>
      <c r="JG190" s="145">
        <v>4.1510589352067635</v>
      </c>
      <c r="JH190" s="145">
        <v>0.10743627788443862</v>
      </c>
      <c r="JI190" s="145">
        <v>4.0391119738996957E-2</v>
      </c>
      <c r="JJ190" s="145">
        <v>0.74282754728114708</v>
      </c>
      <c r="JK190" s="145">
        <v>2.88</v>
      </c>
      <c r="JL190" s="248">
        <v>0.82</v>
      </c>
      <c r="JM190" s="146">
        <v>99.6</v>
      </c>
      <c r="KP190" s="147">
        <v>18316.553772152129</v>
      </c>
      <c r="KQ190" s="148">
        <v>2.2870754608807715</v>
      </c>
      <c r="KR190" s="148">
        <v>0</v>
      </c>
      <c r="KS190" s="148">
        <v>47.920039907103245</v>
      </c>
      <c r="KT190" s="148">
        <v>14.523522468094242</v>
      </c>
      <c r="KU190" s="148">
        <v>1.8781611325727878</v>
      </c>
      <c r="KV190" s="148">
        <v>31.710075121218704</v>
      </c>
      <c r="KW190" s="148">
        <v>112.76363283772743</v>
      </c>
      <c r="KX190" s="148">
        <v>133.35831777420034</v>
      </c>
      <c r="KY190" s="148">
        <v>23.041489268983057</v>
      </c>
      <c r="KZ190" s="148">
        <v>163.1116147620757</v>
      </c>
      <c r="LA190" s="148">
        <v>8.6912800779779626</v>
      </c>
      <c r="LB190" s="148">
        <v>13.24216131227079</v>
      </c>
      <c r="LC190" s="148">
        <v>8.5012187188093566</v>
      </c>
      <c r="LD190" s="148">
        <v>1.9606125920098061</v>
      </c>
      <c r="LE190" s="148">
        <v>594.66525730015644</v>
      </c>
      <c r="LF190" s="148">
        <v>40.83913521439414</v>
      </c>
      <c r="LG190" s="148">
        <v>80.248336968487649</v>
      </c>
      <c r="LH190" s="148">
        <v>14.047606788213777</v>
      </c>
      <c r="LI190" s="148">
        <v>18.115722775443658</v>
      </c>
    </row>
    <row r="191" spans="1:321" s="256" customFormat="1" ht="15.75" x14ac:dyDescent="0.2">
      <c r="A191" s="279">
        <v>64</v>
      </c>
      <c r="B191" s="272">
        <v>40</v>
      </c>
      <c r="C191" s="235">
        <v>110</v>
      </c>
      <c r="D191" s="327">
        <v>3269.75</v>
      </c>
      <c r="E191" s="322" t="s">
        <v>242</v>
      </c>
      <c r="F191" s="311" t="s">
        <v>162</v>
      </c>
      <c r="G191" s="276"/>
      <c r="H191" s="388">
        <v>66.951620685188772</v>
      </c>
      <c r="I191" s="248">
        <v>0.80548876368110867</v>
      </c>
      <c r="J191" s="388">
        <v>14.011839431815728</v>
      </c>
      <c r="K191" s="248">
        <v>3.7183848628111305</v>
      </c>
      <c r="L191" s="248">
        <v>3.0473501284459123E-2</v>
      </c>
      <c r="M191" s="248">
        <v>2.7033907777993651</v>
      </c>
      <c r="N191" s="388">
        <v>0.33170817952205162</v>
      </c>
      <c r="O191" s="248">
        <v>1.9295079765990977</v>
      </c>
      <c r="P191" s="248">
        <v>4.1636480150249326</v>
      </c>
      <c r="Q191" s="248">
        <v>6.1873561729594365E-2</v>
      </c>
      <c r="R191" s="248">
        <v>2.7076117695313342E-2</v>
      </c>
      <c r="S191" s="248">
        <v>0.64498812684843376</v>
      </c>
      <c r="T191" s="248">
        <v>1.02</v>
      </c>
      <c r="U191" s="248">
        <v>3.2</v>
      </c>
      <c r="V191" s="249">
        <v>99.6</v>
      </c>
      <c r="W191" s="249"/>
      <c r="X191" s="145"/>
      <c r="Y191" s="145">
        <f t="shared" si="257"/>
        <v>1.4316949186365304</v>
      </c>
      <c r="Z191" s="145"/>
      <c r="AA191" s="145"/>
      <c r="AB191" s="145"/>
      <c r="AC191" s="146"/>
      <c r="AD191" s="146"/>
      <c r="AE191" s="146"/>
      <c r="AF191" s="443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249"/>
      <c r="AQ191" s="249"/>
      <c r="AR191" s="249"/>
      <c r="AS191" s="249"/>
      <c r="AT191" s="249"/>
      <c r="AU191" s="249"/>
      <c r="AV191" s="249"/>
      <c r="AW191" s="249"/>
      <c r="AX191" s="249"/>
      <c r="AY191" s="249"/>
      <c r="AZ191" s="249"/>
      <c r="BA191" s="249"/>
      <c r="BD191" s="249"/>
      <c r="BE191" s="249"/>
      <c r="BF191" s="249"/>
      <c r="BG191" s="249"/>
      <c r="BH191" s="250">
        <v>23442.837258383137</v>
      </c>
      <c r="BI191" s="251">
        <v>4.6423247705029764</v>
      </c>
      <c r="BJ191" s="251">
        <v>102.92615787254938</v>
      </c>
      <c r="BK191" s="251">
        <v>55.451469969147041</v>
      </c>
      <c r="BL191" s="251">
        <v>13.268172118636445</v>
      </c>
      <c r="BM191" s="251">
        <v>2.0003563255572065</v>
      </c>
      <c r="BN191" s="251">
        <v>27.158048312637181</v>
      </c>
      <c r="BO191" s="251">
        <v>127.38012568519544</v>
      </c>
      <c r="BP191" s="251">
        <v>105.44042987768648</v>
      </c>
      <c r="BQ191" s="251">
        <v>18.494131885418454</v>
      </c>
      <c r="BR191" s="251">
        <v>161.24205610659817</v>
      </c>
      <c r="BS191" s="251">
        <v>12.118473210942168</v>
      </c>
      <c r="BT191" s="251">
        <v>13.336241870701009</v>
      </c>
      <c r="BU191" s="251">
        <v>9.8648775444463848</v>
      </c>
      <c r="BV191" s="251">
        <v>4.2771238217391412</v>
      </c>
      <c r="BW191" s="251">
        <v>565.41839895602482</v>
      </c>
      <c r="BX191" s="251">
        <v>28.651713416910884</v>
      </c>
      <c r="BY191" s="251">
        <v>59.169981365557504</v>
      </c>
      <c r="BZ191" s="251">
        <v>4.8045537683308135</v>
      </c>
      <c r="CA191" s="251">
        <v>13.746612680135044</v>
      </c>
      <c r="CB191" s="251"/>
      <c r="CC191" s="251"/>
      <c r="CD191" s="251"/>
      <c r="CE191" s="251"/>
      <c r="CF191" s="251"/>
      <c r="CG191" s="252">
        <v>17.393572868322835</v>
      </c>
      <c r="CH191" s="348">
        <v>12.584202171021582</v>
      </c>
      <c r="CI191" s="360">
        <v>3.379849510681038</v>
      </c>
      <c r="CJ191" s="355"/>
      <c r="CK191" s="252">
        <v>17.393572868322835</v>
      </c>
      <c r="CL191" s="360">
        <v>3.379849510681038</v>
      </c>
      <c r="CM191" s="438"/>
      <c r="CN191" s="438"/>
      <c r="DG191" s="516"/>
      <c r="DH191" s="388">
        <v>66.951620685188772</v>
      </c>
      <c r="DI191" s="248">
        <v>0.80548876368110867</v>
      </c>
      <c r="DJ191" s="388">
        <v>14.011839431815728</v>
      </c>
      <c r="DK191" s="248">
        <v>3.7183848628111305</v>
      </c>
      <c r="DL191" s="248">
        <v>3.0473501284459123E-2</v>
      </c>
      <c r="DM191" s="248">
        <v>2.7033907777993651</v>
      </c>
      <c r="DN191" s="388">
        <v>0.33170817952205162</v>
      </c>
      <c r="DO191" s="248">
        <v>1.9295079765990977</v>
      </c>
      <c r="DP191" s="248">
        <v>4.1636480150249326</v>
      </c>
      <c r="DQ191" s="248">
        <v>6.1873561729594365E-2</v>
      </c>
      <c r="DR191" s="248">
        <v>2.7076117695313342E-2</v>
      </c>
      <c r="DS191" s="248">
        <v>0.64498812684843376</v>
      </c>
      <c r="DT191" s="248">
        <v>1.02</v>
      </c>
      <c r="DU191" s="248">
        <v>3.2</v>
      </c>
      <c r="DV191" s="249">
        <v>99.6</v>
      </c>
      <c r="EM191" s="250">
        <v>23442.837258383137</v>
      </c>
      <c r="EN191" s="251">
        <v>4.6423247705029764</v>
      </c>
      <c r="EO191" s="251">
        <v>102.92615787254938</v>
      </c>
      <c r="EP191" s="251">
        <v>55.451469969147041</v>
      </c>
      <c r="EQ191" s="251">
        <v>13.268172118636445</v>
      </c>
      <c r="ER191" s="251">
        <v>2.0003563255572065</v>
      </c>
      <c r="ES191" s="251">
        <v>27.158048312637181</v>
      </c>
      <c r="ET191" s="251">
        <v>127.38012568519544</v>
      </c>
      <c r="EU191" s="251">
        <v>105.44042987768648</v>
      </c>
      <c r="EV191" s="251">
        <v>18.494131885418454</v>
      </c>
      <c r="EW191" s="251">
        <v>161.24205610659817</v>
      </c>
      <c r="EX191" s="251">
        <v>12.118473210942168</v>
      </c>
      <c r="EY191" s="251">
        <v>13.336241870701009</v>
      </c>
      <c r="EZ191" s="251">
        <v>9.8648775444463848</v>
      </c>
      <c r="FA191" s="251">
        <v>4.2771238217391412</v>
      </c>
      <c r="FB191" s="251">
        <v>565.41839895602482</v>
      </c>
      <c r="FC191" s="251">
        <v>28.651713416910884</v>
      </c>
      <c r="FD191" s="251">
        <v>59.169981365557504</v>
      </c>
      <c r="FE191" s="251">
        <v>4.8045537683308135</v>
      </c>
      <c r="FF191" s="251">
        <v>13.746612680135044</v>
      </c>
      <c r="GO191" s="252">
        <v>17.393572868322835</v>
      </c>
      <c r="GP191" s="360">
        <v>3.379849510681038</v>
      </c>
      <c r="HC191" s="649"/>
      <c r="HL191" s="649"/>
      <c r="IX191" s="279">
        <v>64</v>
      </c>
      <c r="IY191" s="388">
        <v>66.951620685188772</v>
      </c>
      <c r="IZ191" s="248">
        <v>0.80548876368110867</v>
      </c>
      <c r="JA191" s="388">
        <v>14.011839431815728</v>
      </c>
      <c r="JB191" s="248">
        <v>3.7183848628111305</v>
      </c>
      <c r="JC191" s="248">
        <v>3.0473501284459123E-2</v>
      </c>
      <c r="JD191" s="248">
        <v>2.7033907777993651</v>
      </c>
      <c r="JE191" s="388">
        <v>0.33170817952205162</v>
      </c>
      <c r="JF191" s="248">
        <v>1.9295079765990977</v>
      </c>
      <c r="JG191" s="248">
        <v>4.1636480150249326</v>
      </c>
      <c r="JH191" s="248">
        <v>6.1873561729594365E-2</v>
      </c>
      <c r="JI191" s="248">
        <v>2.7076117695313342E-2</v>
      </c>
      <c r="JJ191" s="248">
        <v>0.64498812684843376</v>
      </c>
      <c r="JK191" s="248">
        <v>3.2</v>
      </c>
      <c r="JL191" s="248">
        <v>1.02</v>
      </c>
      <c r="JM191" s="249">
        <v>99.6</v>
      </c>
      <c r="KP191" s="250">
        <v>23442.837258383137</v>
      </c>
      <c r="KQ191" s="251">
        <v>4.6423247705029764</v>
      </c>
      <c r="KR191" s="251">
        <v>102.92615787254938</v>
      </c>
      <c r="KS191" s="251">
        <v>55.451469969147041</v>
      </c>
      <c r="KT191" s="251">
        <v>13.268172118636445</v>
      </c>
      <c r="KU191" s="251">
        <v>2.0003563255572065</v>
      </c>
      <c r="KV191" s="251">
        <v>27.158048312637181</v>
      </c>
      <c r="KW191" s="251">
        <v>127.38012568519544</v>
      </c>
      <c r="KX191" s="251">
        <v>105.44042987768648</v>
      </c>
      <c r="KY191" s="251">
        <v>18.494131885418454</v>
      </c>
      <c r="KZ191" s="251">
        <v>161.24205610659817</v>
      </c>
      <c r="LA191" s="251">
        <v>12.118473210942168</v>
      </c>
      <c r="LB191" s="251">
        <v>13.336241870701009</v>
      </c>
      <c r="LC191" s="251">
        <v>9.8648775444463848</v>
      </c>
      <c r="LD191" s="251">
        <v>4.2771238217391412</v>
      </c>
      <c r="LE191" s="251">
        <v>565.41839895602482</v>
      </c>
      <c r="LF191" s="251">
        <v>28.651713416910884</v>
      </c>
      <c r="LG191" s="251">
        <v>59.169981365557504</v>
      </c>
      <c r="LH191" s="251">
        <v>4.8045537683308135</v>
      </c>
      <c r="LI191" s="251">
        <v>13.746612680135044</v>
      </c>
    </row>
    <row r="192" spans="1:321" s="142" customFormat="1" ht="15.75" x14ac:dyDescent="0.2">
      <c r="A192" s="278">
        <v>65</v>
      </c>
      <c r="B192" s="272">
        <v>42</v>
      </c>
      <c r="C192" s="144">
        <v>110</v>
      </c>
      <c r="D192" s="327">
        <v>3270.2</v>
      </c>
      <c r="E192" s="322" t="s">
        <v>242</v>
      </c>
      <c r="F192" s="311" t="s">
        <v>162</v>
      </c>
      <c r="G192" s="239"/>
      <c r="H192" s="388">
        <v>52.61153839406817</v>
      </c>
      <c r="I192" s="145">
        <v>0.56513098868523182</v>
      </c>
      <c r="J192" s="388">
        <v>9.448338733727315</v>
      </c>
      <c r="K192" s="145">
        <v>4.2528967764160619</v>
      </c>
      <c r="L192" s="145">
        <v>0.31810624771982193</v>
      </c>
      <c r="M192" s="145">
        <v>5.5904614762715292</v>
      </c>
      <c r="N192" s="388">
        <v>8.746216296266164</v>
      </c>
      <c r="O192" s="145">
        <v>1.6041753668306065</v>
      </c>
      <c r="P192" s="145">
        <v>2.9538437288269175</v>
      </c>
      <c r="Q192" s="145">
        <v>9.8479796509595499E-2</v>
      </c>
      <c r="R192" s="145">
        <v>1.8595626380024176E-2</v>
      </c>
      <c r="S192" s="145">
        <v>0.35221656829856446</v>
      </c>
      <c r="T192" s="145">
        <v>0.59</v>
      </c>
      <c r="U192" s="145">
        <v>12.45</v>
      </c>
      <c r="V192" s="146">
        <v>99.6</v>
      </c>
      <c r="W192" s="146"/>
      <c r="X192" s="145"/>
      <c r="Y192" s="145">
        <f t="shared" si="257"/>
        <v>1.19029812218831</v>
      </c>
      <c r="Z192" s="145"/>
      <c r="AA192" s="145"/>
      <c r="AB192" s="145"/>
      <c r="AC192" s="146"/>
      <c r="AD192" s="146"/>
      <c r="AE192" s="146"/>
      <c r="AF192" s="443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D192" s="146"/>
      <c r="BE192" s="146"/>
      <c r="BF192" s="146"/>
      <c r="BG192" s="146"/>
      <c r="BH192" s="147">
        <v>26811.864110375667</v>
      </c>
      <c r="BI192" s="148">
        <v>9.4703121812180111</v>
      </c>
      <c r="BJ192" s="148">
        <v>-0.23735105748706822</v>
      </c>
      <c r="BK192" s="148">
        <v>44.432738573659869</v>
      </c>
      <c r="BL192" s="148">
        <v>10.064787513870138</v>
      </c>
      <c r="BM192" s="148">
        <v>2.3956238763151081</v>
      </c>
      <c r="BN192" s="148">
        <v>16.09818263739766</v>
      </c>
      <c r="BO192" s="148">
        <v>90.774333644776291</v>
      </c>
      <c r="BP192" s="148">
        <v>113.41074961031281</v>
      </c>
      <c r="BQ192" s="148">
        <v>30.483724079819879</v>
      </c>
      <c r="BR192" s="148">
        <v>135.87775457057663</v>
      </c>
      <c r="BS192" s="148">
        <v>5.9275801494162019</v>
      </c>
      <c r="BT192" s="148">
        <v>11.990016823795324</v>
      </c>
      <c r="BU192" s="148">
        <v>6.1208962321108524</v>
      </c>
      <c r="BV192" s="148">
        <v>-0.19377238488947177</v>
      </c>
      <c r="BW192" s="148">
        <v>520.51180510345455</v>
      </c>
      <c r="BX192" s="148">
        <v>27.465144999481907</v>
      </c>
      <c r="BY192" s="148">
        <v>55.346779065413379</v>
      </c>
      <c r="BZ192" s="148">
        <v>10.476042859523497</v>
      </c>
      <c r="CA192" s="148">
        <v>17.036140009072128</v>
      </c>
      <c r="CB192" s="148"/>
      <c r="CC192" s="148"/>
      <c r="CD192" s="148"/>
      <c r="CE192" s="148"/>
      <c r="CF192" s="148"/>
      <c r="CG192" s="198">
        <v>8.5928977824198558</v>
      </c>
      <c r="CH192" s="344">
        <v>6.9052375575436304</v>
      </c>
      <c r="CI192" s="360">
        <v>3.2812907441948092E-2</v>
      </c>
      <c r="CJ192" s="353" t="s">
        <v>159</v>
      </c>
      <c r="CK192" s="198">
        <v>8.5928977824198558</v>
      </c>
      <c r="CL192" s="360">
        <v>3.2812907441948092E-2</v>
      </c>
      <c r="CM192" s="438"/>
      <c r="CN192" s="438"/>
      <c r="DG192" s="516"/>
      <c r="DH192" s="388">
        <v>52.61153839406817</v>
      </c>
      <c r="DI192" s="145">
        <v>0.56513098868523182</v>
      </c>
      <c r="DJ192" s="388">
        <v>9.448338733727315</v>
      </c>
      <c r="DK192" s="145">
        <v>4.2528967764160619</v>
      </c>
      <c r="DL192" s="145">
        <v>0.31810624771982193</v>
      </c>
      <c r="DM192" s="145">
        <v>5.5904614762715292</v>
      </c>
      <c r="DN192" s="388">
        <v>8.746216296266164</v>
      </c>
      <c r="DO192" s="145">
        <v>1.6041753668306065</v>
      </c>
      <c r="DP192" s="145">
        <v>2.9538437288269175</v>
      </c>
      <c r="DQ192" s="145">
        <v>9.8479796509595499E-2</v>
      </c>
      <c r="DR192" s="145">
        <v>1.8595626380024176E-2</v>
      </c>
      <c r="DS192" s="145">
        <v>0.35221656829856446</v>
      </c>
      <c r="DT192" s="145">
        <v>0.59</v>
      </c>
      <c r="DU192" s="145">
        <v>12.45</v>
      </c>
      <c r="DV192" s="146">
        <v>99.6</v>
      </c>
      <c r="EM192" s="147">
        <v>26811.864110375667</v>
      </c>
      <c r="EN192" s="148">
        <v>9.4703121812180111</v>
      </c>
      <c r="EO192" s="148">
        <v>-0.23735105748706822</v>
      </c>
      <c r="EP192" s="148">
        <v>44.432738573659869</v>
      </c>
      <c r="EQ192" s="148">
        <v>10.064787513870138</v>
      </c>
      <c r="ER192" s="148">
        <v>2.3956238763151081</v>
      </c>
      <c r="ES192" s="148">
        <v>16.09818263739766</v>
      </c>
      <c r="ET192" s="148">
        <v>90.774333644776291</v>
      </c>
      <c r="EU192" s="148">
        <v>113.41074961031281</v>
      </c>
      <c r="EV192" s="148">
        <v>30.483724079819879</v>
      </c>
      <c r="EW192" s="148">
        <v>135.87775457057663</v>
      </c>
      <c r="EX192" s="148">
        <v>5.9275801494162019</v>
      </c>
      <c r="EY192" s="148">
        <v>11.990016823795324</v>
      </c>
      <c r="EZ192" s="148">
        <v>6.1208962321108524</v>
      </c>
      <c r="FA192" s="148">
        <v>-0.19377238488947177</v>
      </c>
      <c r="FB192" s="148">
        <v>520.51180510345455</v>
      </c>
      <c r="FC192" s="148">
        <v>27.465144999481907</v>
      </c>
      <c r="FD192" s="148">
        <v>55.346779065413379</v>
      </c>
      <c r="FE192" s="148">
        <v>10.476042859523497</v>
      </c>
      <c r="FF192" s="148">
        <v>17.036140009072128</v>
      </c>
      <c r="GO192" s="198">
        <v>8.5928977824198558</v>
      </c>
      <c r="GP192" s="360">
        <v>3.2812907441948092E-2</v>
      </c>
      <c r="HC192" s="637"/>
      <c r="HL192" s="637"/>
      <c r="IX192" s="278">
        <v>65</v>
      </c>
      <c r="IY192" s="388">
        <v>52.61153839406817</v>
      </c>
      <c r="IZ192" s="145">
        <v>0.56513098868523182</v>
      </c>
      <c r="JA192" s="388">
        <v>9.448338733727315</v>
      </c>
      <c r="JB192" s="145">
        <v>4.2528967764160619</v>
      </c>
      <c r="JC192" s="145">
        <v>0.31810624771982193</v>
      </c>
      <c r="JD192" s="145">
        <v>5.5904614762715292</v>
      </c>
      <c r="JE192" s="388">
        <v>8.746216296266164</v>
      </c>
      <c r="JF192" s="145">
        <v>1.6041753668306065</v>
      </c>
      <c r="JG192" s="145">
        <v>2.9538437288269175</v>
      </c>
      <c r="JH192" s="145">
        <v>9.8479796509595499E-2</v>
      </c>
      <c r="JI192" s="145">
        <v>1.8595626380024176E-2</v>
      </c>
      <c r="JJ192" s="145">
        <v>0.35221656829856446</v>
      </c>
      <c r="JK192" s="145">
        <v>12.45</v>
      </c>
      <c r="JL192" s="248">
        <v>0.59</v>
      </c>
      <c r="JM192" s="146">
        <v>99.6</v>
      </c>
      <c r="KP192" s="147">
        <v>26811.864110375667</v>
      </c>
      <c r="KQ192" s="148">
        <v>9.4703121812180111</v>
      </c>
      <c r="KR192" s="148">
        <v>-0.23735105748706822</v>
      </c>
      <c r="KS192" s="148">
        <v>44.432738573659869</v>
      </c>
      <c r="KT192" s="148">
        <v>10.064787513870138</v>
      </c>
      <c r="KU192" s="148">
        <v>2.3956238763151081</v>
      </c>
      <c r="KV192" s="148">
        <v>16.09818263739766</v>
      </c>
      <c r="KW192" s="148">
        <v>90.774333644776291</v>
      </c>
      <c r="KX192" s="148">
        <v>113.41074961031281</v>
      </c>
      <c r="KY192" s="148">
        <v>30.483724079819879</v>
      </c>
      <c r="KZ192" s="148">
        <v>135.87775457057663</v>
      </c>
      <c r="LA192" s="148">
        <v>5.9275801494162019</v>
      </c>
      <c r="LB192" s="148">
        <v>11.990016823795324</v>
      </c>
      <c r="LC192" s="148">
        <v>6.1208962321108524</v>
      </c>
      <c r="LD192" s="148">
        <v>-0.19377238488947177</v>
      </c>
      <c r="LE192" s="148">
        <v>520.51180510345455</v>
      </c>
      <c r="LF192" s="148">
        <v>27.465144999481907</v>
      </c>
      <c r="LG192" s="148">
        <v>55.346779065413379</v>
      </c>
      <c r="LH192" s="148">
        <v>10.476042859523497</v>
      </c>
      <c r="LI192" s="148">
        <v>17.036140009072128</v>
      </c>
    </row>
    <row r="193" spans="1:321" s="142" customFormat="1" ht="15.75" x14ac:dyDescent="0.2">
      <c r="A193" s="278">
        <v>66</v>
      </c>
      <c r="B193" s="272">
        <v>47</v>
      </c>
      <c r="C193" s="144">
        <v>110</v>
      </c>
      <c r="D193" s="327">
        <v>3272.25</v>
      </c>
      <c r="E193" s="322" t="s">
        <v>242</v>
      </c>
      <c r="F193" s="311" t="s">
        <v>162</v>
      </c>
      <c r="G193" s="239"/>
      <c r="H193" s="388">
        <v>70.601744867799042</v>
      </c>
      <c r="I193" s="145">
        <v>0.65497135028875164</v>
      </c>
      <c r="J193" s="388">
        <v>10.672071572207257</v>
      </c>
      <c r="K193" s="145">
        <v>2.7969185536539252</v>
      </c>
      <c r="L193" s="145">
        <v>5.8600539175004261E-2</v>
      </c>
      <c r="M193" s="145">
        <v>2.2935286330700442</v>
      </c>
      <c r="N193" s="388">
        <v>1.2604760457922983</v>
      </c>
      <c r="O193" s="145">
        <v>2.6434898214881959</v>
      </c>
      <c r="P193" s="145">
        <v>3.6413410340951424</v>
      </c>
      <c r="Q193" s="145">
        <v>0.1008832399457604</v>
      </c>
      <c r="R193" s="145">
        <v>2.6991141511429284E-2</v>
      </c>
      <c r="S193" s="145">
        <v>0.83898320097313461</v>
      </c>
      <c r="T193" s="145">
        <v>0.61</v>
      </c>
      <c r="U193" s="145">
        <v>3.4</v>
      </c>
      <c r="V193" s="146">
        <v>99.6</v>
      </c>
      <c r="W193" s="146"/>
      <c r="X193" s="145"/>
      <c r="Y193" s="145">
        <f t="shared" si="257"/>
        <v>1.9614694475442414</v>
      </c>
      <c r="Z193" s="145"/>
      <c r="AA193" s="145"/>
      <c r="AB193" s="145"/>
      <c r="AC193" s="146"/>
      <c r="AD193" s="146"/>
      <c r="AE193" s="146"/>
      <c r="AF193" s="443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D193" s="146"/>
      <c r="BE193" s="146"/>
      <c r="BF193" s="146"/>
      <c r="BG193" s="146"/>
      <c r="BH193" s="147">
        <v>16989.777885197327</v>
      </c>
      <c r="BI193" s="148">
        <v>8.0748217800244788</v>
      </c>
      <c r="BJ193" s="148">
        <v>0</v>
      </c>
      <c r="BK193" s="148">
        <v>42.990080332542192</v>
      </c>
      <c r="BL193" s="148">
        <v>11.864558590738369</v>
      </c>
      <c r="BM193" s="148">
        <v>2.2386491044240819</v>
      </c>
      <c r="BN193" s="148">
        <v>33.190426363444203</v>
      </c>
      <c r="BO193" s="148">
        <v>99.281355735753593</v>
      </c>
      <c r="BP193" s="148">
        <v>136.50632992178825</v>
      </c>
      <c r="BQ193" s="148">
        <v>20.182203231736498</v>
      </c>
      <c r="BR193" s="148">
        <v>186.87806205138449</v>
      </c>
      <c r="BS193" s="148">
        <v>7.0215528513814762</v>
      </c>
      <c r="BT193" s="148">
        <v>11.192708148893841</v>
      </c>
      <c r="BU193" s="148">
        <v>8.0698676718500373</v>
      </c>
      <c r="BV193" s="148">
        <v>3.4652191031548063</v>
      </c>
      <c r="BW193" s="148">
        <v>559.67049507736476</v>
      </c>
      <c r="BX193" s="148">
        <v>31.149902308254379</v>
      </c>
      <c r="BY193" s="148">
        <v>60.533509468014806</v>
      </c>
      <c r="BZ193" s="148">
        <v>4.486316912930957</v>
      </c>
      <c r="CA193" s="148">
        <v>18.52235066330778</v>
      </c>
      <c r="CB193" s="148"/>
      <c r="CC193" s="148"/>
      <c r="CD193" s="148"/>
      <c r="CE193" s="148"/>
      <c r="CF193" s="148"/>
      <c r="CG193" s="198">
        <v>15.084091638808342</v>
      </c>
      <c r="CH193" s="344">
        <v>12.245260400479522</v>
      </c>
      <c r="CI193" s="360">
        <v>4.9769323006577206</v>
      </c>
      <c r="CJ193" s="353"/>
      <c r="CK193" s="198">
        <v>15.084091638808342</v>
      </c>
      <c r="CL193" s="360">
        <v>4.9769323006577206</v>
      </c>
      <c r="CM193" s="438"/>
      <c r="CN193" s="438"/>
      <c r="DG193" s="516"/>
      <c r="DH193" s="388">
        <v>70.601744867799042</v>
      </c>
      <c r="DI193" s="145">
        <v>0.65497135028875164</v>
      </c>
      <c r="DJ193" s="388">
        <v>10.672071572207257</v>
      </c>
      <c r="DK193" s="145">
        <v>2.7969185536539252</v>
      </c>
      <c r="DL193" s="145">
        <v>5.8600539175004261E-2</v>
      </c>
      <c r="DM193" s="145">
        <v>2.2935286330700442</v>
      </c>
      <c r="DN193" s="388">
        <v>1.2604760457922983</v>
      </c>
      <c r="DO193" s="145">
        <v>2.6434898214881959</v>
      </c>
      <c r="DP193" s="145">
        <v>3.6413410340951424</v>
      </c>
      <c r="DQ193" s="145">
        <v>0.1008832399457604</v>
      </c>
      <c r="DR193" s="145">
        <v>2.6991141511429284E-2</v>
      </c>
      <c r="DS193" s="145">
        <v>0.83898320097313461</v>
      </c>
      <c r="DT193" s="145">
        <v>0.61</v>
      </c>
      <c r="DU193" s="145">
        <v>3.4</v>
      </c>
      <c r="DV193" s="146">
        <v>99.6</v>
      </c>
      <c r="EM193" s="147">
        <v>16989.777885197327</v>
      </c>
      <c r="EN193" s="148">
        <v>8.0748217800244788</v>
      </c>
      <c r="EO193" s="148">
        <v>0</v>
      </c>
      <c r="EP193" s="148">
        <v>42.990080332542192</v>
      </c>
      <c r="EQ193" s="148">
        <v>11.864558590738369</v>
      </c>
      <c r="ER193" s="148">
        <v>2.2386491044240819</v>
      </c>
      <c r="ES193" s="148">
        <v>33.190426363444203</v>
      </c>
      <c r="ET193" s="148">
        <v>99.281355735753593</v>
      </c>
      <c r="EU193" s="148">
        <v>136.50632992178825</v>
      </c>
      <c r="EV193" s="148">
        <v>20.182203231736498</v>
      </c>
      <c r="EW193" s="148">
        <v>186.87806205138449</v>
      </c>
      <c r="EX193" s="148">
        <v>7.0215528513814762</v>
      </c>
      <c r="EY193" s="148">
        <v>11.192708148893841</v>
      </c>
      <c r="EZ193" s="148">
        <v>8.0698676718500373</v>
      </c>
      <c r="FA193" s="148">
        <v>3.4652191031548063</v>
      </c>
      <c r="FB193" s="148">
        <v>559.67049507736476</v>
      </c>
      <c r="FC193" s="148">
        <v>31.149902308254379</v>
      </c>
      <c r="FD193" s="148">
        <v>60.533509468014806</v>
      </c>
      <c r="FE193" s="148">
        <v>4.486316912930957</v>
      </c>
      <c r="FF193" s="148">
        <v>18.52235066330778</v>
      </c>
      <c r="GO193" s="198">
        <v>15.084091638808342</v>
      </c>
      <c r="GP193" s="360">
        <v>4.9769323006577206</v>
      </c>
      <c r="HC193" s="637"/>
      <c r="HL193" s="637"/>
      <c r="IX193" s="278">
        <v>66</v>
      </c>
      <c r="IY193" s="388">
        <v>70.601744867799042</v>
      </c>
      <c r="IZ193" s="145">
        <v>0.65497135028875164</v>
      </c>
      <c r="JA193" s="388">
        <v>10.672071572207257</v>
      </c>
      <c r="JB193" s="145">
        <v>2.7969185536539252</v>
      </c>
      <c r="JC193" s="145">
        <v>5.8600539175004261E-2</v>
      </c>
      <c r="JD193" s="145">
        <v>2.2935286330700442</v>
      </c>
      <c r="JE193" s="388">
        <v>1.2604760457922983</v>
      </c>
      <c r="JF193" s="145">
        <v>2.6434898214881959</v>
      </c>
      <c r="JG193" s="145">
        <v>3.6413410340951424</v>
      </c>
      <c r="JH193" s="145">
        <v>0.1008832399457604</v>
      </c>
      <c r="JI193" s="145">
        <v>2.6991141511429284E-2</v>
      </c>
      <c r="JJ193" s="145">
        <v>0.83898320097313461</v>
      </c>
      <c r="JK193" s="145">
        <v>3.4</v>
      </c>
      <c r="JL193" s="248">
        <v>0.61</v>
      </c>
      <c r="JM193" s="146">
        <v>99.6</v>
      </c>
      <c r="KP193" s="147">
        <v>16989.777885197327</v>
      </c>
      <c r="KQ193" s="148">
        <v>8.0748217800244788</v>
      </c>
      <c r="KR193" s="148">
        <v>0</v>
      </c>
      <c r="KS193" s="148">
        <v>42.990080332542192</v>
      </c>
      <c r="KT193" s="148">
        <v>11.864558590738369</v>
      </c>
      <c r="KU193" s="148">
        <v>2.2386491044240819</v>
      </c>
      <c r="KV193" s="148">
        <v>33.190426363444203</v>
      </c>
      <c r="KW193" s="148">
        <v>99.281355735753593</v>
      </c>
      <c r="KX193" s="148">
        <v>136.50632992178825</v>
      </c>
      <c r="KY193" s="148">
        <v>20.182203231736498</v>
      </c>
      <c r="KZ193" s="148">
        <v>186.87806205138449</v>
      </c>
      <c r="LA193" s="148">
        <v>7.0215528513814762</v>
      </c>
      <c r="LB193" s="148">
        <v>11.192708148893841</v>
      </c>
      <c r="LC193" s="148">
        <v>8.0698676718500373</v>
      </c>
      <c r="LD193" s="148">
        <v>3.4652191031548063</v>
      </c>
      <c r="LE193" s="148">
        <v>559.67049507736476</v>
      </c>
      <c r="LF193" s="148">
        <v>31.149902308254379</v>
      </c>
      <c r="LG193" s="148">
        <v>60.533509468014806</v>
      </c>
      <c r="LH193" s="148">
        <v>4.486316912930957</v>
      </c>
      <c r="LI193" s="148">
        <v>18.52235066330778</v>
      </c>
    </row>
    <row r="194" spans="1:321" s="142" customFormat="1" ht="15.75" x14ac:dyDescent="0.25">
      <c r="A194" s="278">
        <v>67</v>
      </c>
      <c r="B194" s="272">
        <v>46</v>
      </c>
      <c r="C194" s="144">
        <v>110</v>
      </c>
      <c r="D194" s="327">
        <v>3272.6</v>
      </c>
      <c r="E194" s="322" t="s">
        <v>242</v>
      </c>
      <c r="F194" s="311" t="s">
        <v>162</v>
      </c>
      <c r="G194" s="239"/>
      <c r="H194" s="388">
        <v>67.440996093926685</v>
      </c>
      <c r="I194" s="145">
        <v>0.4956902689694479</v>
      </c>
      <c r="J194" s="388">
        <v>8.88724276912777</v>
      </c>
      <c r="K194" s="145">
        <v>2.6938368292727053</v>
      </c>
      <c r="L194" s="145">
        <v>0.14847672188396224</v>
      </c>
      <c r="M194" s="145">
        <v>2.9193790429102613</v>
      </c>
      <c r="N194" s="388">
        <v>3.6938034681950178</v>
      </c>
      <c r="O194" s="145">
        <v>2.4316466236327603</v>
      </c>
      <c r="P194" s="145">
        <v>3.073719443514606</v>
      </c>
      <c r="Q194" s="145">
        <v>9.2876482588910084E-2</v>
      </c>
      <c r="R194" s="145">
        <v>2.0837001167072274E-2</v>
      </c>
      <c r="S194" s="145">
        <v>0.69149525481078034</v>
      </c>
      <c r="T194" s="145">
        <v>0.65</v>
      </c>
      <c r="U194" s="145">
        <v>6.36</v>
      </c>
      <c r="V194" s="146">
        <v>99.6</v>
      </c>
      <c r="W194" s="146"/>
      <c r="X194" s="145"/>
      <c r="Y194" s="145">
        <f t="shared" si="257"/>
        <v>1.8042817947355081</v>
      </c>
      <c r="Z194" s="145"/>
      <c r="AA194" s="145"/>
      <c r="AB194" s="145"/>
      <c r="AC194" s="146"/>
      <c r="AD194" s="146"/>
      <c r="AE194" s="146"/>
      <c r="AF194" s="443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D194" s="146"/>
      <c r="BE194" s="146"/>
      <c r="BF194" s="146"/>
      <c r="BG194" s="146"/>
      <c r="BH194" s="147">
        <v>16983.377529723279</v>
      </c>
      <c r="BI194" s="148">
        <v>0</v>
      </c>
      <c r="BJ194" s="148">
        <v>0</v>
      </c>
      <c r="BK194" s="148">
        <v>41.262279613660191</v>
      </c>
      <c r="BL194" s="148">
        <v>11.076760084632136</v>
      </c>
      <c r="BM194" s="148">
        <v>1.5744210873265028</v>
      </c>
      <c r="BN194" s="148">
        <v>29.0019823684264</v>
      </c>
      <c r="BO194" s="148">
        <v>85.802863043227163</v>
      </c>
      <c r="BP194" s="148">
        <v>127.87121166731373</v>
      </c>
      <c r="BQ194" s="148">
        <v>19.388601965198518</v>
      </c>
      <c r="BR194" s="148">
        <v>146.81835498344469</v>
      </c>
      <c r="BS194" s="148">
        <v>6.1822908083447992</v>
      </c>
      <c r="BT194" s="148">
        <v>11.466122076146759</v>
      </c>
      <c r="BU194" s="148">
        <v>5.551838114475701</v>
      </c>
      <c r="BV194" s="148">
        <v>1.1445292014678028</v>
      </c>
      <c r="BW194" s="148">
        <v>527.92253985321179</v>
      </c>
      <c r="BX194" s="148">
        <v>25.424233159769454</v>
      </c>
      <c r="BY194" s="148">
        <v>47.123441758835817</v>
      </c>
      <c r="BZ194" s="148">
        <v>5.9628842878827371</v>
      </c>
      <c r="CA194" s="148">
        <v>13.263266236105812</v>
      </c>
      <c r="CB194" s="148"/>
      <c r="CC194" s="148"/>
      <c r="CD194" s="148"/>
      <c r="CE194" s="148"/>
      <c r="CF194" s="148"/>
      <c r="CG194" s="158"/>
      <c r="CH194" s="342"/>
      <c r="CI194" s="363"/>
      <c r="CJ194" s="350"/>
      <c r="CK194" s="158"/>
      <c r="CL194" s="363"/>
      <c r="CM194" s="438"/>
      <c r="CN194" s="438"/>
      <c r="DG194" s="516"/>
      <c r="DH194" s="388">
        <v>67.440996093926685</v>
      </c>
      <c r="DI194" s="145">
        <v>0.4956902689694479</v>
      </c>
      <c r="DJ194" s="388">
        <v>8.88724276912777</v>
      </c>
      <c r="DK194" s="145">
        <v>2.6938368292727053</v>
      </c>
      <c r="DL194" s="145">
        <v>0.14847672188396224</v>
      </c>
      <c r="DM194" s="145">
        <v>2.9193790429102613</v>
      </c>
      <c r="DN194" s="388">
        <v>3.6938034681950178</v>
      </c>
      <c r="DO194" s="145">
        <v>2.4316466236327603</v>
      </c>
      <c r="DP194" s="145">
        <v>3.073719443514606</v>
      </c>
      <c r="DQ194" s="145">
        <v>9.2876482588910084E-2</v>
      </c>
      <c r="DR194" s="145">
        <v>2.0837001167072274E-2</v>
      </c>
      <c r="DS194" s="145">
        <v>0.69149525481078034</v>
      </c>
      <c r="DT194" s="145">
        <v>0.65</v>
      </c>
      <c r="DU194" s="145">
        <v>6.36</v>
      </c>
      <c r="DV194" s="146">
        <v>99.6</v>
      </c>
      <c r="EM194" s="147">
        <v>16983.377529723279</v>
      </c>
      <c r="EN194" s="148">
        <v>0</v>
      </c>
      <c r="EO194" s="148">
        <v>0</v>
      </c>
      <c r="EP194" s="148">
        <v>41.262279613660191</v>
      </c>
      <c r="EQ194" s="148">
        <v>11.076760084632136</v>
      </c>
      <c r="ER194" s="148">
        <v>1.5744210873265028</v>
      </c>
      <c r="ES194" s="148">
        <v>29.0019823684264</v>
      </c>
      <c r="ET194" s="148">
        <v>85.802863043227163</v>
      </c>
      <c r="EU194" s="148">
        <v>127.87121166731373</v>
      </c>
      <c r="EV194" s="148">
        <v>19.388601965198518</v>
      </c>
      <c r="EW194" s="148">
        <v>146.81835498344469</v>
      </c>
      <c r="EX194" s="148">
        <v>6.1822908083447992</v>
      </c>
      <c r="EY194" s="148">
        <v>11.466122076146759</v>
      </c>
      <c r="EZ194" s="148">
        <v>5.551838114475701</v>
      </c>
      <c r="FA194" s="148">
        <v>1.1445292014678028</v>
      </c>
      <c r="FB194" s="148">
        <v>527.92253985321179</v>
      </c>
      <c r="FC194" s="148">
        <v>25.424233159769454</v>
      </c>
      <c r="FD194" s="148">
        <v>47.123441758835817</v>
      </c>
      <c r="FE194" s="148">
        <v>5.9628842878827371</v>
      </c>
      <c r="FF194" s="148">
        <v>13.263266236105812</v>
      </c>
      <c r="GO194" s="158"/>
      <c r="GP194" s="363"/>
      <c r="HC194" s="637"/>
      <c r="HL194" s="637"/>
      <c r="IX194" s="278">
        <v>67</v>
      </c>
      <c r="IY194" s="388">
        <v>67.440996093926685</v>
      </c>
      <c r="IZ194" s="145">
        <v>0.4956902689694479</v>
      </c>
      <c r="JA194" s="388">
        <v>8.88724276912777</v>
      </c>
      <c r="JB194" s="145">
        <v>2.6938368292727053</v>
      </c>
      <c r="JC194" s="145">
        <v>0.14847672188396224</v>
      </c>
      <c r="JD194" s="145">
        <v>2.9193790429102613</v>
      </c>
      <c r="JE194" s="388">
        <v>3.6938034681950178</v>
      </c>
      <c r="JF194" s="145">
        <v>2.4316466236327603</v>
      </c>
      <c r="JG194" s="145">
        <v>3.073719443514606</v>
      </c>
      <c r="JH194" s="145">
        <v>9.2876482588910084E-2</v>
      </c>
      <c r="JI194" s="145">
        <v>2.0837001167072274E-2</v>
      </c>
      <c r="JJ194" s="145">
        <v>0.69149525481078034</v>
      </c>
      <c r="JK194" s="145">
        <v>6.36</v>
      </c>
      <c r="JL194" s="248">
        <v>0.65</v>
      </c>
      <c r="JM194" s="146">
        <v>99.6</v>
      </c>
      <c r="KP194" s="147">
        <v>16983.377529723279</v>
      </c>
      <c r="KQ194" s="148">
        <v>0</v>
      </c>
      <c r="KR194" s="148">
        <v>0</v>
      </c>
      <c r="KS194" s="148">
        <v>41.262279613660191</v>
      </c>
      <c r="KT194" s="148">
        <v>11.076760084632136</v>
      </c>
      <c r="KU194" s="148">
        <v>1.5744210873265028</v>
      </c>
      <c r="KV194" s="148">
        <v>29.0019823684264</v>
      </c>
      <c r="KW194" s="148">
        <v>85.802863043227163</v>
      </c>
      <c r="KX194" s="148">
        <v>127.87121166731373</v>
      </c>
      <c r="KY194" s="148">
        <v>19.388601965198518</v>
      </c>
      <c r="KZ194" s="148">
        <v>146.81835498344469</v>
      </c>
      <c r="LA194" s="148">
        <v>6.1822908083447992</v>
      </c>
      <c r="LB194" s="148">
        <v>11.466122076146759</v>
      </c>
      <c r="LC194" s="148">
        <v>5.551838114475701</v>
      </c>
      <c r="LD194" s="148">
        <v>1.1445292014678028</v>
      </c>
      <c r="LE194" s="148">
        <v>527.92253985321179</v>
      </c>
      <c r="LF194" s="148">
        <v>25.424233159769454</v>
      </c>
      <c r="LG194" s="148">
        <v>47.123441758835817</v>
      </c>
      <c r="LH194" s="148">
        <v>5.9628842878827371</v>
      </c>
      <c r="LI194" s="148">
        <v>13.263266236105812</v>
      </c>
    </row>
    <row r="195" spans="1:321" s="142" customFormat="1" ht="15.75" x14ac:dyDescent="0.2">
      <c r="A195" s="278">
        <v>68</v>
      </c>
      <c r="B195" s="272">
        <v>45</v>
      </c>
      <c r="C195" s="144">
        <v>110</v>
      </c>
      <c r="D195" s="327">
        <v>3272.85</v>
      </c>
      <c r="E195" s="322" t="s">
        <v>242</v>
      </c>
      <c r="F195" s="311" t="s">
        <v>162</v>
      </c>
      <c r="G195" s="239"/>
      <c r="H195" s="388">
        <v>70.342868033236627</v>
      </c>
      <c r="I195" s="145">
        <v>0.57222877635807778</v>
      </c>
      <c r="J195" s="388">
        <v>10.012559085208119</v>
      </c>
      <c r="K195" s="145">
        <v>2.4660728423610561</v>
      </c>
      <c r="L195" s="145">
        <v>8.5844634318413396E-2</v>
      </c>
      <c r="M195" s="145">
        <v>2.2492945049776591</v>
      </c>
      <c r="N195" s="388">
        <v>2.0191029434820096</v>
      </c>
      <c r="O195" s="145">
        <v>2.726392568785764</v>
      </c>
      <c r="P195" s="145">
        <v>3.2284598651720615</v>
      </c>
      <c r="Q195" s="145">
        <v>0.10163096731206395</v>
      </c>
      <c r="R195" s="145">
        <v>2.6104197695382921E-2</v>
      </c>
      <c r="S195" s="145">
        <v>0.93944158109273312</v>
      </c>
      <c r="T195" s="145">
        <v>0.6</v>
      </c>
      <c r="U195" s="145">
        <v>4.2300000000000004</v>
      </c>
      <c r="V195" s="146">
        <v>99.6</v>
      </c>
      <c r="W195" s="146"/>
      <c r="X195" s="145"/>
      <c r="Y195" s="145">
        <f t="shared" si="257"/>
        <v>2.0229832860390369</v>
      </c>
      <c r="Z195" s="145"/>
      <c r="AA195" s="145"/>
      <c r="AB195" s="145"/>
      <c r="AC195" s="146"/>
      <c r="AD195" s="146"/>
      <c r="AE195" s="146"/>
      <c r="AF195" s="443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D195" s="146"/>
      <c r="BE195" s="146"/>
      <c r="BF195" s="146"/>
      <c r="BG195" s="146"/>
      <c r="BH195" s="147">
        <v>15350.245837606994</v>
      </c>
      <c r="BI195" s="148">
        <v>2.1314053029408151</v>
      </c>
      <c r="BJ195" s="148">
        <v>0.63855405203492299</v>
      </c>
      <c r="BK195" s="148">
        <v>38.963111714646523</v>
      </c>
      <c r="BL195" s="148">
        <v>8.7314119370314813</v>
      </c>
      <c r="BM195" s="148">
        <v>2.4939645933154195</v>
      </c>
      <c r="BN195" s="148">
        <v>40.054833180472428</v>
      </c>
      <c r="BO195" s="148">
        <v>87.896872162633272</v>
      </c>
      <c r="BP195" s="148">
        <v>135.85004109897139</v>
      </c>
      <c r="BQ195" s="148">
        <v>21.949362943402988</v>
      </c>
      <c r="BR195" s="148">
        <v>190.66842763361615</v>
      </c>
      <c r="BS195" s="148">
        <v>5.5949850409788953</v>
      </c>
      <c r="BT195" s="148">
        <v>12.109512514469413</v>
      </c>
      <c r="BU195" s="148">
        <v>7.4917251575012811</v>
      </c>
      <c r="BV195" s="148">
        <v>0.90476788715319056</v>
      </c>
      <c r="BW195" s="148">
        <v>585.73415148742617</v>
      </c>
      <c r="BX195" s="148">
        <v>26.498312661447603</v>
      </c>
      <c r="BY195" s="148">
        <v>55.384079979604216</v>
      </c>
      <c r="BZ195" s="148">
        <v>12.612741752517058</v>
      </c>
      <c r="CA195" s="148">
        <v>15.585025227744248</v>
      </c>
      <c r="CB195" s="148"/>
      <c r="CC195" s="148"/>
      <c r="CD195" s="148"/>
      <c r="CE195" s="148"/>
      <c r="CF195" s="148"/>
      <c r="CG195" s="198">
        <v>13.339210318749128</v>
      </c>
      <c r="CH195" s="344">
        <v>12.6</v>
      </c>
      <c r="CI195" s="360">
        <v>9.1632983298593338</v>
      </c>
      <c r="CJ195" s="353"/>
      <c r="CK195" s="198">
        <v>13.339210318749128</v>
      </c>
      <c r="CL195" s="360">
        <v>9.1632983298593338</v>
      </c>
      <c r="CM195" s="438"/>
      <c r="CN195" s="438"/>
      <c r="DG195" s="516"/>
      <c r="DH195" s="388">
        <v>70.342868033236627</v>
      </c>
      <c r="DI195" s="145">
        <v>0.57222877635807778</v>
      </c>
      <c r="DJ195" s="388">
        <v>10.012559085208119</v>
      </c>
      <c r="DK195" s="145">
        <v>2.4660728423610561</v>
      </c>
      <c r="DL195" s="145">
        <v>8.5844634318413396E-2</v>
      </c>
      <c r="DM195" s="145">
        <v>2.2492945049776591</v>
      </c>
      <c r="DN195" s="388">
        <v>2.0191029434820096</v>
      </c>
      <c r="DO195" s="145">
        <v>2.726392568785764</v>
      </c>
      <c r="DP195" s="145">
        <v>3.2284598651720615</v>
      </c>
      <c r="DQ195" s="145">
        <v>0.10163096731206395</v>
      </c>
      <c r="DR195" s="145">
        <v>2.6104197695382921E-2</v>
      </c>
      <c r="DS195" s="145">
        <v>0.93944158109273312</v>
      </c>
      <c r="DT195" s="145">
        <v>0.6</v>
      </c>
      <c r="DU195" s="145">
        <v>4.2300000000000004</v>
      </c>
      <c r="DV195" s="146">
        <v>99.6</v>
      </c>
      <c r="EM195" s="147">
        <v>15350.245837606994</v>
      </c>
      <c r="EN195" s="148">
        <v>2.1314053029408151</v>
      </c>
      <c r="EO195" s="148">
        <v>0.63855405203492299</v>
      </c>
      <c r="EP195" s="148">
        <v>38.963111714646523</v>
      </c>
      <c r="EQ195" s="148">
        <v>8.7314119370314813</v>
      </c>
      <c r="ER195" s="148">
        <v>2.4939645933154195</v>
      </c>
      <c r="ES195" s="148">
        <v>40.054833180472428</v>
      </c>
      <c r="ET195" s="148">
        <v>87.896872162633272</v>
      </c>
      <c r="EU195" s="148">
        <v>135.85004109897139</v>
      </c>
      <c r="EV195" s="148">
        <v>21.949362943402988</v>
      </c>
      <c r="EW195" s="148">
        <v>190.66842763361615</v>
      </c>
      <c r="EX195" s="148">
        <v>5.5949850409788953</v>
      </c>
      <c r="EY195" s="148">
        <v>12.109512514469413</v>
      </c>
      <c r="EZ195" s="148">
        <v>7.4917251575012811</v>
      </c>
      <c r="FA195" s="148">
        <v>0.90476788715319056</v>
      </c>
      <c r="FB195" s="148">
        <v>585.73415148742617</v>
      </c>
      <c r="FC195" s="148">
        <v>26.498312661447603</v>
      </c>
      <c r="FD195" s="148">
        <v>55.384079979604216</v>
      </c>
      <c r="FE195" s="148">
        <v>12.612741752517058</v>
      </c>
      <c r="FF195" s="148">
        <v>15.585025227744248</v>
      </c>
      <c r="GO195" s="198">
        <v>13.339210318749128</v>
      </c>
      <c r="GP195" s="360">
        <v>9.1632983298593338</v>
      </c>
      <c r="HC195" s="637"/>
      <c r="HL195" s="637"/>
      <c r="IX195" s="278">
        <v>68</v>
      </c>
      <c r="IY195" s="388">
        <v>70.342868033236627</v>
      </c>
      <c r="IZ195" s="145">
        <v>0.57222877635807778</v>
      </c>
      <c r="JA195" s="388">
        <v>10.012559085208119</v>
      </c>
      <c r="JB195" s="145">
        <v>2.4660728423610561</v>
      </c>
      <c r="JC195" s="145">
        <v>8.5844634318413396E-2</v>
      </c>
      <c r="JD195" s="145">
        <v>2.2492945049776591</v>
      </c>
      <c r="JE195" s="388">
        <v>2.0191029434820096</v>
      </c>
      <c r="JF195" s="145">
        <v>2.726392568785764</v>
      </c>
      <c r="JG195" s="145">
        <v>3.2284598651720615</v>
      </c>
      <c r="JH195" s="145">
        <v>0.10163096731206395</v>
      </c>
      <c r="JI195" s="145">
        <v>2.6104197695382921E-2</v>
      </c>
      <c r="JJ195" s="145">
        <v>0.93944158109273312</v>
      </c>
      <c r="JK195" s="145">
        <v>4.2300000000000004</v>
      </c>
      <c r="JL195" s="248">
        <v>0.6</v>
      </c>
      <c r="JM195" s="146">
        <v>99.6</v>
      </c>
      <c r="KP195" s="147">
        <v>15350.245837606994</v>
      </c>
      <c r="KQ195" s="148">
        <v>2.1314053029408151</v>
      </c>
      <c r="KR195" s="148">
        <v>0.63855405203492299</v>
      </c>
      <c r="KS195" s="148">
        <v>38.963111714646523</v>
      </c>
      <c r="KT195" s="148">
        <v>8.7314119370314813</v>
      </c>
      <c r="KU195" s="148">
        <v>2.4939645933154195</v>
      </c>
      <c r="KV195" s="148">
        <v>40.054833180472428</v>
      </c>
      <c r="KW195" s="148">
        <v>87.896872162633272</v>
      </c>
      <c r="KX195" s="148">
        <v>135.85004109897139</v>
      </c>
      <c r="KY195" s="148">
        <v>21.949362943402988</v>
      </c>
      <c r="KZ195" s="148">
        <v>190.66842763361615</v>
      </c>
      <c r="LA195" s="148">
        <v>5.5949850409788953</v>
      </c>
      <c r="LB195" s="148">
        <v>12.109512514469413</v>
      </c>
      <c r="LC195" s="148">
        <v>7.4917251575012811</v>
      </c>
      <c r="LD195" s="148">
        <v>0.90476788715319056</v>
      </c>
      <c r="LE195" s="148">
        <v>585.73415148742617</v>
      </c>
      <c r="LF195" s="148">
        <v>26.498312661447603</v>
      </c>
      <c r="LG195" s="148">
        <v>55.384079979604216</v>
      </c>
      <c r="LH195" s="148">
        <v>12.612741752517058</v>
      </c>
      <c r="LI195" s="148">
        <v>15.585025227744248</v>
      </c>
    </row>
    <row r="196" spans="1:321" s="142" customFormat="1" ht="15.75" x14ac:dyDescent="0.2">
      <c r="A196" s="278">
        <v>69</v>
      </c>
      <c r="B196" s="272">
        <v>49</v>
      </c>
      <c r="C196" s="144">
        <v>110</v>
      </c>
      <c r="D196" s="327">
        <v>3273.5</v>
      </c>
      <c r="E196" s="322" t="s">
        <v>242</v>
      </c>
      <c r="F196" s="311" t="s">
        <v>162</v>
      </c>
      <c r="G196" s="239"/>
      <c r="H196" s="388">
        <v>71.51364718118657</v>
      </c>
      <c r="I196" s="145">
        <v>0.68539806680158721</v>
      </c>
      <c r="J196" s="388">
        <v>11.465109884325013</v>
      </c>
      <c r="K196" s="145">
        <v>2.834205339320031</v>
      </c>
      <c r="L196" s="145">
        <v>2.7804366020884669E-2</v>
      </c>
      <c r="M196" s="145">
        <v>2.0885985534511606</v>
      </c>
      <c r="N196" s="388">
        <v>0.44323430539174974</v>
      </c>
      <c r="O196" s="145">
        <v>2.4821529989673587</v>
      </c>
      <c r="P196" s="145">
        <v>3.6652696619295617</v>
      </c>
      <c r="Q196" s="145">
        <v>0.12184854520917106</v>
      </c>
      <c r="R196" s="145">
        <v>1.6151065556249185E-2</v>
      </c>
      <c r="S196" s="145">
        <v>0.77658003184066493</v>
      </c>
      <c r="T196" s="145">
        <v>0.56999999999999995</v>
      </c>
      <c r="U196" s="145">
        <v>2.91</v>
      </c>
      <c r="V196" s="146">
        <v>99.6</v>
      </c>
      <c r="W196" s="146"/>
      <c r="X196" s="145"/>
      <c r="Y196" s="145">
        <f t="shared" si="257"/>
        <v>1.8417575252337801</v>
      </c>
      <c r="Z196" s="145"/>
      <c r="AA196" s="145"/>
      <c r="AB196" s="145"/>
      <c r="AC196" s="146"/>
      <c r="AD196" s="146"/>
      <c r="AE196" s="146"/>
      <c r="AF196" s="443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X196" s="146"/>
      <c r="AY196" s="146"/>
      <c r="AZ196" s="146"/>
      <c r="BA196" s="146"/>
      <c r="BD196" s="146"/>
      <c r="BE196" s="146"/>
      <c r="BF196" s="146"/>
      <c r="BG196" s="146"/>
      <c r="BH196" s="147">
        <v>18070.509169080531</v>
      </c>
      <c r="BI196" s="148">
        <v>4.9830505515382413</v>
      </c>
      <c r="BJ196" s="148">
        <v>0.49718127003776641</v>
      </c>
      <c r="BK196" s="148">
        <v>50.256600997227849</v>
      </c>
      <c r="BL196" s="148">
        <v>13.739322029629562</v>
      </c>
      <c r="BM196" s="148">
        <v>1.8128940292513589</v>
      </c>
      <c r="BN196" s="148">
        <v>36.573187659091268</v>
      </c>
      <c r="BO196" s="148">
        <v>108.46386425326772</v>
      </c>
      <c r="BP196" s="148">
        <v>147.84710540191534</v>
      </c>
      <c r="BQ196" s="148">
        <v>22.39841925171952</v>
      </c>
      <c r="BR196" s="148">
        <v>220.16937634922223</v>
      </c>
      <c r="BS196" s="148">
        <v>8.2289658534975683</v>
      </c>
      <c r="BT196" s="148">
        <v>13.394913789476666</v>
      </c>
      <c r="BU196" s="148">
        <v>9.3161260888687476</v>
      </c>
      <c r="BV196" s="148">
        <v>2.6962320607349288</v>
      </c>
      <c r="BW196" s="148">
        <v>604.28967773819454</v>
      </c>
      <c r="BX196" s="148">
        <v>42.138092406558947</v>
      </c>
      <c r="BY196" s="148">
        <v>73.972154061207007</v>
      </c>
      <c r="BZ196" s="148">
        <v>12.521751085637769</v>
      </c>
      <c r="CA196" s="148">
        <v>16.65536970653805</v>
      </c>
      <c r="CB196" s="148"/>
      <c r="CC196" s="148"/>
      <c r="CD196" s="148"/>
      <c r="CE196" s="148"/>
      <c r="CF196" s="148"/>
      <c r="CG196" s="198">
        <v>16.592733632256337</v>
      </c>
      <c r="CH196" s="344">
        <v>13.76708680987042</v>
      </c>
      <c r="CI196" s="360">
        <v>2.5557188410354232</v>
      </c>
      <c r="CJ196" s="353" t="s">
        <v>164</v>
      </c>
      <c r="CK196" s="198">
        <v>16.592733632256337</v>
      </c>
      <c r="CL196" s="360">
        <v>2.5557188410354232</v>
      </c>
      <c r="CM196" s="438"/>
      <c r="CN196" s="438"/>
      <c r="DG196" s="516"/>
      <c r="DH196" s="388">
        <v>71.51364718118657</v>
      </c>
      <c r="DI196" s="145">
        <v>0.68539806680158721</v>
      </c>
      <c r="DJ196" s="388">
        <v>11.465109884325013</v>
      </c>
      <c r="DK196" s="145">
        <v>2.834205339320031</v>
      </c>
      <c r="DL196" s="145">
        <v>2.7804366020884669E-2</v>
      </c>
      <c r="DM196" s="145">
        <v>2.0885985534511606</v>
      </c>
      <c r="DN196" s="388">
        <v>0.44323430539174974</v>
      </c>
      <c r="DO196" s="145">
        <v>2.4821529989673587</v>
      </c>
      <c r="DP196" s="145">
        <v>3.6652696619295617</v>
      </c>
      <c r="DQ196" s="145">
        <v>0.12184854520917106</v>
      </c>
      <c r="DR196" s="145">
        <v>1.6151065556249185E-2</v>
      </c>
      <c r="DS196" s="145">
        <v>0.77658003184066493</v>
      </c>
      <c r="DT196" s="145">
        <v>0.56999999999999995</v>
      </c>
      <c r="DU196" s="145">
        <v>2.91</v>
      </c>
      <c r="DV196" s="146">
        <v>99.6</v>
      </c>
      <c r="EM196" s="147">
        <v>18070.509169080531</v>
      </c>
      <c r="EN196" s="148">
        <v>4.9830505515382413</v>
      </c>
      <c r="EO196" s="148">
        <v>0.49718127003776641</v>
      </c>
      <c r="EP196" s="148">
        <v>50.256600997227849</v>
      </c>
      <c r="EQ196" s="148">
        <v>13.739322029629562</v>
      </c>
      <c r="ER196" s="148">
        <v>1.8128940292513589</v>
      </c>
      <c r="ES196" s="148">
        <v>36.573187659091268</v>
      </c>
      <c r="ET196" s="148">
        <v>108.46386425326772</v>
      </c>
      <c r="EU196" s="148">
        <v>147.84710540191534</v>
      </c>
      <c r="EV196" s="148">
        <v>22.39841925171952</v>
      </c>
      <c r="EW196" s="148">
        <v>220.16937634922223</v>
      </c>
      <c r="EX196" s="148">
        <v>8.2289658534975683</v>
      </c>
      <c r="EY196" s="148">
        <v>13.394913789476666</v>
      </c>
      <c r="EZ196" s="148">
        <v>9.3161260888687476</v>
      </c>
      <c r="FA196" s="148">
        <v>2.6962320607349288</v>
      </c>
      <c r="FB196" s="148">
        <v>604.28967773819454</v>
      </c>
      <c r="FC196" s="148">
        <v>42.138092406558947</v>
      </c>
      <c r="FD196" s="148">
        <v>73.972154061207007</v>
      </c>
      <c r="FE196" s="148">
        <v>12.521751085637769</v>
      </c>
      <c r="FF196" s="148">
        <v>16.65536970653805</v>
      </c>
      <c r="GO196" s="198">
        <v>16.592733632256337</v>
      </c>
      <c r="GP196" s="360">
        <v>2.5557188410354232</v>
      </c>
      <c r="HC196" s="637"/>
      <c r="HL196" s="637"/>
      <c r="IX196" s="278">
        <v>69</v>
      </c>
      <c r="IY196" s="388">
        <v>71.51364718118657</v>
      </c>
      <c r="IZ196" s="145">
        <v>0.68539806680158721</v>
      </c>
      <c r="JA196" s="388">
        <v>11.465109884325013</v>
      </c>
      <c r="JB196" s="145">
        <v>2.834205339320031</v>
      </c>
      <c r="JC196" s="145">
        <v>2.7804366020884669E-2</v>
      </c>
      <c r="JD196" s="145">
        <v>2.0885985534511606</v>
      </c>
      <c r="JE196" s="388">
        <v>0.44323430539174974</v>
      </c>
      <c r="JF196" s="145">
        <v>2.4821529989673587</v>
      </c>
      <c r="JG196" s="145">
        <v>3.6652696619295617</v>
      </c>
      <c r="JH196" s="145">
        <v>0.12184854520917106</v>
      </c>
      <c r="JI196" s="145">
        <v>1.6151065556249185E-2</v>
      </c>
      <c r="JJ196" s="145">
        <v>0.77658003184066493</v>
      </c>
      <c r="JK196" s="145">
        <v>2.91</v>
      </c>
      <c r="JL196" s="248">
        <v>0.56999999999999995</v>
      </c>
      <c r="JM196" s="146">
        <v>99.6</v>
      </c>
      <c r="KP196" s="147">
        <v>18070.509169080531</v>
      </c>
      <c r="KQ196" s="148">
        <v>4.9830505515382413</v>
      </c>
      <c r="KR196" s="148">
        <v>0.49718127003776641</v>
      </c>
      <c r="KS196" s="148">
        <v>50.256600997227849</v>
      </c>
      <c r="KT196" s="148">
        <v>13.739322029629562</v>
      </c>
      <c r="KU196" s="148">
        <v>1.8128940292513589</v>
      </c>
      <c r="KV196" s="148">
        <v>36.573187659091268</v>
      </c>
      <c r="KW196" s="148">
        <v>108.46386425326772</v>
      </c>
      <c r="KX196" s="148">
        <v>147.84710540191534</v>
      </c>
      <c r="KY196" s="148">
        <v>22.39841925171952</v>
      </c>
      <c r="KZ196" s="148">
        <v>220.16937634922223</v>
      </c>
      <c r="LA196" s="148">
        <v>8.2289658534975683</v>
      </c>
      <c r="LB196" s="148">
        <v>13.394913789476666</v>
      </c>
      <c r="LC196" s="148">
        <v>9.3161260888687476</v>
      </c>
      <c r="LD196" s="148">
        <v>2.6962320607349288</v>
      </c>
      <c r="LE196" s="148">
        <v>604.28967773819454</v>
      </c>
      <c r="LF196" s="148">
        <v>42.138092406558947</v>
      </c>
      <c r="LG196" s="148">
        <v>73.972154061207007</v>
      </c>
      <c r="LH196" s="148">
        <v>12.521751085637769</v>
      </c>
      <c r="LI196" s="148">
        <v>16.65536970653805</v>
      </c>
    </row>
    <row r="197" spans="1:321" s="142" customFormat="1" ht="15.75" x14ac:dyDescent="0.2">
      <c r="A197" s="278">
        <v>70</v>
      </c>
      <c r="B197" s="272">
        <v>27</v>
      </c>
      <c r="C197" s="144">
        <v>110</v>
      </c>
      <c r="D197" s="327">
        <v>3274.15</v>
      </c>
      <c r="E197" s="322" t="s">
        <v>242</v>
      </c>
      <c r="F197" s="311" t="s">
        <v>162</v>
      </c>
      <c r="G197" s="239"/>
      <c r="H197" s="388">
        <v>73.55947711930142</v>
      </c>
      <c r="I197" s="145">
        <v>0.37961719149281226</v>
      </c>
      <c r="J197" s="388">
        <v>9.6854568404160748</v>
      </c>
      <c r="K197" s="145">
        <v>2.1123496768672823</v>
      </c>
      <c r="L197" s="145">
        <v>5.6584449297985229E-2</v>
      </c>
      <c r="M197" s="145">
        <v>1.9146622337502703</v>
      </c>
      <c r="N197" s="388">
        <v>1.2903914829961876</v>
      </c>
      <c r="O197" s="145">
        <v>2.4400892629458477</v>
      </c>
      <c r="P197" s="145">
        <v>3.5625692065243246</v>
      </c>
      <c r="Q197" s="145">
        <v>8.8304484166656871E-2</v>
      </c>
      <c r="R197" s="145">
        <v>4.7682374996132218E-2</v>
      </c>
      <c r="S197" s="145">
        <v>0.76281567724499078</v>
      </c>
      <c r="T197" s="145">
        <v>0.56000000000000005</v>
      </c>
      <c r="U197" s="145">
        <v>3.14</v>
      </c>
      <c r="V197" s="146">
        <v>99.6</v>
      </c>
      <c r="W197" s="146"/>
      <c r="X197" s="145"/>
      <c r="Y197" s="145">
        <f t="shared" si="257"/>
        <v>1.8105462331058191</v>
      </c>
      <c r="Z197" s="145"/>
      <c r="AA197" s="145"/>
      <c r="AB197" s="145"/>
      <c r="AC197" s="146"/>
      <c r="AD197" s="146"/>
      <c r="AE197" s="146"/>
      <c r="AF197" s="443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D197" s="146"/>
      <c r="BE197" s="146"/>
      <c r="BF197" s="146"/>
      <c r="BG197" s="146"/>
      <c r="BH197" s="147">
        <v>12627.769727740042</v>
      </c>
      <c r="BI197" s="148">
        <v>12.123811054339484</v>
      </c>
      <c r="BJ197" s="148">
        <v>8.4951390311496858E-2</v>
      </c>
      <c r="BK197" s="148">
        <v>37.646133247728876</v>
      </c>
      <c r="BL197" s="148">
        <v>10.659619564819295</v>
      </c>
      <c r="BM197" s="148">
        <v>0.87409876018041344</v>
      </c>
      <c r="BN197" s="148">
        <v>31.476734672081751</v>
      </c>
      <c r="BO197" s="148">
        <v>90.25929950938945</v>
      </c>
      <c r="BP197" s="148">
        <v>133.11437658244631</v>
      </c>
      <c r="BQ197" s="148">
        <v>14.915252260578304</v>
      </c>
      <c r="BR197" s="148">
        <v>97.961074740729558</v>
      </c>
      <c r="BS197" s="148">
        <v>5.6172855598629079</v>
      </c>
      <c r="BT197" s="148">
        <v>15.44630427856301</v>
      </c>
      <c r="BU197" s="148">
        <v>6.4678608977829599</v>
      </c>
      <c r="BV197" s="148">
        <v>1.1476276877572777</v>
      </c>
      <c r="BW197" s="148">
        <v>658.28559955481751</v>
      </c>
      <c r="BX197" s="148">
        <v>29.571350165281689</v>
      </c>
      <c r="BY197" s="148">
        <v>54.268252952589194</v>
      </c>
      <c r="BZ197" s="148">
        <v>6.1198565931060314</v>
      </c>
      <c r="CA197" s="148">
        <v>7.1231731946565349</v>
      </c>
      <c r="CB197" s="148"/>
      <c r="CC197" s="148"/>
      <c r="CD197" s="148"/>
      <c r="CE197" s="148"/>
      <c r="CF197" s="148"/>
      <c r="CG197" s="198">
        <v>16.711773283538186</v>
      </c>
      <c r="CH197" s="344">
        <v>13.624621414573301</v>
      </c>
      <c r="CI197" s="360">
        <v>3.3350938481480004</v>
      </c>
      <c r="CJ197" s="353" t="s">
        <v>159</v>
      </c>
      <c r="CK197" s="198">
        <v>16.711773283538186</v>
      </c>
      <c r="CL197" s="360">
        <v>3.3350938481480004</v>
      </c>
      <c r="CM197" s="438"/>
      <c r="CN197" s="438"/>
      <c r="DG197" s="516"/>
      <c r="DH197" s="388">
        <v>73.55947711930142</v>
      </c>
      <c r="DI197" s="145">
        <v>0.37961719149281226</v>
      </c>
      <c r="DJ197" s="388">
        <v>9.6854568404160748</v>
      </c>
      <c r="DK197" s="145">
        <v>2.1123496768672823</v>
      </c>
      <c r="DL197" s="145">
        <v>5.6584449297985229E-2</v>
      </c>
      <c r="DM197" s="145">
        <v>1.9146622337502703</v>
      </c>
      <c r="DN197" s="388">
        <v>1.2903914829961876</v>
      </c>
      <c r="DO197" s="145">
        <v>2.4400892629458477</v>
      </c>
      <c r="DP197" s="145">
        <v>3.5625692065243246</v>
      </c>
      <c r="DQ197" s="145">
        <v>8.8304484166656871E-2</v>
      </c>
      <c r="DR197" s="145">
        <v>4.7682374996132218E-2</v>
      </c>
      <c r="DS197" s="145">
        <v>0.76281567724499078</v>
      </c>
      <c r="DT197" s="145">
        <v>0.56000000000000005</v>
      </c>
      <c r="DU197" s="145">
        <v>3.14</v>
      </c>
      <c r="DV197" s="146">
        <v>99.6</v>
      </c>
      <c r="EM197" s="147">
        <v>12627.769727740042</v>
      </c>
      <c r="EN197" s="148">
        <v>12.123811054339484</v>
      </c>
      <c r="EO197" s="148">
        <v>8.4951390311496858E-2</v>
      </c>
      <c r="EP197" s="148">
        <v>37.646133247728876</v>
      </c>
      <c r="EQ197" s="148">
        <v>10.659619564819295</v>
      </c>
      <c r="ER197" s="148">
        <v>0.87409876018041344</v>
      </c>
      <c r="ES197" s="148">
        <v>31.476734672081751</v>
      </c>
      <c r="ET197" s="148">
        <v>90.25929950938945</v>
      </c>
      <c r="EU197" s="148">
        <v>133.11437658244631</v>
      </c>
      <c r="EV197" s="148">
        <v>14.915252260578304</v>
      </c>
      <c r="EW197" s="148">
        <v>97.961074740729558</v>
      </c>
      <c r="EX197" s="148">
        <v>5.6172855598629079</v>
      </c>
      <c r="EY197" s="148">
        <v>15.44630427856301</v>
      </c>
      <c r="EZ197" s="148">
        <v>6.4678608977829599</v>
      </c>
      <c r="FA197" s="148">
        <v>1.1476276877572777</v>
      </c>
      <c r="FB197" s="148">
        <v>658.28559955481751</v>
      </c>
      <c r="FC197" s="148">
        <v>29.571350165281689</v>
      </c>
      <c r="FD197" s="148">
        <v>54.268252952589194</v>
      </c>
      <c r="FE197" s="148">
        <v>6.1198565931060314</v>
      </c>
      <c r="FF197" s="148">
        <v>7.1231731946565349</v>
      </c>
      <c r="GO197" s="198">
        <v>16.711773283538186</v>
      </c>
      <c r="GP197" s="360">
        <v>3.3350938481480004</v>
      </c>
      <c r="HC197" s="637"/>
      <c r="HL197" s="637"/>
      <c r="IX197" s="278">
        <v>70</v>
      </c>
      <c r="IY197" s="388">
        <v>73.55947711930142</v>
      </c>
      <c r="IZ197" s="145">
        <v>0.37961719149281226</v>
      </c>
      <c r="JA197" s="388">
        <v>9.6854568404160748</v>
      </c>
      <c r="JB197" s="145">
        <v>2.1123496768672823</v>
      </c>
      <c r="JC197" s="145">
        <v>5.6584449297985229E-2</v>
      </c>
      <c r="JD197" s="145">
        <v>1.9146622337502703</v>
      </c>
      <c r="JE197" s="388">
        <v>1.2903914829961876</v>
      </c>
      <c r="JF197" s="145">
        <v>2.4400892629458477</v>
      </c>
      <c r="JG197" s="145">
        <v>3.5625692065243246</v>
      </c>
      <c r="JH197" s="145">
        <v>8.8304484166656871E-2</v>
      </c>
      <c r="JI197" s="145">
        <v>4.7682374996132218E-2</v>
      </c>
      <c r="JJ197" s="145">
        <v>0.76281567724499078</v>
      </c>
      <c r="JK197" s="145">
        <v>3.14</v>
      </c>
      <c r="JL197" s="248">
        <v>0.56000000000000005</v>
      </c>
      <c r="JM197" s="146">
        <v>99.6</v>
      </c>
      <c r="KP197" s="147">
        <v>12627.769727740042</v>
      </c>
      <c r="KQ197" s="148">
        <v>12.123811054339484</v>
      </c>
      <c r="KR197" s="148">
        <v>8.4951390311496858E-2</v>
      </c>
      <c r="KS197" s="148">
        <v>37.646133247728876</v>
      </c>
      <c r="KT197" s="148">
        <v>10.659619564819295</v>
      </c>
      <c r="KU197" s="148">
        <v>0.87409876018041344</v>
      </c>
      <c r="KV197" s="148">
        <v>31.476734672081751</v>
      </c>
      <c r="KW197" s="148">
        <v>90.25929950938945</v>
      </c>
      <c r="KX197" s="148">
        <v>133.11437658244631</v>
      </c>
      <c r="KY197" s="148">
        <v>14.915252260578304</v>
      </c>
      <c r="KZ197" s="148">
        <v>97.961074740729558</v>
      </c>
      <c r="LA197" s="148">
        <v>5.6172855598629079</v>
      </c>
      <c r="LB197" s="148">
        <v>15.44630427856301</v>
      </c>
      <c r="LC197" s="148">
        <v>6.4678608977829599</v>
      </c>
      <c r="LD197" s="148">
        <v>1.1476276877572777</v>
      </c>
      <c r="LE197" s="148">
        <v>658.28559955481751</v>
      </c>
      <c r="LF197" s="148">
        <v>29.571350165281689</v>
      </c>
      <c r="LG197" s="148">
        <v>54.268252952589194</v>
      </c>
      <c r="LH197" s="148">
        <v>6.1198565931060314</v>
      </c>
      <c r="LI197" s="148">
        <v>7.1231731946565349</v>
      </c>
    </row>
    <row r="198" spans="1:321" s="142" customFormat="1" ht="15.75" x14ac:dyDescent="0.2">
      <c r="A198" s="278">
        <v>71</v>
      </c>
      <c r="B198" s="272">
        <v>25</v>
      </c>
      <c r="C198" s="144">
        <v>110</v>
      </c>
      <c r="D198" s="327">
        <v>3274.7</v>
      </c>
      <c r="E198" s="322" t="s">
        <v>242</v>
      </c>
      <c r="F198" s="311" t="s">
        <v>162</v>
      </c>
      <c r="G198" s="239"/>
      <c r="H198" s="388">
        <v>70.576174414127593</v>
      </c>
      <c r="I198" s="145">
        <v>0.45837821543625101</v>
      </c>
      <c r="J198" s="388">
        <v>10.793815857731877</v>
      </c>
      <c r="K198" s="145">
        <v>2.4238686722598084</v>
      </c>
      <c r="L198" s="145">
        <v>7.1483584571729944E-2</v>
      </c>
      <c r="M198" s="145">
        <v>2.2267752831891907</v>
      </c>
      <c r="N198" s="388">
        <v>1.677091167344509</v>
      </c>
      <c r="O198" s="145">
        <v>2.5585166311298342</v>
      </c>
      <c r="P198" s="145">
        <v>3.4972522101321499</v>
      </c>
      <c r="Q198" s="145">
        <v>9.2743788603839292E-2</v>
      </c>
      <c r="R198" s="145">
        <v>3.1017302500951787E-2</v>
      </c>
      <c r="S198" s="145">
        <v>0.82288287297227058</v>
      </c>
      <c r="T198" s="145">
        <v>0.53</v>
      </c>
      <c r="U198" s="145">
        <v>3.84</v>
      </c>
      <c r="V198" s="146">
        <v>99.6</v>
      </c>
      <c r="W198" s="146"/>
      <c r="X198" s="145"/>
      <c r="Y198" s="145">
        <f t="shared" si="257"/>
        <v>1.8984193402983369</v>
      </c>
      <c r="Z198" s="145"/>
      <c r="AA198" s="145"/>
      <c r="AB198" s="145"/>
      <c r="AC198" s="146"/>
      <c r="AD198" s="146"/>
      <c r="AE198" s="146"/>
      <c r="AF198" s="443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X198" s="146"/>
      <c r="AY198" s="146"/>
      <c r="AZ198" s="146"/>
      <c r="BA198" s="146"/>
      <c r="BD198" s="146"/>
      <c r="BE198" s="146"/>
      <c r="BF198" s="146"/>
      <c r="BG198" s="146"/>
      <c r="BH198" s="147">
        <v>14054.254760798221</v>
      </c>
      <c r="BI198" s="148">
        <v>14.956587801608322</v>
      </c>
      <c r="BJ198" s="148">
        <v>0</v>
      </c>
      <c r="BK198" s="148">
        <v>38.855152802539642</v>
      </c>
      <c r="BL198" s="148">
        <v>10.185641937124062</v>
      </c>
      <c r="BM198" s="148">
        <v>2.0808436600588545</v>
      </c>
      <c r="BN198" s="148">
        <v>32.100954302060906</v>
      </c>
      <c r="BO198" s="148">
        <v>89.250759372088169</v>
      </c>
      <c r="BP198" s="148">
        <v>131.05819384140827</v>
      </c>
      <c r="BQ198" s="148">
        <v>16.475840631911918</v>
      </c>
      <c r="BR198" s="148">
        <v>121.77069663735274</v>
      </c>
      <c r="BS198" s="148">
        <v>5.7428114158583083</v>
      </c>
      <c r="BT198" s="148">
        <v>11.809013007535095</v>
      </c>
      <c r="BU198" s="148">
        <v>6.6556057392026462</v>
      </c>
      <c r="BV198" s="148">
        <v>1.8935305906946185</v>
      </c>
      <c r="BW198" s="148">
        <v>593.31195255875457</v>
      </c>
      <c r="BX198" s="148">
        <v>27.255920290598016</v>
      </c>
      <c r="BY198" s="148">
        <v>55.708876351633982</v>
      </c>
      <c r="BZ198" s="148">
        <v>12.410638114249002</v>
      </c>
      <c r="CA198" s="148">
        <v>17.840899706432406</v>
      </c>
      <c r="CB198" s="148"/>
      <c r="CC198" s="148"/>
      <c r="CD198" s="148"/>
      <c r="CE198" s="148"/>
      <c r="CF198" s="148"/>
      <c r="CG198" s="198">
        <v>14.96579208594423</v>
      </c>
      <c r="CH198" s="344">
        <v>12.759765358555761</v>
      </c>
      <c r="CI198" s="360">
        <v>3.3606376353447045</v>
      </c>
      <c r="CJ198" s="353"/>
      <c r="CK198" s="198">
        <v>14.96579208594423</v>
      </c>
      <c r="CL198" s="360">
        <v>3.3606376353447045</v>
      </c>
      <c r="CM198" s="438"/>
      <c r="CN198" s="438"/>
      <c r="DG198" s="516"/>
      <c r="DH198" s="388">
        <v>70.576174414127593</v>
      </c>
      <c r="DI198" s="145">
        <v>0.45837821543625101</v>
      </c>
      <c r="DJ198" s="388">
        <v>10.793815857731877</v>
      </c>
      <c r="DK198" s="145">
        <v>2.4238686722598084</v>
      </c>
      <c r="DL198" s="145">
        <v>7.1483584571729944E-2</v>
      </c>
      <c r="DM198" s="145">
        <v>2.2267752831891907</v>
      </c>
      <c r="DN198" s="388">
        <v>1.677091167344509</v>
      </c>
      <c r="DO198" s="145">
        <v>2.5585166311298342</v>
      </c>
      <c r="DP198" s="145">
        <v>3.4972522101321499</v>
      </c>
      <c r="DQ198" s="145">
        <v>9.2743788603839292E-2</v>
      </c>
      <c r="DR198" s="145">
        <v>3.1017302500951787E-2</v>
      </c>
      <c r="DS198" s="145">
        <v>0.82288287297227058</v>
      </c>
      <c r="DT198" s="145">
        <v>0.53</v>
      </c>
      <c r="DU198" s="145">
        <v>3.84</v>
      </c>
      <c r="DV198" s="146">
        <v>99.6</v>
      </c>
      <c r="EM198" s="147">
        <v>14054.254760798221</v>
      </c>
      <c r="EN198" s="148">
        <v>14.956587801608322</v>
      </c>
      <c r="EO198" s="148">
        <v>0</v>
      </c>
      <c r="EP198" s="148">
        <v>38.855152802539642</v>
      </c>
      <c r="EQ198" s="148">
        <v>10.185641937124062</v>
      </c>
      <c r="ER198" s="148">
        <v>2.0808436600588545</v>
      </c>
      <c r="ES198" s="148">
        <v>32.100954302060906</v>
      </c>
      <c r="ET198" s="148">
        <v>89.250759372088169</v>
      </c>
      <c r="EU198" s="148">
        <v>131.05819384140827</v>
      </c>
      <c r="EV198" s="148">
        <v>16.475840631911918</v>
      </c>
      <c r="EW198" s="148">
        <v>121.77069663735274</v>
      </c>
      <c r="EX198" s="148">
        <v>5.7428114158583083</v>
      </c>
      <c r="EY198" s="148">
        <v>11.809013007535095</v>
      </c>
      <c r="EZ198" s="148">
        <v>6.6556057392026462</v>
      </c>
      <c r="FA198" s="148">
        <v>1.8935305906946185</v>
      </c>
      <c r="FB198" s="148">
        <v>593.31195255875457</v>
      </c>
      <c r="FC198" s="148">
        <v>27.255920290598016</v>
      </c>
      <c r="FD198" s="148">
        <v>55.708876351633982</v>
      </c>
      <c r="FE198" s="148">
        <v>12.410638114249002</v>
      </c>
      <c r="FF198" s="148">
        <v>17.840899706432406</v>
      </c>
      <c r="GO198" s="198">
        <v>14.96579208594423</v>
      </c>
      <c r="GP198" s="360">
        <v>3.3606376353447045</v>
      </c>
      <c r="HC198" s="637"/>
      <c r="HL198" s="637"/>
      <c r="IX198" s="278">
        <v>71</v>
      </c>
      <c r="IY198" s="388">
        <v>70.576174414127593</v>
      </c>
      <c r="IZ198" s="145">
        <v>0.45837821543625101</v>
      </c>
      <c r="JA198" s="388">
        <v>10.793815857731877</v>
      </c>
      <c r="JB198" s="145">
        <v>2.4238686722598084</v>
      </c>
      <c r="JC198" s="145">
        <v>7.1483584571729944E-2</v>
      </c>
      <c r="JD198" s="145">
        <v>2.2267752831891907</v>
      </c>
      <c r="JE198" s="388">
        <v>1.677091167344509</v>
      </c>
      <c r="JF198" s="145">
        <v>2.5585166311298342</v>
      </c>
      <c r="JG198" s="145">
        <v>3.4972522101321499</v>
      </c>
      <c r="JH198" s="145">
        <v>9.2743788603839292E-2</v>
      </c>
      <c r="JI198" s="145">
        <v>3.1017302500951787E-2</v>
      </c>
      <c r="JJ198" s="145">
        <v>0.82288287297227058</v>
      </c>
      <c r="JK198" s="145">
        <v>3.84</v>
      </c>
      <c r="JL198" s="248">
        <v>0.53</v>
      </c>
      <c r="JM198" s="146">
        <v>99.6</v>
      </c>
      <c r="KP198" s="147">
        <v>14054.254760798221</v>
      </c>
      <c r="KQ198" s="148">
        <v>14.956587801608322</v>
      </c>
      <c r="KR198" s="148">
        <v>0</v>
      </c>
      <c r="KS198" s="148">
        <v>38.855152802539642</v>
      </c>
      <c r="KT198" s="148">
        <v>10.185641937124062</v>
      </c>
      <c r="KU198" s="148">
        <v>2.0808436600588545</v>
      </c>
      <c r="KV198" s="148">
        <v>32.100954302060906</v>
      </c>
      <c r="KW198" s="148">
        <v>89.250759372088169</v>
      </c>
      <c r="KX198" s="148">
        <v>131.05819384140827</v>
      </c>
      <c r="KY198" s="148">
        <v>16.475840631911918</v>
      </c>
      <c r="KZ198" s="148">
        <v>121.77069663735274</v>
      </c>
      <c r="LA198" s="148">
        <v>5.7428114158583083</v>
      </c>
      <c r="LB198" s="148">
        <v>11.809013007535095</v>
      </c>
      <c r="LC198" s="148">
        <v>6.6556057392026462</v>
      </c>
      <c r="LD198" s="148">
        <v>1.8935305906946185</v>
      </c>
      <c r="LE198" s="148">
        <v>593.31195255875457</v>
      </c>
      <c r="LF198" s="148">
        <v>27.255920290598016</v>
      </c>
      <c r="LG198" s="148">
        <v>55.708876351633982</v>
      </c>
      <c r="LH198" s="148">
        <v>12.410638114249002</v>
      </c>
      <c r="LI198" s="148">
        <v>17.840899706432406</v>
      </c>
    </row>
    <row r="199" spans="1:321" s="142" customFormat="1" ht="15.75" x14ac:dyDescent="0.2">
      <c r="A199" s="278">
        <v>72</v>
      </c>
      <c r="B199" s="272">
        <v>23</v>
      </c>
      <c r="C199" s="144">
        <v>110</v>
      </c>
      <c r="D199" s="327">
        <v>3276.45</v>
      </c>
      <c r="E199" s="322" t="s">
        <v>242</v>
      </c>
      <c r="F199" s="311" t="s">
        <v>161</v>
      </c>
      <c r="G199" s="239"/>
      <c r="H199" s="388">
        <v>74.784794648977567</v>
      </c>
      <c r="I199" s="145">
        <v>0.36143860666715882</v>
      </c>
      <c r="J199" s="388">
        <v>10.275794300960737</v>
      </c>
      <c r="K199" s="145">
        <v>1.7903890406336016</v>
      </c>
      <c r="L199" s="145">
        <v>2.9330605443826919E-2</v>
      </c>
      <c r="M199" s="145">
        <v>1.6386438944138024</v>
      </c>
      <c r="N199" s="388">
        <v>0.61971088238085703</v>
      </c>
      <c r="O199" s="145">
        <v>2.6340513166636783</v>
      </c>
      <c r="P199" s="145">
        <v>3.4004152262636702</v>
      </c>
      <c r="Q199" s="145">
        <v>8.6464180631281445E-2</v>
      </c>
      <c r="R199" s="145">
        <v>5.7540944707507674E-2</v>
      </c>
      <c r="S199" s="145">
        <v>0.89142635225630906</v>
      </c>
      <c r="T199" s="145">
        <v>0.52</v>
      </c>
      <c r="U199" s="145">
        <v>2.5099999999999998</v>
      </c>
      <c r="V199" s="146">
        <v>99.6</v>
      </c>
      <c r="W199" s="146"/>
      <c r="X199" s="145"/>
      <c r="Y199" s="145">
        <f t="shared" si="257"/>
        <v>1.9544660769644493</v>
      </c>
      <c r="Z199" s="145"/>
      <c r="AA199" s="145"/>
      <c r="AB199" s="145"/>
      <c r="AC199" s="146"/>
      <c r="AD199" s="146"/>
      <c r="AE199" s="146"/>
      <c r="AF199" s="443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  <c r="BD199" s="146"/>
      <c r="BE199" s="146"/>
      <c r="BF199" s="146"/>
      <c r="BG199" s="146"/>
      <c r="BH199" s="147">
        <v>9978.6970254620446</v>
      </c>
      <c r="BI199" s="148">
        <v>0.53519364162280192</v>
      </c>
      <c r="BJ199" s="148">
        <v>0</v>
      </c>
      <c r="BK199" s="148">
        <v>32.550685014564543</v>
      </c>
      <c r="BL199" s="148">
        <v>8.067528290838192</v>
      </c>
      <c r="BM199" s="148">
        <v>-0.23815015790861685</v>
      </c>
      <c r="BN199" s="148">
        <v>32.186580181923169</v>
      </c>
      <c r="BO199" s="148">
        <v>82.216388459758662</v>
      </c>
      <c r="BP199" s="148">
        <v>129.24961839930756</v>
      </c>
      <c r="BQ199" s="148">
        <v>14.380877892677256</v>
      </c>
      <c r="BR199" s="148">
        <v>104.98372989974563</v>
      </c>
      <c r="BS199" s="148">
        <v>3.936155914160294</v>
      </c>
      <c r="BT199" s="148">
        <v>13.797872812940879</v>
      </c>
      <c r="BU199" s="148">
        <v>5.1776439840509605</v>
      </c>
      <c r="BV199" s="148">
        <v>1.337522439581915</v>
      </c>
      <c r="BW199" s="148">
        <v>675.60719483767377</v>
      </c>
      <c r="BX199" s="148">
        <v>25.397887103260857</v>
      </c>
      <c r="BY199" s="148">
        <v>51.10690546522968</v>
      </c>
      <c r="BZ199" s="148">
        <v>16.263630014911822</v>
      </c>
      <c r="CA199" s="148">
        <v>13.772402638985108</v>
      </c>
      <c r="CB199" s="148"/>
      <c r="CC199" s="148"/>
      <c r="CD199" s="148"/>
      <c r="CE199" s="148"/>
      <c r="CF199" s="148"/>
      <c r="CG199" s="198">
        <v>18.710164266667164</v>
      </c>
      <c r="CH199" s="344">
        <v>14.168161851141489</v>
      </c>
      <c r="CI199" s="360">
        <v>33.958147614629773</v>
      </c>
      <c r="CJ199" s="353"/>
      <c r="CK199" s="198">
        <v>18.710164266667164</v>
      </c>
      <c r="CL199" s="360">
        <v>33.958147614629773</v>
      </c>
      <c r="CM199" s="438"/>
      <c r="CN199" s="438"/>
      <c r="DG199" s="516"/>
      <c r="DH199" s="388">
        <v>74.784794648977567</v>
      </c>
      <c r="DI199" s="145">
        <v>0.36143860666715882</v>
      </c>
      <c r="DJ199" s="388">
        <v>10.275794300960737</v>
      </c>
      <c r="DK199" s="145">
        <v>1.7903890406336016</v>
      </c>
      <c r="DL199" s="145">
        <v>2.9330605443826919E-2</v>
      </c>
      <c r="DM199" s="145">
        <v>1.6386438944138024</v>
      </c>
      <c r="DN199" s="388">
        <v>0.61971088238085703</v>
      </c>
      <c r="DO199" s="145">
        <v>2.6340513166636783</v>
      </c>
      <c r="DP199" s="145">
        <v>3.4004152262636702</v>
      </c>
      <c r="DQ199" s="145">
        <v>8.6464180631281445E-2</v>
      </c>
      <c r="DR199" s="145">
        <v>5.7540944707507674E-2</v>
      </c>
      <c r="DS199" s="145">
        <v>0.89142635225630906</v>
      </c>
      <c r="DT199" s="145">
        <v>0.52</v>
      </c>
      <c r="DU199" s="145">
        <v>2.5099999999999998</v>
      </c>
      <c r="DV199" s="146">
        <v>99.6</v>
      </c>
      <c r="EM199" s="147">
        <v>9978.6970254620446</v>
      </c>
      <c r="EN199" s="148">
        <v>0.53519364162280192</v>
      </c>
      <c r="EO199" s="148">
        <v>0</v>
      </c>
      <c r="EP199" s="148">
        <v>32.550685014564543</v>
      </c>
      <c r="EQ199" s="148">
        <v>8.067528290838192</v>
      </c>
      <c r="ER199" s="148">
        <v>-0.23815015790861685</v>
      </c>
      <c r="ES199" s="148">
        <v>32.186580181923169</v>
      </c>
      <c r="ET199" s="148">
        <v>82.216388459758662</v>
      </c>
      <c r="EU199" s="148">
        <v>129.24961839930756</v>
      </c>
      <c r="EV199" s="148">
        <v>14.380877892677256</v>
      </c>
      <c r="EW199" s="148">
        <v>104.98372989974563</v>
      </c>
      <c r="EX199" s="148">
        <v>3.936155914160294</v>
      </c>
      <c r="EY199" s="148">
        <v>13.797872812940879</v>
      </c>
      <c r="EZ199" s="148">
        <v>5.1776439840509605</v>
      </c>
      <c r="FA199" s="148">
        <v>1.337522439581915</v>
      </c>
      <c r="FB199" s="148">
        <v>675.60719483767377</v>
      </c>
      <c r="FC199" s="148">
        <v>25.397887103260857</v>
      </c>
      <c r="FD199" s="148">
        <v>51.10690546522968</v>
      </c>
      <c r="FE199" s="148">
        <v>16.263630014911822</v>
      </c>
      <c r="FF199" s="148">
        <v>13.772402638985108</v>
      </c>
      <c r="GO199" s="198">
        <v>18.710164266667164</v>
      </c>
      <c r="GP199" s="360">
        <v>33.958147614629773</v>
      </c>
      <c r="HC199" s="637"/>
      <c r="HL199" s="637"/>
      <c r="IX199" s="278">
        <v>72</v>
      </c>
      <c r="IY199" s="388">
        <v>74.784794648977567</v>
      </c>
      <c r="IZ199" s="145">
        <v>0.36143860666715882</v>
      </c>
      <c r="JA199" s="388">
        <v>10.275794300960737</v>
      </c>
      <c r="JB199" s="145">
        <v>1.7903890406336016</v>
      </c>
      <c r="JC199" s="145">
        <v>2.9330605443826919E-2</v>
      </c>
      <c r="JD199" s="145">
        <v>1.6386438944138024</v>
      </c>
      <c r="JE199" s="388">
        <v>0.61971088238085703</v>
      </c>
      <c r="JF199" s="145">
        <v>2.6340513166636783</v>
      </c>
      <c r="JG199" s="145">
        <v>3.4004152262636702</v>
      </c>
      <c r="JH199" s="145">
        <v>8.6464180631281445E-2</v>
      </c>
      <c r="JI199" s="145">
        <v>5.7540944707507674E-2</v>
      </c>
      <c r="JJ199" s="145">
        <v>0.89142635225630906</v>
      </c>
      <c r="JK199" s="145">
        <v>2.5099999999999998</v>
      </c>
      <c r="JL199" s="248">
        <v>0.52</v>
      </c>
      <c r="JM199" s="146">
        <v>99.6</v>
      </c>
      <c r="KP199" s="147">
        <v>9978.6970254620446</v>
      </c>
      <c r="KQ199" s="148">
        <v>0.53519364162280192</v>
      </c>
      <c r="KR199" s="148">
        <v>0</v>
      </c>
      <c r="KS199" s="148">
        <v>32.550685014564543</v>
      </c>
      <c r="KT199" s="148">
        <v>8.067528290838192</v>
      </c>
      <c r="KU199" s="148">
        <v>-0.23815015790861685</v>
      </c>
      <c r="KV199" s="148">
        <v>32.186580181923169</v>
      </c>
      <c r="KW199" s="148">
        <v>82.216388459758662</v>
      </c>
      <c r="KX199" s="148">
        <v>129.24961839930756</v>
      </c>
      <c r="KY199" s="148">
        <v>14.380877892677256</v>
      </c>
      <c r="KZ199" s="148">
        <v>104.98372989974563</v>
      </c>
      <c r="LA199" s="148">
        <v>3.936155914160294</v>
      </c>
      <c r="LB199" s="148">
        <v>13.797872812940879</v>
      </c>
      <c r="LC199" s="148">
        <v>5.1776439840509605</v>
      </c>
      <c r="LD199" s="148">
        <v>1.337522439581915</v>
      </c>
      <c r="LE199" s="148">
        <v>675.60719483767377</v>
      </c>
      <c r="LF199" s="148">
        <v>25.397887103260857</v>
      </c>
      <c r="LG199" s="148">
        <v>51.10690546522968</v>
      </c>
      <c r="LH199" s="148">
        <v>16.263630014911822</v>
      </c>
      <c r="LI199" s="148">
        <v>13.772402638985108</v>
      </c>
    </row>
    <row r="200" spans="1:321" s="142" customFormat="1" ht="15.75" x14ac:dyDescent="0.2">
      <c r="A200" s="278">
        <v>73</v>
      </c>
      <c r="B200" s="272">
        <v>29</v>
      </c>
      <c r="C200" s="144">
        <v>110</v>
      </c>
      <c r="D200" s="327">
        <v>3278.1</v>
      </c>
      <c r="E200" s="322" t="s">
        <v>242</v>
      </c>
      <c r="F200" s="311" t="s">
        <v>162</v>
      </c>
      <c r="G200" s="239"/>
      <c r="H200" s="388">
        <v>76.450486983183652</v>
      </c>
      <c r="I200" s="145">
        <v>0.30848586651020621</v>
      </c>
      <c r="J200" s="388">
        <v>9.1866338394114209</v>
      </c>
      <c r="K200" s="145">
        <v>1.6544118380003343</v>
      </c>
      <c r="L200" s="145">
        <v>2.1359060984880746E-2</v>
      </c>
      <c r="M200" s="145">
        <v>1.4312605056154373</v>
      </c>
      <c r="N200" s="388">
        <v>0.44070862498803937</v>
      </c>
      <c r="O200" s="145">
        <v>2.7472837917267321</v>
      </c>
      <c r="P200" s="145">
        <v>3.4309771628713435</v>
      </c>
      <c r="Q200" s="145">
        <v>8.9097797251216818E-2</v>
      </c>
      <c r="R200" s="145">
        <v>9.1640542606559766E-2</v>
      </c>
      <c r="S200" s="145">
        <v>0.87765398685017115</v>
      </c>
      <c r="T200" s="145">
        <v>0.4</v>
      </c>
      <c r="U200" s="145">
        <v>2.4700000000000002</v>
      </c>
      <c r="V200" s="146">
        <v>99.6</v>
      </c>
      <c r="W200" s="146"/>
      <c r="X200" s="145"/>
      <c r="Y200" s="145">
        <f t="shared" si="257"/>
        <v>2.0384845734612353</v>
      </c>
      <c r="Z200" s="145"/>
      <c r="AA200" s="145"/>
      <c r="AB200" s="145"/>
      <c r="AC200" s="146"/>
      <c r="AD200" s="146"/>
      <c r="AE200" s="146"/>
      <c r="AF200" s="443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  <c r="BD200" s="146"/>
      <c r="BE200" s="146"/>
      <c r="BF200" s="146"/>
      <c r="BG200" s="146"/>
      <c r="BH200" s="147">
        <v>9667.5731560835284</v>
      </c>
      <c r="BI200" s="148">
        <v>0</v>
      </c>
      <c r="BJ200" s="148">
        <v>0</v>
      </c>
      <c r="BK200" s="148">
        <v>34.218410291077241</v>
      </c>
      <c r="BL200" s="148">
        <v>8.5664375932747916</v>
      </c>
      <c r="BM200" s="148">
        <v>1.1589913703520427</v>
      </c>
      <c r="BN200" s="148">
        <v>34.798236113763146</v>
      </c>
      <c r="BO200" s="148">
        <v>84.058905160288347</v>
      </c>
      <c r="BP200" s="148">
        <v>138.96152786046119</v>
      </c>
      <c r="BQ200" s="148">
        <v>11.780391480158622</v>
      </c>
      <c r="BR200" s="148">
        <v>82.810182476493324</v>
      </c>
      <c r="BS200" s="148">
        <v>3.7772479565717583</v>
      </c>
      <c r="BT200" s="148">
        <v>14.381947491769997</v>
      </c>
      <c r="BU200" s="148">
        <v>4.4470011562956975</v>
      </c>
      <c r="BV200" s="148">
        <v>0</v>
      </c>
      <c r="BW200" s="148">
        <v>762.53784458445773</v>
      </c>
      <c r="BX200" s="148">
        <v>20.585277751905732</v>
      </c>
      <c r="BY200" s="148">
        <v>39.268833583412977</v>
      </c>
      <c r="BZ200" s="148">
        <v>5.9551542930380057</v>
      </c>
      <c r="CA200" s="148">
        <v>14.05344254755029</v>
      </c>
      <c r="CB200" s="148"/>
      <c r="CC200" s="148"/>
      <c r="CD200" s="148"/>
      <c r="CE200" s="148"/>
      <c r="CF200" s="148"/>
      <c r="CG200" s="198">
        <v>19.069492677616935</v>
      </c>
      <c r="CH200" s="344">
        <v>16.16225781569036</v>
      </c>
      <c r="CI200" s="360">
        <v>19.669816511113243</v>
      </c>
      <c r="CJ200" s="353"/>
      <c r="CK200" s="198">
        <v>19.069492677616935</v>
      </c>
      <c r="CL200" s="360">
        <v>19.669816511113243</v>
      </c>
      <c r="CM200" s="438"/>
      <c r="CN200" s="438"/>
      <c r="DG200" s="516"/>
      <c r="DH200" s="388">
        <v>76.450486983183652</v>
      </c>
      <c r="DI200" s="145">
        <v>0.30848586651020621</v>
      </c>
      <c r="DJ200" s="388">
        <v>9.1866338394114209</v>
      </c>
      <c r="DK200" s="145">
        <v>1.6544118380003343</v>
      </c>
      <c r="DL200" s="145">
        <v>2.1359060984880746E-2</v>
      </c>
      <c r="DM200" s="145">
        <v>1.4312605056154373</v>
      </c>
      <c r="DN200" s="388">
        <v>0.44070862498803937</v>
      </c>
      <c r="DO200" s="145">
        <v>2.7472837917267321</v>
      </c>
      <c r="DP200" s="145">
        <v>3.4309771628713435</v>
      </c>
      <c r="DQ200" s="145">
        <v>8.9097797251216818E-2</v>
      </c>
      <c r="DR200" s="145">
        <v>9.1640542606559766E-2</v>
      </c>
      <c r="DS200" s="145">
        <v>0.87765398685017115</v>
      </c>
      <c r="DT200" s="145">
        <v>0.4</v>
      </c>
      <c r="DU200" s="145">
        <v>2.4700000000000002</v>
      </c>
      <c r="DV200" s="146">
        <v>99.6</v>
      </c>
      <c r="EM200" s="147">
        <v>9667.5731560835284</v>
      </c>
      <c r="EN200" s="148">
        <v>0</v>
      </c>
      <c r="EO200" s="148">
        <v>0</v>
      </c>
      <c r="EP200" s="148">
        <v>34.218410291077241</v>
      </c>
      <c r="EQ200" s="148">
        <v>8.5664375932747916</v>
      </c>
      <c r="ER200" s="148">
        <v>1.1589913703520427</v>
      </c>
      <c r="ES200" s="148">
        <v>34.798236113763146</v>
      </c>
      <c r="ET200" s="148">
        <v>84.058905160288347</v>
      </c>
      <c r="EU200" s="148">
        <v>138.96152786046119</v>
      </c>
      <c r="EV200" s="148">
        <v>11.780391480158622</v>
      </c>
      <c r="EW200" s="148">
        <v>82.810182476493324</v>
      </c>
      <c r="EX200" s="148">
        <v>3.7772479565717583</v>
      </c>
      <c r="EY200" s="148">
        <v>14.381947491769997</v>
      </c>
      <c r="EZ200" s="148">
        <v>4.4470011562956975</v>
      </c>
      <c r="FA200" s="148">
        <v>0</v>
      </c>
      <c r="FB200" s="148">
        <v>762.53784458445773</v>
      </c>
      <c r="FC200" s="148">
        <v>20.585277751905732</v>
      </c>
      <c r="FD200" s="148">
        <v>39.268833583412977</v>
      </c>
      <c r="FE200" s="148">
        <v>5.9551542930380057</v>
      </c>
      <c r="FF200" s="148">
        <v>14.05344254755029</v>
      </c>
      <c r="GO200" s="198">
        <v>19.069492677616935</v>
      </c>
      <c r="GP200" s="360">
        <v>19.669816511113243</v>
      </c>
      <c r="HC200" s="637"/>
      <c r="HL200" s="637"/>
      <c r="IX200" s="278">
        <v>73</v>
      </c>
      <c r="IY200" s="388">
        <v>76.450486983183652</v>
      </c>
      <c r="IZ200" s="145">
        <v>0.30848586651020621</v>
      </c>
      <c r="JA200" s="388">
        <v>9.1866338394114209</v>
      </c>
      <c r="JB200" s="145">
        <v>1.6544118380003343</v>
      </c>
      <c r="JC200" s="145">
        <v>2.1359060984880746E-2</v>
      </c>
      <c r="JD200" s="145">
        <v>1.4312605056154373</v>
      </c>
      <c r="JE200" s="388">
        <v>0.44070862498803937</v>
      </c>
      <c r="JF200" s="145">
        <v>2.7472837917267321</v>
      </c>
      <c r="JG200" s="145">
        <v>3.4309771628713435</v>
      </c>
      <c r="JH200" s="145">
        <v>8.9097797251216818E-2</v>
      </c>
      <c r="JI200" s="145">
        <v>9.1640542606559766E-2</v>
      </c>
      <c r="JJ200" s="145">
        <v>0.87765398685017115</v>
      </c>
      <c r="JK200" s="145">
        <v>2.4700000000000002</v>
      </c>
      <c r="JL200" s="248">
        <v>0.4</v>
      </c>
      <c r="JM200" s="146">
        <v>99.6</v>
      </c>
      <c r="KP200" s="147">
        <v>9667.5731560835284</v>
      </c>
      <c r="KQ200" s="148">
        <v>0</v>
      </c>
      <c r="KR200" s="148">
        <v>0</v>
      </c>
      <c r="KS200" s="148">
        <v>34.218410291077241</v>
      </c>
      <c r="KT200" s="148">
        <v>8.5664375932747916</v>
      </c>
      <c r="KU200" s="148">
        <v>1.1589913703520427</v>
      </c>
      <c r="KV200" s="148">
        <v>34.798236113763146</v>
      </c>
      <c r="KW200" s="148">
        <v>84.058905160288347</v>
      </c>
      <c r="KX200" s="148">
        <v>138.96152786046119</v>
      </c>
      <c r="KY200" s="148">
        <v>11.780391480158622</v>
      </c>
      <c r="KZ200" s="148">
        <v>82.810182476493324</v>
      </c>
      <c r="LA200" s="148">
        <v>3.7772479565717583</v>
      </c>
      <c r="LB200" s="148">
        <v>14.381947491769997</v>
      </c>
      <c r="LC200" s="148">
        <v>4.4470011562956975</v>
      </c>
      <c r="LD200" s="148">
        <v>0</v>
      </c>
      <c r="LE200" s="148">
        <v>762.53784458445773</v>
      </c>
      <c r="LF200" s="148">
        <v>20.585277751905732</v>
      </c>
      <c r="LG200" s="148">
        <v>39.268833583412977</v>
      </c>
      <c r="LH200" s="148">
        <v>5.9551542930380057</v>
      </c>
      <c r="LI200" s="148">
        <v>14.05344254755029</v>
      </c>
    </row>
    <row r="201" spans="1:321" s="142" customFormat="1" ht="15.75" x14ac:dyDescent="0.2">
      <c r="A201" s="278">
        <v>74</v>
      </c>
      <c r="B201" s="272">
        <v>21</v>
      </c>
      <c r="C201" s="144">
        <v>110</v>
      </c>
      <c r="D201" s="326">
        <v>3278.4</v>
      </c>
      <c r="E201" s="322" t="s">
        <v>242</v>
      </c>
      <c r="F201" s="313" t="s">
        <v>160</v>
      </c>
      <c r="G201" s="241"/>
      <c r="H201" s="388">
        <v>72.2138536870916</v>
      </c>
      <c r="I201" s="145">
        <v>0.5033665258594775</v>
      </c>
      <c r="J201" s="388">
        <v>11.858639306827827</v>
      </c>
      <c r="K201" s="145">
        <v>2.359225149113231</v>
      </c>
      <c r="L201" s="145">
        <v>2.5860658893266036E-2</v>
      </c>
      <c r="M201" s="145">
        <v>1.9052382278334148</v>
      </c>
      <c r="N201" s="388">
        <v>0.38505910210366989</v>
      </c>
      <c r="O201" s="145">
        <v>2.6986717504917701</v>
      </c>
      <c r="P201" s="145">
        <v>3.5901517869856181</v>
      </c>
      <c r="Q201" s="145">
        <v>9.5297546157862248E-2</v>
      </c>
      <c r="R201" s="145">
        <v>2.6471540599406179E-2</v>
      </c>
      <c r="S201" s="145">
        <v>0.86816471804283268</v>
      </c>
      <c r="T201" s="145">
        <v>0.42</v>
      </c>
      <c r="U201" s="145">
        <v>2.65</v>
      </c>
      <c r="V201" s="146">
        <v>99.6</v>
      </c>
      <c r="W201" s="146"/>
      <c r="X201" s="145"/>
      <c r="Y201" s="145">
        <f t="shared" si="257"/>
        <v>2.0024144388648932</v>
      </c>
      <c r="Z201" s="145"/>
      <c r="AA201" s="145"/>
      <c r="AB201" s="145"/>
      <c r="AC201" s="146"/>
      <c r="AD201" s="146"/>
      <c r="AE201" s="146"/>
      <c r="AF201" s="443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  <c r="AZ201" s="146"/>
      <c r="BA201" s="146"/>
      <c r="BD201" s="146"/>
      <c r="BE201" s="146"/>
      <c r="BF201" s="146"/>
      <c r="BG201" s="146"/>
      <c r="BH201" s="147">
        <v>15176.391956690064</v>
      </c>
      <c r="BI201" s="148">
        <v>17.275545106976711</v>
      </c>
      <c r="BJ201" s="148">
        <v>0</v>
      </c>
      <c r="BK201" s="148">
        <v>48.7713053436199</v>
      </c>
      <c r="BL201" s="148">
        <v>11.970107854530371</v>
      </c>
      <c r="BM201" s="148">
        <v>0.57106838987333286</v>
      </c>
      <c r="BN201" s="148">
        <v>41.206469103012786</v>
      </c>
      <c r="BO201" s="148">
        <v>97.456342527120739</v>
      </c>
      <c r="BP201" s="148">
        <v>143.5976429566737</v>
      </c>
      <c r="BQ201" s="148">
        <v>18.709429226842317</v>
      </c>
      <c r="BR201" s="148">
        <v>137.08882660921745</v>
      </c>
      <c r="BS201" s="148">
        <v>7.2891118780157376</v>
      </c>
      <c r="BT201" s="148">
        <v>18.803167245306586</v>
      </c>
      <c r="BU201" s="148">
        <v>7.3766273166849778</v>
      </c>
      <c r="BV201" s="148">
        <v>0.60401076280204247</v>
      </c>
      <c r="BW201" s="148">
        <v>649.58865840293618</v>
      </c>
      <c r="BX201" s="148">
        <v>22.764636635132302</v>
      </c>
      <c r="BY201" s="148">
        <v>60.12448581923087</v>
      </c>
      <c r="BZ201" s="148">
        <v>2.1578479105691013</v>
      </c>
      <c r="CA201" s="148">
        <v>11.484701622482099</v>
      </c>
      <c r="CB201" s="148"/>
      <c r="CC201" s="148"/>
      <c r="CD201" s="148"/>
      <c r="CE201" s="148"/>
      <c r="CF201" s="148"/>
      <c r="CG201" s="198">
        <v>17.719876494182067</v>
      </c>
      <c r="CH201" s="344">
        <v>15.080994752452655</v>
      </c>
      <c r="CI201" s="360">
        <v>6.4403647585422492</v>
      </c>
      <c r="CJ201" s="353"/>
      <c r="CK201" s="198">
        <v>17.719876494182067</v>
      </c>
      <c r="CL201" s="360">
        <v>6.4403647585422492</v>
      </c>
      <c r="CM201" s="438"/>
      <c r="CN201" s="438"/>
      <c r="DG201" s="516"/>
      <c r="DH201" s="388">
        <v>72.2138536870916</v>
      </c>
      <c r="DI201" s="145">
        <v>0.5033665258594775</v>
      </c>
      <c r="DJ201" s="388">
        <v>11.858639306827827</v>
      </c>
      <c r="DK201" s="145">
        <v>2.359225149113231</v>
      </c>
      <c r="DL201" s="145">
        <v>2.5860658893266036E-2</v>
      </c>
      <c r="DM201" s="145">
        <v>1.9052382278334148</v>
      </c>
      <c r="DN201" s="388">
        <v>0.38505910210366989</v>
      </c>
      <c r="DO201" s="145">
        <v>2.6986717504917701</v>
      </c>
      <c r="DP201" s="145">
        <v>3.5901517869856181</v>
      </c>
      <c r="DQ201" s="145">
        <v>9.5297546157862248E-2</v>
      </c>
      <c r="DR201" s="145">
        <v>2.6471540599406179E-2</v>
      </c>
      <c r="DS201" s="145">
        <v>0.86816471804283268</v>
      </c>
      <c r="DT201" s="145">
        <v>0.42</v>
      </c>
      <c r="DU201" s="145">
        <v>2.65</v>
      </c>
      <c r="DV201" s="146">
        <v>99.6</v>
      </c>
      <c r="EM201" s="147">
        <v>15176.391956690064</v>
      </c>
      <c r="EN201" s="148">
        <v>17.275545106976711</v>
      </c>
      <c r="EO201" s="148">
        <v>0</v>
      </c>
      <c r="EP201" s="148">
        <v>48.7713053436199</v>
      </c>
      <c r="EQ201" s="148">
        <v>11.970107854530371</v>
      </c>
      <c r="ER201" s="148">
        <v>0.57106838987333286</v>
      </c>
      <c r="ES201" s="148">
        <v>41.206469103012786</v>
      </c>
      <c r="ET201" s="148">
        <v>97.456342527120739</v>
      </c>
      <c r="EU201" s="148">
        <v>143.5976429566737</v>
      </c>
      <c r="EV201" s="148">
        <v>18.709429226842317</v>
      </c>
      <c r="EW201" s="148">
        <v>137.08882660921745</v>
      </c>
      <c r="EX201" s="148">
        <v>7.2891118780157376</v>
      </c>
      <c r="EY201" s="148">
        <v>18.803167245306586</v>
      </c>
      <c r="EZ201" s="148">
        <v>7.3766273166849778</v>
      </c>
      <c r="FA201" s="148">
        <v>0.60401076280204247</v>
      </c>
      <c r="FB201" s="148">
        <v>649.58865840293618</v>
      </c>
      <c r="FC201" s="148">
        <v>22.764636635132302</v>
      </c>
      <c r="FD201" s="148">
        <v>60.12448581923087</v>
      </c>
      <c r="FE201" s="148">
        <v>2.1578479105691013</v>
      </c>
      <c r="FF201" s="148">
        <v>11.484701622482099</v>
      </c>
      <c r="GO201" s="198">
        <v>17.719876494182067</v>
      </c>
      <c r="GP201" s="360">
        <v>6.4403647585422492</v>
      </c>
      <c r="HC201" s="637"/>
      <c r="HL201" s="637"/>
      <c r="IX201" s="278">
        <v>74</v>
      </c>
      <c r="IY201" s="388">
        <v>72.2138536870916</v>
      </c>
      <c r="IZ201" s="145">
        <v>0.5033665258594775</v>
      </c>
      <c r="JA201" s="388">
        <v>11.858639306827827</v>
      </c>
      <c r="JB201" s="145">
        <v>2.359225149113231</v>
      </c>
      <c r="JC201" s="145">
        <v>2.5860658893266036E-2</v>
      </c>
      <c r="JD201" s="145">
        <v>1.9052382278334148</v>
      </c>
      <c r="JE201" s="388">
        <v>0.38505910210366989</v>
      </c>
      <c r="JF201" s="145">
        <v>2.6986717504917701</v>
      </c>
      <c r="JG201" s="145">
        <v>3.5901517869856181</v>
      </c>
      <c r="JH201" s="145">
        <v>9.5297546157862248E-2</v>
      </c>
      <c r="JI201" s="145">
        <v>2.6471540599406179E-2</v>
      </c>
      <c r="JJ201" s="145">
        <v>0.86816471804283268</v>
      </c>
      <c r="JK201" s="145">
        <v>2.65</v>
      </c>
      <c r="JL201" s="248">
        <v>0.42</v>
      </c>
      <c r="JM201" s="146">
        <v>99.6</v>
      </c>
      <c r="KP201" s="147">
        <v>15176.391956690064</v>
      </c>
      <c r="KQ201" s="148">
        <v>17.275545106976711</v>
      </c>
      <c r="KR201" s="148">
        <v>0</v>
      </c>
      <c r="KS201" s="148">
        <v>48.7713053436199</v>
      </c>
      <c r="KT201" s="148">
        <v>11.970107854530371</v>
      </c>
      <c r="KU201" s="148">
        <v>0.57106838987333286</v>
      </c>
      <c r="KV201" s="148">
        <v>41.206469103012786</v>
      </c>
      <c r="KW201" s="148">
        <v>97.456342527120739</v>
      </c>
      <c r="KX201" s="148">
        <v>143.5976429566737</v>
      </c>
      <c r="KY201" s="148">
        <v>18.709429226842317</v>
      </c>
      <c r="KZ201" s="148">
        <v>137.08882660921745</v>
      </c>
      <c r="LA201" s="148">
        <v>7.2891118780157376</v>
      </c>
      <c r="LB201" s="148">
        <v>18.803167245306586</v>
      </c>
      <c r="LC201" s="148">
        <v>7.3766273166849778</v>
      </c>
      <c r="LD201" s="148">
        <v>0.60401076280204247</v>
      </c>
      <c r="LE201" s="148">
        <v>649.58865840293618</v>
      </c>
      <c r="LF201" s="148">
        <v>22.764636635132302</v>
      </c>
      <c r="LG201" s="148">
        <v>60.12448581923087</v>
      </c>
      <c r="LH201" s="148">
        <v>2.1578479105691013</v>
      </c>
      <c r="LI201" s="148">
        <v>11.484701622482099</v>
      </c>
    </row>
    <row r="202" spans="1:321" s="142" customFormat="1" ht="15.75" x14ac:dyDescent="0.2">
      <c r="A202" s="278">
        <v>75</v>
      </c>
      <c r="B202" s="272">
        <v>19</v>
      </c>
      <c r="C202" s="144">
        <v>110</v>
      </c>
      <c r="D202" s="327">
        <v>3280.3</v>
      </c>
      <c r="E202" s="322" t="s">
        <v>242</v>
      </c>
      <c r="F202" s="311" t="s">
        <v>158</v>
      </c>
      <c r="G202" s="239"/>
      <c r="H202" s="388">
        <v>70.870916026166725</v>
      </c>
      <c r="I202" s="145">
        <v>0.4937467286293406</v>
      </c>
      <c r="J202" s="388">
        <v>13.202216246341889</v>
      </c>
      <c r="K202" s="145">
        <v>2.492808896856729</v>
      </c>
      <c r="L202" s="145">
        <v>3.1318232580414787E-2</v>
      </c>
      <c r="M202" s="145">
        <v>2.0077333401144739</v>
      </c>
      <c r="N202" s="388">
        <v>0.51751594097864562</v>
      </c>
      <c r="O202" s="145">
        <v>2.5749299953167739</v>
      </c>
      <c r="P202" s="145">
        <v>3.208639639582366</v>
      </c>
      <c r="Q202" s="145">
        <v>8.5793594788693278E-2</v>
      </c>
      <c r="R202" s="145">
        <v>2.3259143414770592E-2</v>
      </c>
      <c r="S202" s="145">
        <v>0.77112221522917068</v>
      </c>
      <c r="T202" s="145">
        <v>0.52</v>
      </c>
      <c r="U202" s="145">
        <v>2.8</v>
      </c>
      <c r="V202" s="146">
        <v>99.6</v>
      </c>
      <c r="W202" s="146"/>
      <c r="X202" s="145"/>
      <c r="Y202" s="145">
        <f t="shared" si="257"/>
        <v>1.9105980565250462</v>
      </c>
      <c r="Z202" s="145"/>
      <c r="AA202" s="145"/>
      <c r="AB202" s="145"/>
      <c r="AC202" s="146"/>
      <c r="AD202" s="146"/>
      <c r="AE202" s="146"/>
      <c r="AF202" s="443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  <c r="AZ202" s="146"/>
      <c r="BA202" s="146"/>
      <c r="BD202" s="146"/>
      <c r="BE202" s="146"/>
      <c r="BF202" s="146"/>
      <c r="BG202" s="146"/>
      <c r="BH202" s="147">
        <v>16460.656264565816</v>
      </c>
      <c r="BI202" s="148">
        <v>14.895904343352782</v>
      </c>
      <c r="BJ202" s="148">
        <v>0</v>
      </c>
      <c r="BK202" s="148">
        <v>46.881359959396129</v>
      </c>
      <c r="BL202" s="148">
        <v>11.576197347196247</v>
      </c>
      <c r="BM202" s="148">
        <v>0.29204151312354359</v>
      </c>
      <c r="BN202" s="148">
        <v>34.907544416725436</v>
      </c>
      <c r="BO202" s="148">
        <v>90.786243877870376</v>
      </c>
      <c r="BP202" s="148">
        <v>131.55711047880288</v>
      </c>
      <c r="BQ202" s="148">
        <v>16.074408514957906</v>
      </c>
      <c r="BR202" s="148">
        <v>110.88767592897494</v>
      </c>
      <c r="BS202" s="148">
        <v>7.8954905512026512</v>
      </c>
      <c r="BT202" s="148">
        <v>13.398066177127623</v>
      </c>
      <c r="BU202" s="148">
        <v>6.0195354196397188</v>
      </c>
      <c r="BV202" s="148">
        <v>1.1947499861319812</v>
      </c>
      <c r="BW202" s="148">
        <v>553.68120660799877</v>
      </c>
      <c r="BX202" s="148">
        <v>29.633152457848528</v>
      </c>
      <c r="BY202" s="148">
        <v>47.435333602330637</v>
      </c>
      <c r="BZ202" s="148">
        <v>10.985021511674674</v>
      </c>
      <c r="CA202" s="148">
        <v>11.536755498575255</v>
      </c>
      <c r="CB202" s="148"/>
      <c r="CC202" s="148"/>
      <c r="CD202" s="148"/>
      <c r="CE202" s="148"/>
      <c r="CF202" s="148"/>
      <c r="CG202" s="198">
        <v>15.80351893749174</v>
      </c>
      <c r="CH202" s="344">
        <v>12.82108158466794</v>
      </c>
      <c r="CI202" s="360">
        <v>1.9461329649560724</v>
      </c>
      <c r="CJ202" s="353" t="s">
        <v>159</v>
      </c>
      <c r="CK202" s="198">
        <v>15.80351893749174</v>
      </c>
      <c r="CL202" s="360">
        <v>1.9461329649560724</v>
      </c>
      <c r="CM202" s="438"/>
      <c r="CN202" s="438"/>
      <c r="DG202" s="516"/>
      <c r="DH202" s="388">
        <v>70.870916026166725</v>
      </c>
      <c r="DI202" s="145">
        <v>0.4937467286293406</v>
      </c>
      <c r="DJ202" s="388">
        <v>13.202216246341889</v>
      </c>
      <c r="DK202" s="145">
        <v>2.492808896856729</v>
      </c>
      <c r="DL202" s="145">
        <v>3.1318232580414787E-2</v>
      </c>
      <c r="DM202" s="145">
        <v>2.0077333401144739</v>
      </c>
      <c r="DN202" s="388">
        <v>0.51751594097864562</v>
      </c>
      <c r="DO202" s="145">
        <v>2.5749299953167739</v>
      </c>
      <c r="DP202" s="145">
        <v>3.208639639582366</v>
      </c>
      <c r="DQ202" s="145">
        <v>8.5793594788693278E-2</v>
      </c>
      <c r="DR202" s="145">
        <v>2.3259143414770592E-2</v>
      </c>
      <c r="DS202" s="145">
        <v>0.77112221522917068</v>
      </c>
      <c r="DT202" s="145">
        <v>0.52</v>
      </c>
      <c r="DU202" s="145">
        <v>2.8</v>
      </c>
      <c r="DV202" s="146">
        <v>99.6</v>
      </c>
      <c r="EM202" s="147">
        <v>16460.656264565816</v>
      </c>
      <c r="EN202" s="148">
        <v>14.895904343352782</v>
      </c>
      <c r="EO202" s="148">
        <v>0</v>
      </c>
      <c r="EP202" s="148">
        <v>46.881359959396129</v>
      </c>
      <c r="EQ202" s="148">
        <v>11.576197347196247</v>
      </c>
      <c r="ER202" s="148">
        <v>0.29204151312354359</v>
      </c>
      <c r="ES202" s="148">
        <v>34.907544416725436</v>
      </c>
      <c r="ET202" s="148">
        <v>90.786243877870376</v>
      </c>
      <c r="EU202" s="148">
        <v>131.55711047880288</v>
      </c>
      <c r="EV202" s="148">
        <v>16.074408514957906</v>
      </c>
      <c r="EW202" s="148">
        <v>110.88767592897494</v>
      </c>
      <c r="EX202" s="148">
        <v>7.8954905512026512</v>
      </c>
      <c r="EY202" s="148">
        <v>13.398066177127623</v>
      </c>
      <c r="EZ202" s="148">
        <v>6.0195354196397188</v>
      </c>
      <c r="FA202" s="148">
        <v>1.1947499861319812</v>
      </c>
      <c r="FB202" s="148">
        <v>553.68120660799877</v>
      </c>
      <c r="FC202" s="148">
        <v>29.633152457848528</v>
      </c>
      <c r="FD202" s="148">
        <v>47.435333602330637</v>
      </c>
      <c r="FE202" s="148">
        <v>10.985021511674674</v>
      </c>
      <c r="FF202" s="148">
        <v>11.536755498575255</v>
      </c>
      <c r="GO202" s="198">
        <v>15.80351893749174</v>
      </c>
      <c r="GP202" s="360">
        <v>1.9461329649560724</v>
      </c>
      <c r="HC202" s="637"/>
      <c r="HL202" s="637"/>
      <c r="IX202" s="278">
        <v>75</v>
      </c>
      <c r="IY202" s="388">
        <v>70.870916026166725</v>
      </c>
      <c r="IZ202" s="145">
        <v>0.4937467286293406</v>
      </c>
      <c r="JA202" s="388">
        <v>13.202216246341889</v>
      </c>
      <c r="JB202" s="145">
        <v>2.492808896856729</v>
      </c>
      <c r="JC202" s="145">
        <v>3.1318232580414787E-2</v>
      </c>
      <c r="JD202" s="145">
        <v>2.0077333401144739</v>
      </c>
      <c r="JE202" s="388">
        <v>0.51751594097864562</v>
      </c>
      <c r="JF202" s="145">
        <v>2.5749299953167739</v>
      </c>
      <c r="JG202" s="145">
        <v>3.208639639582366</v>
      </c>
      <c r="JH202" s="145">
        <v>8.5793594788693278E-2</v>
      </c>
      <c r="JI202" s="145">
        <v>2.3259143414770592E-2</v>
      </c>
      <c r="JJ202" s="145">
        <v>0.77112221522917068</v>
      </c>
      <c r="JK202" s="145">
        <v>2.8</v>
      </c>
      <c r="JL202" s="248">
        <v>0.52</v>
      </c>
      <c r="JM202" s="146">
        <v>99.6</v>
      </c>
      <c r="KP202" s="147">
        <v>16460.656264565816</v>
      </c>
      <c r="KQ202" s="148">
        <v>14.895904343352782</v>
      </c>
      <c r="KR202" s="148">
        <v>0</v>
      </c>
      <c r="KS202" s="148">
        <v>46.881359959396129</v>
      </c>
      <c r="KT202" s="148">
        <v>11.576197347196247</v>
      </c>
      <c r="KU202" s="148">
        <v>0.29204151312354359</v>
      </c>
      <c r="KV202" s="148">
        <v>34.907544416725436</v>
      </c>
      <c r="KW202" s="148">
        <v>90.786243877870376</v>
      </c>
      <c r="KX202" s="148">
        <v>131.55711047880288</v>
      </c>
      <c r="KY202" s="148">
        <v>16.074408514957906</v>
      </c>
      <c r="KZ202" s="148">
        <v>110.88767592897494</v>
      </c>
      <c r="LA202" s="148">
        <v>7.8954905512026512</v>
      </c>
      <c r="LB202" s="148">
        <v>13.398066177127623</v>
      </c>
      <c r="LC202" s="148">
        <v>6.0195354196397188</v>
      </c>
      <c r="LD202" s="148">
        <v>1.1947499861319812</v>
      </c>
      <c r="LE202" s="148">
        <v>553.68120660799877</v>
      </c>
      <c r="LF202" s="148">
        <v>29.633152457848528</v>
      </c>
      <c r="LG202" s="148">
        <v>47.435333602330637</v>
      </c>
      <c r="LH202" s="148">
        <v>10.985021511674674</v>
      </c>
      <c r="LI202" s="148">
        <v>11.536755498575255</v>
      </c>
    </row>
    <row r="203" spans="1:321" s="142" customFormat="1" ht="15.75" x14ac:dyDescent="0.2">
      <c r="A203" s="278">
        <v>76</v>
      </c>
      <c r="B203" s="272">
        <v>17</v>
      </c>
      <c r="C203" s="144">
        <v>110</v>
      </c>
      <c r="D203" s="327">
        <v>3282.5</v>
      </c>
      <c r="E203" s="322" t="s">
        <v>242</v>
      </c>
      <c r="F203" s="311" t="s">
        <v>157</v>
      </c>
      <c r="G203" s="239"/>
      <c r="H203" s="388">
        <v>65.58966492114024</v>
      </c>
      <c r="I203" s="145">
        <v>0.71491339586050662</v>
      </c>
      <c r="J203" s="388">
        <v>16.262895854070845</v>
      </c>
      <c r="K203" s="145">
        <v>3.3929170599643026</v>
      </c>
      <c r="L203" s="145">
        <v>3.526386695956614E-2</v>
      </c>
      <c r="M203" s="145">
        <v>2.4972763459360197</v>
      </c>
      <c r="N203" s="388">
        <v>0.3967185032951191</v>
      </c>
      <c r="O203" s="145">
        <v>2.0092203267659778</v>
      </c>
      <c r="P203" s="145">
        <v>3.9277182051040018</v>
      </c>
      <c r="Q203" s="145">
        <v>8.2419037893869701E-2</v>
      </c>
      <c r="R203" s="145">
        <v>1.8657045891398365E-2</v>
      </c>
      <c r="S203" s="145">
        <v>0.64233543711814378</v>
      </c>
      <c r="T203" s="145">
        <v>0.62</v>
      </c>
      <c r="U203" s="145">
        <v>3.41</v>
      </c>
      <c r="V203" s="146">
        <v>99.6</v>
      </c>
      <c r="W203" s="146"/>
      <c r="X203" s="145"/>
      <c r="Y203" s="145">
        <f t="shared" si="257"/>
        <v>1.4908414824603555</v>
      </c>
      <c r="Z203" s="145"/>
      <c r="AA203" s="145"/>
      <c r="AB203" s="145"/>
      <c r="AC203" s="146"/>
      <c r="AD203" s="146"/>
      <c r="AE203" s="146"/>
      <c r="AF203" s="443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  <c r="BD203" s="146"/>
      <c r="BE203" s="146"/>
      <c r="BF203" s="146"/>
      <c r="BG203" s="146"/>
      <c r="BH203" s="147">
        <v>22000.314968651914</v>
      </c>
      <c r="BI203" s="148">
        <v>14.706849994473467</v>
      </c>
      <c r="BJ203" s="148">
        <v>0</v>
      </c>
      <c r="BK203" s="148">
        <v>60.194791545538344</v>
      </c>
      <c r="BL203" s="148">
        <v>14.536978567096639</v>
      </c>
      <c r="BM203" s="148">
        <v>0.36460544599030026</v>
      </c>
      <c r="BN203" s="148">
        <v>31.331911177453609</v>
      </c>
      <c r="BO203" s="148">
        <v>120.4070214602129</v>
      </c>
      <c r="BP203" s="148">
        <v>140.26806188168743</v>
      </c>
      <c r="BQ203" s="148">
        <v>20.043383208929203</v>
      </c>
      <c r="BR203" s="148">
        <v>123.21528734558943</v>
      </c>
      <c r="BS203" s="148">
        <v>10.804822727226194</v>
      </c>
      <c r="BT203" s="148">
        <v>14.669307721595509</v>
      </c>
      <c r="BU203" s="148">
        <v>8.3619764128959329</v>
      </c>
      <c r="BV203" s="148">
        <v>3.8455010732399297</v>
      </c>
      <c r="BW203" s="148">
        <v>613.48617095098962</v>
      </c>
      <c r="BX203" s="148">
        <v>33.547654110259515</v>
      </c>
      <c r="BY203" s="148">
        <v>53.976502629408081</v>
      </c>
      <c r="BZ203" s="148">
        <v>9.5516081711002894</v>
      </c>
      <c r="CA203" s="148">
        <v>13.037490164746105</v>
      </c>
      <c r="CB203" s="148"/>
      <c r="CC203" s="148"/>
      <c r="CD203" s="148"/>
      <c r="CE203" s="148"/>
      <c r="CF203" s="148"/>
      <c r="CG203" s="198">
        <v>12.932508623133495</v>
      </c>
      <c r="CH203" s="344">
        <v>12.772272706516297</v>
      </c>
      <c r="CI203" s="360">
        <v>0.63698237314740003</v>
      </c>
      <c r="CJ203" s="353"/>
      <c r="CK203" s="198">
        <v>12.932508623133495</v>
      </c>
      <c r="CL203" s="360">
        <v>0.63698237314740003</v>
      </c>
      <c r="CM203" s="438"/>
      <c r="CN203" s="438"/>
      <c r="DG203" s="516"/>
      <c r="DH203" s="388">
        <v>65.58966492114024</v>
      </c>
      <c r="DI203" s="145">
        <v>0.71491339586050662</v>
      </c>
      <c r="DJ203" s="388">
        <v>16.262895854070845</v>
      </c>
      <c r="DK203" s="145">
        <v>3.3929170599643026</v>
      </c>
      <c r="DL203" s="145">
        <v>3.526386695956614E-2</v>
      </c>
      <c r="DM203" s="145">
        <v>2.4972763459360197</v>
      </c>
      <c r="DN203" s="388">
        <v>0.3967185032951191</v>
      </c>
      <c r="DO203" s="145">
        <v>2.0092203267659778</v>
      </c>
      <c r="DP203" s="145">
        <v>3.9277182051040018</v>
      </c>
      <c r="DQ203" s="145">
        <v>8.2419037893869701E-2</v>
      </c>
      <c r="DR203" s="145">
        <v>1.8657045891398365E-2</v>
      </c>
      <c r="DS203" s="145">
        <v>0.64233543711814378</v>
      </c>
      <c r="DT203" s="145">
        <v>0.62</v>
      </c>
      <c r="DU203" s="145">
        <v>3.41</v>
      </c>
      <c r="DV203" s="146">
        <v>99.6</v>
      </c>
      <c r="EM203" s="147">
        <v>22000.314968651914</v>
      </c>
      <c r="EN203" s="148">
        <v>14.706849994473467</v>
      </c>
      <c r="EO203" s="148">
        <v>0</v>
      </c>
      <c r="EP203" s="148">
        <v>60.194791545538344</v>
      </c>
      <c r="EQ203" s="148">
        <v>14.536978567096639</v>
      </c>
      <c r="ER203" s="148">
        <v>0.36460544599030026</v>
      </c>
      <c r="ES203" s="148">
        <v>31.331911177453609</v>
      </c>
      <c r="ET203" s="148">
        <v>120.4070214602129</v>
      </c>
      <c r="EU203" s="148">
        <v>140.26806188168743</v>
      </c>
      <c r="EV203" s="148">
        <v>20.043383208929203</v>
      </c>
      <c r="EW203" s="148">
        <v>123.21528734558943</v>
      </c>
      <c r="EX203" s="148">
        <v>10.804822727226194</v>
      </c>
      <c r="EY203" s="148">
        <v>14.669307721595509</v>
      </c>
      <c r="EZ203" s="148">
        <v>8.3619764128959329</v>
      </c>
      <c r="FA203" s="148">
        <v>3.8455010732399297</v>
      </c>
      <c r="FB203" s="148">
        <v>613.48617095098962</v>
      </c>
      <c r="FC203" s="148">
        <v>33.547654110259515</v>
      </c>
      <c r="FD203" s="148">
        <v>53.976502629408081</v>
      </c>
      <c r="FE203" s="148">
        <v>9.5516081711002894</v>
      </c>
      <c r="FF203" s="148">
        <v>13.037490164746105</v>
      </c>
      <c r="GO203" s="198">
        <v>12.932508623133495</v>
      </c>
      <c r="GP203" s="360">
        <v>0.63698237314740003</v>
      </c>
      <c r="HC203" s="637"/>
      <c r="HL203" s="637"/>
      <c r="IX203" s="278">
        <v>76</v>
      </c>
      <c r="IY203" s="388">
        <v>65.58966492114024</v>
      </c>
      <c r="IZ203" s="145">
        <v>0.71491339586050662</v>
      </c>
      <c r="JA203" s="388">
        <v>16.262895854070845</v>
      </c>
      <c r="JB203" s="145">
        <v>3.3929170599643026</v>
      </c>
      <c r="JC203" s="145">
        <v>3.526386695956614E-2</v>
      </c>
      <c r="JD203" s="145">
        <v>2.4972763459360197</v>
      </c>
      <c r="JE203" s="388">
        <v>0.3967185032951191</v>
      </c>
      <c r="JF203" s="145">
        <v>2.0092203267659778</v>
      </c>
      <c r="JG203" s="145">
        <v>3.9277182051040018</v>
      </c>
      <c r="JH203" s="145">
        <v>8.2419037893869701E-2</v>
      </c>
      <c r="JI203" s="145">
        <v>1.8657045891398365E-2</v>
      </c>
      <c r="JJ203" s="145">
        <v>0.64233543711814378</v>
      </c>
      <c r="JK203" s="145">
        <v>3.41</v>
      </c>
      <c r="JL203" s="248">
        <v>0.62</v>
      </c>
      <c r="JM203" s="146">
        <v>99.6</v>
      </c>
      <c r="KP203" s="147">
        <v>22000.314968651914</v>
      </c>
      <c r="KQ203" s="148">
        <v>14.706849994473467</v>
      </c>
      <c r="KR203" s="148">
        <v>0</v>
      </c>
      <c r="KS203" s="148">
        <v>60.194791545538344</v>
      </c>
      <c r="KT203" s="148">
        <v>14.536978567096639</v>
      </c>
      <c r="KU203" s="148">
        <v>0.36460544599030026</v>
      </c>
      <c r="KV203" s="148">
        <v>31.331911177453609</v>
      </c>
      <c r="KW203" s="148">
        <v>120.4070214602129</v>
      </c>
      <c r="KX203" s="148">
        <v>140.26806188168743</v>
      </c>
      <c r="KY203" s="148">
        <v>20.043383208929203</v>
      </c>
      <c r="KZ203" s="148">
        <v>123.21528734558943</v>
      </c>
      <c r="LA203" s="148">
        <v>10.804822727226194</v>
      </c>
      <c r="LB203" s="148">
        <v>14.669307721595509</v>
      </c>
      <c r="LC203" s="148">
        <v>8.3619764128959329</v>
      </c>
      <c r="LD203" s="148">
        <v>3.8455010732399297</v>
      </c>
      <c r="LE203" s="148">
        <v>613.48617095098962</v>
      </c>
      <c r="LF203" s="148">
        <v>33.547654110259515</v>
      </c>
      <c r="LG203" s="148">
        <v>53.976502629408081</v>
      </c>
      <c r="LH203" s="148">
        <v>9.5516081711002894</v>
      </c>
      <c r="LI203" s="148">
        <v>13.037490164746105</v>
      </c>
    </row>
    <row r="204" spans="1:321" s="142" customFormat="1" ht="15.75" x14ac:dyDescent="0.2">
      <c r="A204" s="278">
        <v>78</v>
      </c>
      <c r="B204" s="272">
        <v>31</v>
      </c>
      <c r="C204" s="144">
        <v>110</v>
      </c>
      <c r="D204" s="327">
        <v>3314.85</v>
      </c>
      <c r="E204" s="322" t="s">
        <v>242</v>
      </c>
      <c r="F204" s="311" t="s">
        <v>161</v>
      </c>
      <c r="G204" s="242"/>
      <c r="H204" s="388">
        <v>69.099022505636853</v>
      </c>
      <c r="I204" s="145">
        <v>0.69138201845653247</v>
      </c>
      <c r="J204" s="388">
        <v>11.92785263320566</v>
      </c>
      <c r="K204" s="145">
        <v>3.1159882959097924</v>
      </c>
      <c r="L204" s="145">
        <v>5.8153627720642913E-2</v>
      </c>
      <c r="M204" s="145">
        <v>2.3038887821671992</v>
      </c>
      <c r="N204" s="388">
        <v>1.2304569166923334</v>
      </c>
      <c r="O204" s="145">
        <v>2.8647071884749158</v>
      </c>
      <c r="P204" s="145">
        <v>3.207885386628833</v>
      </c>
      <c r="Q204" s="145">
        <v>0.13938409183836634</v>
      </c>
      <c r="R204" s="145">
        <v>6.6768979975552978E-2</v>
      </c>
      <c r="S204" s="145">
        <v>0.86450957329329647</v>
      </c>
      <c r="T204" s="145">
        <v>0.56000000000000005</v>
      </c>
      <c r="U204" s="145">
        <v>3.47</v>
      </c>
      <c r="V204" s="146">
        <v>99.599999999999952</v>
      </c>
      <c r="W204" s="146"/>
      <c r="X204" s="145"/>
      <c r="Y204" s="145">
        <f t="shared" si="257"/>
        <v>2.1256127338483877</v>
      </c>
      <c r="Z204" s="145"/>
      <c r="AA204" s="145"/>
      <c r="AB204" s="145"/>
      <c r="AC204" s="146"/>
      <c r="AD204" s="146"/>
      <c r="AE204" s="146"/>
      <c r="AF204" s="443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D204" s="146"/>
      <c r="BE204" s="146"/>
      <c r="BF204" s="146"/>
      <c r="BG204" s="146"/>
      <c r="BH204" s="147">
        <v>18150.235926388024</v>
      </c>
      <c r="BI204" s="148">
        <v>0</v>
      </c>
      <c r="BJ204" s="148">
        <v>-0.32163605900797787</v>
      </c>
      <c r="BK204" s="148">
        <v>47.729009739144338</v>
      </c>
      <c r="BL204" s="148">
        <v>11.859947835353728</v>
      </c>
      <c r="BM204" s="148">
        <v>0.72669825990222636</v>
      </c>
      <c r="BN204" s="148">
        <v>32.081865171972346</v>
      </c>
      <c r="BO204" s="148">
        <v>85.704042071743672</v>
      </c>
      <c r="BP204" s="148">
        <v>141.76118954249412</v>
      </c>
      <c r="BQ204" s="148">
        <v>16.891521614603878</v>
      </c>
      <c r="BR204" s="148">
        <v>153.76533365607276</v>
      </c>
      <c r="BS204" s="148">
        <v>8.9743435980767874</v>
      </c>
      <c r="BT204" s="148">
        <v>12.503430599924792</v>
      </c>
      <c r="BU204" s="148">
        <v>8.0311887647378111</v>
      </c>
      <c r="BV204" s="148">
        <v>2.6185422401333187</v>
      </c>
      <c r="BW204" s="148">
        <v>606.3271534610941</v>
      </c>
      <c r="BX204" s="148">
        <v>20.495445364399547</v>
      </c>
      <c r="BY204" s="148">
        <v>56.2949785689514</v>
      </c>
      <c r="BZ204" s="148">
        <v>12.783887039644204</v>
      </c>
      <c r="CA204" s="148">
        <v>15.913678552894295</v>
      </c>
      <c r="CB204" s="148"/>
      <c r="CC204" s="148"/>
      <c r="CD204" s="148"/>
      <c r="CE204" s="148"/>
      <c r="CF204" s="148"/>
      <c r="CG204" s="198">
        <v>15.342919678462577</v>
      </c>
      <c r="CH204" s="344">
        <v>13.055003313452612</v>
      </c>
      <c r="CI204" s="360">
        <v>9.8200912837178151</v>
      </c>
      <c r="CJ204" s="353"/>
      <c r="CK204" s="198">
        <v>15.342919678462577</v>
      </c>
      <c r="CL204" s="360">
        <v>9.8200912837178151</v>
      </c>
      <c r="CM204" s="438"/>
      <c r="CN204" s="438"/>
      <c r="DG204" s="516"/>
      <c r="DH204" s="388">
        <v>69.099022505636853</v>
      </c>
      <c r="DI204" s="145">
        <v>0.69138201845653247</v>
      </c>
      <c r="DJ204" s="388">
        <v>11.92785263320566</v>
      </c>
      <c r="DK204" s="145">
        <v>3.1159882959097924</v>
      </c>
      <c r="DL204" s="145">
        <v>5.8153627720642913E-2</v>
      </c>
      <c r="DM204" s="145">
        <v>2.3038887821671992</v>
      </c>
      <c r="DN204" s="388">
        <v>1.2304569166923334</v>
      </c>
      <c r="DO204" s="145">
        <v>2.8647071884749158</v>
      </c>
      <c r="DP204" s="145">
        <v>3.207885386628833</v>
      </c>
      <c r="DQ204" s="145">
        <v>0.13938409183836634</v>
      </c>
      <c r="DR204" s="145">
        <v>6.6768979975552978E-2</v>
      </c>
      <c r="DS204" s="145">
        <v>0.86450957329329647</v>
      </c>
      <c r="DT204" s="145">
        <v>0.56000000000000005</v>
      </c>
      <c r="DU204" s="145">
        <v>3.47</v>
      </c>
      <c r="DV204" s="146">
        <v>99.599999999999952</v>
      </c>
      <c r="EM204" s="147">
        <v>18150.235926388024</v>
      </c>
      <c r="EN204" s="148">
        <v>0</v>
      </c>
      <c r="EO204" s="148">
        <v>-0.32163605900797787</v>
      </c>
      <c r="EP204" s="148">
        <v>47.729009739144338</v>
      </c>
      <c r="EQ204" s="148">
        <v>11.859947835353728</v>
      </c>
      <c r="ER204" s="148">
        <v>0.72669825990222636</v>
      </c>
      <c r="ES204" s="148">
        <v>32.081865171972346</v>
      </c>
      <c r="ET204" s="148">
        <v>85.704042071743672</v>
      </c>
      <c r="EU204" s="148">
        <v>141.76118954249412</v>
      </c>
      <c r="EV204" s="148">
        <v>16.891521614603878</v>
      </c>
      <c r="EW204" s="148">
        <v>153.76533365607276</v>
      </c>
      <c r="EX204" s="148">
        <v>8.9743435980767874</v>
      </c>
      <c r="EY204" s="148">
        <v>12.503430599924792</v>
      </c>
      <c r="EZ204" s="148">
        <v>8.0311887647378111</v>
      </c>
      <c r="FA204" s="148">
        <v>2.6185422401333187</v>
      </c>
      <c r="FB204" s="148">
        <v>606.3271534610941</v>
      </c>
      <c r="FC204" s="148">
        <v>20.495445364399547</v>
      </c>
      <c r="FD204" s="148">
        <v>56.2949785689514</v>
      </c>
      <c r="FE204" s="148">
        <v>12.783887039644204</v>
      </c>
      <c r="FF204" s="148">
        <v>15.913678552894295</v>
      </c>
      <c r="GO204" s="198">
        <v>15.342919678462577</v>
      </c>
      <c r="GP204" s="360">
        <v>9.8200912837178151</v>
      </c>
      <c r="HC204" s="637"/>
      <c r="HL204" s="637"/>
      <c r="IX204" s="278">
        <v>78</v>
      </c>
      <c r="IY204" s="388">
        <v>69.099022505636853</v>
      </c>
      <c r="IZ204" s="145">
        <v>0.69138201845653247</v>
      </c>
      <c r="JA204" s="388">
        <v>11.92785263320566</v>
      </c>
      <c r="JB204" s="145">
        <v>3.1159882959097924</v>
      </c>
      <c r="JC204" s="145">
        <v>5.8153627720642913E-2</v>
      </c>
      <c r="JD204" s="145">
        <v>2.3038887821671992</v>
      </c>
      <c r="JE204" s="388">
        <v>1.2304569166923334</v>
      </c>
      <c r="JF204" s="145">
        <v>2.8647071884749158</v>
      </c>
      <c r="JG204" s="145">
        <v>3.207885386628833</v>
      </c>
      <c r="JH204" s="145">
        <v>0.13938409183836634</v>
      </c>
      <c r="JI204" s="145">
        <v>6.6768979975552978E-2</v>
      </c>
      <c r="JJ204" s="145">
        <v>0.86450957329329647</v>
      </c>
      <c r="JK204" s="145">
        <v>3.47</v>
      </c>
      <c r="JL204" s="248">
        <v>0.56000000000000005</v>
      </c>
      <c r="JM204" s="146">
        <v>99.599999999999952</v>
      </c>
      <c r="KP204" s="147">
        <v>18150.235926388024</v>
      </c>
      <c r="KQ204" s="148">
        <v>0</v>
      </c>
      <c r="KR204" s="148">
        <v>-0.32163605900797787</v>
      </c>
      <c r="KS204" s="148">
        <v>47.729009739144338</v>
      </c>
      <c r="KT204" s="148">
        <v>11.859947835353728</v>
      </c>
      <c r="KU204" s="148">
        <v>0.72669825990222636</v>
      </c>
      <c r="KV204" s="148">
        <v>32.081865171972346</v>
      </c>
      <c r="KW204" s="148">
        <v>85.704042071743672</v>
      </c>
      <c r="KX204" s="148">
        <v>141.76118954249412</v>
      </c>
      <c r="KY204" s="148">
        <v>16.891521614603878</v>
      </c>
      <c r="KZ204" s="148">
        <v>153.76533365607276</v>
      </c>
      <c r="LA204" s="148">
        <v>8.9743435980767874</v>
      </c>
      <c r="LB204" s="148">
        <v>12.503430599924792</v>
      </c>
      <c r="LC204" s="148">
        <v>8.0311887647378111</v>
      </c>
      <c r="LD204" s="148">
        <v>2.6185422401333187</v>
      </c>
      <c r="LE204" s="148">
        <v>606.3271534610941</v>
      </c>
      <c r="LF204" s="148">
        <v>20.495445364399547</v>
      </c>
      <c r="LG204" s="148">
        <v>56.2949785689514</v>
      </c>
      <c r="LH204" s="148">
        <v>12.783887039644204</v>
      </c>
      <c r="LI204" s="148">
        <v>15.913678552894295</v>
      </c>
    </row>
    <row r="205" spans="1:321" s="142" customFormat="1" ht="15.75" x14ac:dyDescent="0.2">
      <c r="A205" s="278">
        <v>79</v>
      </c>
      <c r="B205" s="272">
        <v>33</v>
      </c>
      <c r="C205" s="144">
        <v>110</v>
      </c>
      <c r="D205" s="327">
        <v>3315.25</v>
      </c>
      <c r="E205" s="322" t="s">
        <v>242</v>
      </c>
      <c r="F205" s="311" t="s">
        <v>161</v>
      </c>
      <c r="G205" s="242"/>
      <c r="H205" s="388">
        <v>67.717410160136012</v>
      </c>
      <c r="I205" s="145">
        <v>0.56287580862657982</v>
      </c>
      <c r="J205" s="388">
        <v>11.512432481104476</v>
      </c>
      <c r="K205" s="145">
        <v>3.3155599552604267</v>
      </c>
      <c r="L205" s="145">
        <v>6.7565696332852032E-2</v>
      </c>
      <c r="M205" s="145">
        <v>2.5484421103106065</v>
      </c>
      <c r="N205" s="388">
        <v>1.8240678080103803</v>
      </c>
      <c r="O205" s="145">
        <v>2.496119894247971</v>
      </c>
      <c r="P205" s="145">
        <v>3.6249614061504984</v>
      </c>
      <c r="Q205" s="145">
        <v>0.13636735052545135</v>
      </c>
      <c r="R205" s="145">
        <v>0.48840934757680537</v>
      </c>
      <c r="S205" s="145">
        <v>0.6457879817179607</v>
      </c>
      <c r="T205" s="145">
        <v>0.52</v>
      </c>
      <c r="U205" s="145">
        <v>4.1399999999999997</v>
      </c>
      <c r="V205" s="146">
        <v>99.6</v>
      </c>
      <c r="W205" s="146"/>
      <c r="X205" s="145"/>
      <c r="Y205" s="145">
        <f t="shared" si="257"/>
        <v>1.8521209615319945</v>
      </c>
      <c r="Z205" s="145"/>
      <c r="AA205" s="145"/>
      <c r="AB205" s="145"/>
      <c r="AC205" s="146"/>
      <c r="AD205" s="146"/>
      <c r="AE205" s="146"/>
      <c r="AF205" s="443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D205" s="146"/>
      <c r="BE205" s="146"/>
      <c r="BF205" s="146"/>
      <c r="BG205" s="146"/>
      <c r="BH205" s="147">
        <v>21407.810747036168</v>
      </c>
      <c r="BI205" s="148">
        <v>22.630687488909512</v>
      </c>
      <c r="BJ205" s="148">
        <v>0</v>
      </c>
      <c r="BK205" s="148">
        <v>50.217685738243098</v>
      </c>
      <c r="BL205" s="148">
        <v>12.807677841681523</v>
      </c>
      <c r="BM205" s="148">
        <v>1.7834136079159661</v>
      </c>
      <c r="BN205" s="148">
        <v>27.52917545380366</v>
      </c>
      <c r="BO205" s="148">
        <v>106.9010546244147</v>
      </c>
      <c r="BP205" s="148">
        <v>172.54907333376173</v>
      </c>
      <c r="BQ205" s="148">
        <v>17.039931668645732</v>
      </c>
      <c r="BR205" s="148">
        <v>116.46059769861392</v>
      </c>
      <c r="BS205" s="148">
        <v>6.8481361811407204</v>
      </c>
      <c r="BT205" s="148">
        <v>11.502521859179085</v>
      </c>
      <c r="BU205" s="148">
        <v>7.2943018964962549</v>
      </c>
      <c r="BV205" s="148">
        <v>1.4646375121481683</v>
      </c>
      <c r="BW205" s="148">
        <v>637.93617758656285</v>
      </c>
      <c r="BX205" s="148">
        <v>21.992849473366977</v>
      </c>
      <c r="BY205" s="148">
        <v>50.454297284599313</v>
      </c>
      <c r="BZ205" s="148">
        <v>6.3563542586448252</v>
      </c>
      <c r="CA205" s="148">
        <v>13.054064811742448</v>
      </c>
      <c r="CB205" s="148"/>
      <c r="CC205" s="148"/>
      <c r="CD205" s="148"/>
      <c r="CE205" s="148"/>
      <c r="CF205" s="148"/>
      <c r="CG205" s="198">
        <v>13.974724440942786</v>
      </c>
      <c r="CH205" s="344">
        <v>12.098765432098768</v>
      </c>
      <c r="CI205" s="360">
        <v>1.6907111833786101</v>
      </c>
      <c r="CJ205" s="353"/>
      <c r="CK205" s="198">
        <v>13.974724440942786</v>
      </c>
      <c r="CL205" s="360">
        <v>1.6907111833786101</v>
      </c>
      <c r="CM205" s="438"/>
      <c r="CN205" s="438"/>
      <c r="DG205" s="516"/>
      <c r="DH205" s="388">
        <v>67.717410160136012</v>
      </c>
      <c r="DI205" s="145">
        <v>0.56287580862657982</v>
      </c>
      <c r="DJ205" s="388">
        <v>11.512432481104476</v>
      </c>
      <c r="DK205" s="145">
        <v>3.3155599552604267</v>
      </c>
      <c r="DL205" s="145">
        <v>6.7565696332852032E-2</v>
      </c>
      <c r="DM205" s="145">
        <v>2.5484421103106065</v>
      </c>
      <c r="DN205" s="388">
        <v>1.8240678080103803</v>
      </c>
      <c r="DO205" s="145">
        <v>2.496119894247971</v>
      </c>
      <c r="DP205" s="145">
        <v>3.6249614061504984</v>
      </c>
      <c r="DQ205" s="145">
        <v>0.13636735052545135</v>
      </c>
      <c r="DR205" s="145">
        <v>0.48840934757680537</v>
      </c>
      <c r="DS205" s="145">
        <v>0.6457879817179607</v>
      </c>
      <c r="DT205" s="145">
        <v>0.52</v>
      </c>
      <c r="DU205" s="145">
        <v>4.1399999999999997</v>
      </c>
      <c r="DV205" s="146">
        <v>99.6</v>
      </c>
      <c r="EM205" s="147">
        <v>21407.810747036168</v>
      </c>
      <c r="EN205" s="148">
        <v>22.630687488909512</v>
      </c>
      <c r="EO205" s="148">
        <v>0</v>
      </c>
      <c r="EP205" s="148">
        <v>50.217685738243098</v>
      </c>
      <c r="EQ205" s="148">
        <v>12.807677841681523</v>
      </c>
      <c r="ER205" s="148">
        <v>1.7834136079159661</v>
      </c>
      <c r="ES205" s="148">
        <v>27.52917545380366</v>
      </c>
      <c r="ET205" s="148">
        <v>106.9010546244147</v>
      </c>
      <c r="EU205" s="148">
        <v>172.54907333376173</v>
      </c>
      <c r="EV205" s="148">
        <v>17.039931668645732</v>
      </c>
      <c r="EW205" s="148">
        <v>116.46059769861392</v>
      </c>
      <c r="EX205" s="148">
        <v>6.8481361811407204</v>
      </c>
      <c r="EY205" s="148">
        <v>11.502521859179085</v>
      </c>
      <c r="EZ205" s="148">
        <v>7.2943018964962549</v>
      </c>
      <c r="FA205" s="148">
        <v>1.4646375121481683</v>
      </c>
      <c r="FB205" s="148">
        <v>637.93617758656285</v>
      </c>
      <c r="FC205" s="148">
        <v>21.992849473366977</v>
      </c>
      <c r="FD205" s="148">
        <v>50.454297284599313</v>
      </c>
      <c r="FE205" s="148">
        <v>6.3563542586448252</v>
      </c>
      <c r="FF205" s="148">
        <v>13.054064811742448</v>
      </c>
      <c r="GO205" s="198">
        <v>13.974724440942786</v>
      </c>
      <c r="GP205" s="360">
        <v>1.6907111833786101</v>
      </c>
      <c r="HC205" s="637"/>
      <c r="HL205" s="637"/>
      <c r="IX205" s="278">
        <v>79</v>
      </c>
      <c r="IY205" s="388">
        <v>67.717410160136012</v>
      </c>
      <c r="IZ205" s="145">
        <v>0.56287580862657982</v>
      </c>
      <c r="JA205" s="388">
        <v>11.512432481104476</v>
      </c>
      <c r="JB205" s="145">
        <v>3.3155599552604267</v>
      </c>
      <c r="JC205" s="145">
        <v>6.7565696332852032E-2</v>
      </c>
      <c r="JD205" s="145">
        <v>2.5484421103106065</v>
      </c>
      <c r="JE205" s="388">
        <v>1.8240678080103803</v>
      </c>
      <c r="JF205" s="145">
        <v>2.496119894247971</v>
      </c>
      <c r="JG205" s="145">
        <v>3.6249614061504984</v>
      </c>
      <c r="JH205" s="145">
        <v>0.13636735052545135</v>
      </c>
      <c r="JI205" s="145">
        <v>0.48840934757680537</v>
      </c>
      <c r="JJ205" s="145">
        <v>0.6457879817179607</v>
      </c>
      <c r="JK205" s="145">
        <v>4.1399999999999997</v>
      </c>
      <c r="JL205" s="248">
        <v>0.52</v>
      </c>
      <c r="JM205" s="146">
        <v>99.6</v>
      </c>
      <c r="KP205" s="147">
        <v>21407.810747036168</v>
      </c>
      <c r="KQ205" s="148">
        <v>22.630687488909512</v>
      </c>
      <c r="KR205" s="148">
        <v>0</v>
      </c>
      <c r="KS205" s="148">
        <v>50.217685738243098</v>
      </c>
      <c r="KT205" s="148">
        <v>12.807677841681523</v>
      </c>
      <c r="KU205" s="148">
        <v>1.7834136079159661</v>
      </c>
      <c r="KV205" s="148">
        <v>27.52917545380366</v>
      </c>
      <c r="KW205" s="148">
        <v>106.9010546244147</v>
      </c>
      <c r="KX205" s="148">
        <v>172.54907333376173</v>
      </c>
      <c r="KY205" s="148">
        <v>17.039931668645732</v>
      </c>
      <c r="KZ205" s="148">
        <v>116.46059769861392</v>
      </c>
      <c r="LA205" s="148">
        <v>6.8481361811407204</v>
      </c>
      <c r="LB205" s="148">
        <v>11.502521859179085</v>
      </c>
      <c r="LC205" s="148">
        <v>7.2943018964962549</v>
      </c>
      <c r="LD205" s="148">
        <v>1.4646375121481683</v>
      </c>
      <c r="LE205" s="148">
        <v>637.93617758656285</v>
      </c>
      <c r="LF205" s="148">
        <v>21.992849473366977</v>
      </c>
      <c r="LG205" s="148">
        <v>50.454297284599313</v>
      </c>
      <c r="LH205" s="148">
        <v>6.3563542586448252</v>
      </c>
      <c r="LI205" s="148">
        <v>13.054064811742448</v>
      </c>
    </row>
    <row r="206" spans="1:321" x14ac:dyDescent="0.2">
      <c r="C206" s="266"/>
      <c r="D206" s="266"/>
      <c r="H206" s="15"/>
      <c r="J206" s="15"/>
      <c r="N206" s="15"/>
      <c r="Y206" s="145"/>
      <c r="Z206" s="425"/>
      <c r="AA206" s="425"/>
      <c r="DH206" s="15"/>
      <c r="DJ206" s="15"/>
      <c r="DN206" s="15"/>
      <c r="IY206" s="15"/>
      <c r="JA206" s="15"/>
      <c r="JE206" s="15"/>
    </row>
    <row r="207" spans="1:321" x14ac:dyDescent="0.2">
      <c r="H207" s="15"/>
      <c r="J207" s="15"/>
      <c r="N207" s="15"/>
      <c r="Y207" s="145"/>
      <c r="Z207" s="425"/>
      <c r="AA207" s="425"/>
      <c r="DH207" s="15"/>
      <c r="DJ207" s="15"/>
      <c r="DN207" s="15"/>
      <c r="IY207" s="15"/>
      <c r="JA207" s="15"/>
      <c r="JE207" s="15"/>
    </row>
    <row r="208" spans="1:321" x14ac:dyDescent="0.2">
      <c r="F208" s="308" t="s">
        <v>243</v>
      </c>
      <c r="H208" s="15"/>
      <c r="J208" s="15"/>
      <c r="N208" s="15"/>
      <c r="Y208" s="145"/>
      <c r="Z208" s="425"/>
      <c r="AA208" s="425"/>
      <c r="DH208" s="15"/>
      <c r="DJ208" s="15"/>
      <c r="DN208" s="15"/>
      <c r="IY208" s="15"/>
      <c r="JA208" s="15"/>
      <c r="JE208" s="15"/>
    </row>
    <row r="209" spans="1:321" x14ac:dyDescent="0.2">
      <c r="H209" s="15"/>
      <c r="J209" s="15"/>
      <c r="N209" s="15"/>
      <c r="Y209" s="145"/>
      <c r="Z209" s="425"/>
      <c r="AA209" s="425"/>
      <c r="DH209" s="15"/>
      <c r="DJ209" s="15"/>
      <c r="DN209" s="15"/>
      <c r="IY209" s="15"/>
      <c r="JA209" s="15"/>
      <c r="JE209" s="15"/>
    </row>
    <row r="210" spans="1:321" s="142" customFormat="1" ht="15.75" x14ac:dyDescent="0.25">
      <c r="A210" s="278">
        <v>6</v>
      </c>
      <c r="B210" s="272">
        <v>165</v>
      </c>
      <c r="C210" s="144">
        <v>101</v>
      </c>
      <c r="D210" s="324">
        <v>735.5</v>
      </c>
      <c r="E210" s="317" t="s">
        <v>233</v>
      </c>
      <c r="F210" s="308" t="s">
        <v>195</v>
      </c>
      <c r="G210" s="263"/>
      <c r="H210" s="388">
        <v>72.934286530184366</v>
      </c>
      <c r="I210" s="145">
        <v>8.9149396128478761E-2</v>
      </c>
      <c r="J210" s="388">
        <v>7.5527074385548785</v>
      </c>
      <c r="K210" s="145">
        <v>0.846131724385491</v>
      </c>
      <c r="L210" s="145">
        <v>6.9303417485036493E-3</v>
      </c>
      <c r="M210" s="145">
        <v>0.34042678710073987</v>
      </c>
      <c r="N210" s="388">
        <v>6.9122808578863362</v>
      </c>
      <c r="O210" s="145">
        <v>0.6659428389243961</v>
      </c>
      <c r="P210" s="145">
        <v>1.6736775322636315</v>
      </c>
      <c r="Q210" s="145">
        <v>4.8092371527495022E-2</v>
      </c>
      <c r="R210" s="145">
        <v>0.19089941361787324</v>
      </c>
      <c r="S210" s="145">
        <v>0.29947476767776376</v>
      </c>
      <c r="T210" s="145">
        <v>0.21</v>
      </c>
      <c r="U210" s="145">
        <v>7.83</v>
      </c>
      <c r="V210" s="146">
        <v>99.599999999999909</v>
      </c>
      <c r="W210" s="146"/>
      <c r="X210" s="145"/>
      <c r="Y210" s="145">
        <f t="shared" si="257"/>
        <v>0.49412958648190192</v>
      </c>
      <c r="Z210" s="145"/>
      <c r="AA210" s="145"/>
      <c r="AB210" s="145"/>
      <c r="AC210" s="146"/>
      <c r="AD210" s="146"/>
      <c r="AE210" s="146"/>
      <c r="AF210" s="443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D210" s="146"/>
      <c r="BE210" s="146"/>
      <c r="BF210" s="146"/>
      <c r="BG210" s="146"/>
      <c r="BH210" s="147">
        <v>5149.9429644163638</v>
      </c>
      <c r="BI210" s="148">
        <v>0</v>
      </c>
      <c r="BJ210" s="148">
        <v>0</v>
      </c>
      <c r="BK210" s="148">
        <v>27.725009635886693</v>
      </c>
      <c r="BL210" s="148">
        <v>4.9502788190976581</v>
      </c>
      <c r="BM210" s="148">
        <v>6.9617393964059842</v>
      </c>
      <c r="BN210" s="148">
        <v>2.4848959770653432</v>
      </c>
      <c r="BO210" s="148">
        <v>41.318873686684903</v>
      </c>
      <c r="BP210" s="148">
        <v>64.786462763625224</v>
      </c>
      <c r="BQ210" s="148">
        <v>4.5532991582980022</v>
      </c>
      <c r="BR210" s="148">
        <v>48.976646323340844</v>
      </c>
      <c r="BS210" s="148">
        <v>0.48280931408422711</v>
      </c>
      <c r="BT210" s="148">
        <v>13.507092551965286</v>
      </c>
      <c r="BU210" s="148">
        <v>3.3494554004714057</v>
      </c>
      <c r="BV210" s="148">
        <v>2.5371646473867675</v>
      </c>
      <c r="BW210" s="148">
        <v>763.03155644828678</v>
      </c>
      <c r="BX210" s="148">
        <v>10.48677164420851</v>
      </c>
      <c r="BY210" s="148">
        <v>13.188753370999308</v>
      </c>
      <c r="BZ210" s="148">
        <v>6.5121477661129648</v>
      </c>
      <c r="CA210" s="148">
        <v>2.4167111853671748</v>
      </c>
      <c r="CB210" s="148"/>
      <c r="CC210" s="148"/>
      <c r="CD210" s="148"/>
      <c r="CE210" s="148"/>
      <c r="CF210" s="148"/>
      <c r="CG210" s="174"/>
      <c r="CH210" s="346"/>
      <c r="CI210" s="361"/>
      <c r="CJ210" s="354"/>
      <c r="CK210" s="174"/>
      <c r="CL210" s="361"/>
      <c r="CM210" s="438"/>
      <c r="CN210" s="438"/>
      <c r="DG210" s="516"/>
      <c r="DH210" s="388">
        <v>72.934286530184366</v>
      </c>
      <c r="DI210" s="145">
        <v>8.9149396128478761E-2</v>
      </c>
      <c r="DJ210" s="388">
        <v>7.5527074385548785</v>
      </c>
      <c r="DK210" s="145">
        <v>0.846131724385491</v>
      </c>
      <c r="DL210" s="145">
        <v>6.9303417485036493E-3</v>
      </c>
      <c r="DM210" s="145">
        <v>0.34042678710073987</v>
      </c>
      <c r="DN210" s="388">
        <v>6.9122808578863362</v>
      </c>
      <c r="DO210" s="145">
        <v>0.6659428389243961</v>
      </c>
      <c r="DP210" s="145">
        <v>1.6736775322636315</v>
      </c>
      <c r="DQ210" s="145">
        <v>4.8092371527495022E-2</v>
      </c>
      <c r="DR210" s="145">
        <v>0.19089941361787324</v>
      </c>
      <c r="DS210" s="145">
        <v>0.29947476767776376</v>
      </c>
      <c r="DT210" s="145">
        <v>0.21</v>
      </c>
      <c r="DU210" s="145">
        <v>7.83</v>
      </c>
      <c r="DV210" s="146">
        <v>99.599999999999909</v>
      </c>
      <c r="EM210" s="147">
        <v>5149.9429644163638</v>
      </c>
      <c r="EN210" s="148">
        <v>0</v>
      </c>
      <c r="EO210" s="148">
        <v>0</v>
      </c>
      <c r="EP210" s="148">
        <v>27.725009635886693</v>
      </c>
      <c r="EQ210" s="148">
        <v>4.9502788190976581</v>
      </c>
      <c r="ER210" s="148">
        <v>6.9617393964059842</v>
      </c>
      <c r="ES210" s="148">
        <v>2.4848959770653432</v>
      </c>
      <c r="ET210" s="148">
        <v>41.318873686684903</v>
      </c>
      <c r="EU210" s="148">
        <v>64.786462763625224</v>
      </c>
      <c r="EV210" s="148">
        <v>4.5532991582980022</v>
      </c>
      <c r="EW210" s="148">
        <v>48.976646323340844</v>
      </c>
      <c r="EX210" s="148">
        <v>0.48280931408422711</v>
      </c>
      <c r="EY210" s="148">
        <v>13.507092551965286</v>
      </c>
      <c r="EZ210" s="148">
        <v>3.3494554004714057</v>
      </c>
      <c r="FA210" s="148">
        <v>2.5371646473867675</v>
      </c>
      <c r="FB210" s="148">
        <v>763.03155644828678</v>
      </c>
      <c r="FC210" s="148">
        <v>10.48677164420851</v>
      </c>
      <c r="FD210" s="148">
        <v>13.188753370999308</v>
      </c>
      <c r="FE210" s="148">
        <v>6.5121477661129648</v>
      </c>
      <c r="FF210" s="148">
        <v>2.4167111853671748</v>
      </c>
      <c r="GO210" s="174"/>
      <c r="GP210" s="361"/>
      <c r="HC210" s="637"/>
      <c r="HL210" s="637"/>
      <c r="IX210" s="278">
        <v>6</v>
      </c>
      <c r="IY210" s="388">
        <v>72.934286530184366</v>
      </c>
      <c r="IZ210" s="145">
        <v>8.9149396128478761E-2</v>
      </c>
      <c r="JA210" s="388">
        <v>7.5527074385548785</v>
      </c>
      <c r="JB210" s="145">
        <v>0.846131724385491</v>
      </c>
      <c r="JC210" s="145">
        <v>6.9303417485036493E-3</v>
      </c>
      <c r="JD210" s="145">
        <v>0.34042678710073987</v>
      </c>
      <c r="JE210" s="388">
        <v>6.9122808578863362</v>
      </c>
      <c r="JF210" s="145">
        <v>0.6659428389243961</v>
      </c>
      <c r="JG210" s="145">
        <v>1.6736775322636315</v>
      </c>
      <c r="JH210" s="145">
        <v>4.8092371527495022E-2</v>
      </c>
      <c r="JI210" s="145">
        <v>0.19089941361787324</v>
      </c>
      <c r="JJ210" s="145">
        <v>0.29947476767776376</v>
      </c>
      <c r="JK210" s="145">
        <v>7.83</v>
      </c>
      <c r="JL210" s="248">
        <v>0.21</v>
      </c>
      <c r="JM210" s="146">
        <v>99.599999999999909</v>
      </c>
      <c r="KP210" s="147">
        <v>5149.9429644163638</v>
      </c>
      <c r="KQ210" s="148">
        <v>0</v>
      </c>
      <c r="KR210" s="148">
        <v>0</v>
      </c>
      <c r="KS210" s="148">
        <v>27.725009635886693</v>
      </c>
      <c r="KT210" s="148">
        <v>4.9502788190976581</v>
      </c>
      <c r="KU210" s="148">
        <v>6.9617393964059842</v>
      </c>
      <c r="KV210" s="148">
        <v>2.4848959770653432</v>
      </c>
      <c r="KW210" s="148">
        <v>41.318873686684903</v>
      </c>
      <c r="KX210" s="148">
        <v>64.786462763625224</v>
      </c>
      <c r="KY210" s="148">
        <v>4.5532991582980022</v>
      </c>
      <c r="KZ210" s="148">
        <v>48.976646323340844</v>
      </c>
      <c r="LA210" s="148">
        <v>0.48280931408422711</v>
      </c>
      <c r="LB210" s="148">
        <v>13.507092551965286</v>
      </c>
      <c r="LC210" s="148">
        <v>3.3494554004714057</v>
      </c>
      <c r="LD210" s="148">
        <v>2.5371646473867675</v>
      </c>
      <c r="LE210" s="148">
        <v>763.03155644828678</v>
      </c>
      <c r="LF210" s="148">
        <v>10.48677164420851</v>
      </c>
      <c r="LG210" s="148">
        <v>13.188753370999308</v>
      </c>
      <c r="LH210" s="148">
        <v>6.5121477661129648</v>
      </c>
      <c r="LI210" s="148">
        <v>2.4167111853671748</v>
      </c>
    </row>
    <row r="211" spans="1:321" s="142" customFormat="1" ht="15.75" x14ac:dyDescent="0.25">
      <c r="A211" s="278">
        <v>7</v>
      </c>
      <c r="B211" s="272">
        <v>168</v>
      </c>
      <c r="C211" s="176">
        <v>101</v>
      </c>
      <c r="D211" s="324">
        <v>738</v>
      </c>
      <c r="E211" s="317" t="s">
        <v>234</v>
      </c>
      <c r="F211" s="308" t="s">
        <v>195</v>
      </c>
      <c r="G211" s="263"/>
      <c r="H211" s="388">
        <v>24.12</v>
      </c>
      <c r="I211" s="145">
        <v>0.12</v>
      </c>
      <c r="J211" s="388">
        <v>5.59</v>
      </c>
      <c r="K211" s="145">
        <v>0.95</v>
      </c>
      <c r="L211" s="145">
        <v>0.1</v>
      </c>
      <c r="M211" s="145">
        <v>1.92</v>
      </c>
      <c r="N211" s="388">
        <v>35.54</v>
      </c>
      <c r="O211" s="145">
        <v>0.41</v>
      </c>
      <c r="P211" s="145">
        <v>0.73</v>
      </c>
      <c r="Q211" s="145">
        <v>0.02</v>
      </c>
      <c r="R211" s="145">
        <v>0.04</v>
      </c>
      <c r="S211" s="145">
        <v>0.06</v>
      </c>
      <c r="T211" s="145">
        <v>0.26</v>
      </c>
      <c r="U211" s="145">
        <v>29.73</v>
      </c>
      <c r="V211" s="146">
        <v>99.59</v>
      </c>
      <c r="W211" s="146"/>
      <c r="X211" s="145"/>
      <c r="Y211" s="145">
        <f t="shared" si="257"/>
        <v>0.30421999999999999</v>
      </c>
      <c r="Z211" s="145"/>
      <c r="AA211" s="145"/>
      <c r="AB211" s="145"/>
      <c r="AC211" s="146"/>
      <c r="AD211" s="146"/>
      <c r="AE211" s="146"/>
      <c r="AF211" s="443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D211" s="146"/>
      <c r="BE211" s="146"/>
      <c r="BF211" s="146"/>
      <c r="BG211" s="146"/>
      <c r="BH211" s="147">
        <v>6011.9372361770538</v>
      </c>
      <c r="BI211" s="148">
        <v>0</v>
      </c>
      <c r="BJ211" s="148">
        <v>5.629836419584076</v>
      </c>
      <c r="BK211" s="148">
        <v>47.690901286874428</v>
      </c>
      <c r="BL211" s="148">
        <v>5.8399171002265007</v>
      </c>
      <c r="BM211" s="148">
        <v>2.0633668466093336</v>
      </c>
      <c r="BN211" s="148">
        <v>1.8221939611921389</v>
      </c>
      <c r="BO211" s="148">
        <v>19.383693015703983</v>
      </c>
      <c r="BP211" s="148">
        <v>117.0548293195255</v>
      </c>
      <c r="BQ211" s="148">
        <v>10.397714972403165</v>
      </c>
      <c r="BR211" s="148">
        <v>52.110751385381086</v>
      </c>
      <c r="BS211" s="148">
        <v>1.4098069718011794</v>
      </c>
      <c r="BT211" s="148">
        <v>11.131634688186919</v>
      </c>
      <c r="BU211" s="148">
        <v>2.8143075661953674</v>
      </c>
      <c r="BV211" s="148">
        <v>1.8386342607835846</v>
      </c>
      <c r="BW211" s="148">
        <v>222.15657965833512</v>
      </c>
      <c r="BX211" s="148">
        <v>7.1417525366456802</v>
      </c>
      <c r="BY211" s="148">
        <v>9.3429356786631974</v>
      </c>
      <c r="BZ211" s="148">
        <v>0</v>
      </c>
      <c r="CA211" s="148">
        <v>5.823862931125956</v>
      </c>
      <c r="CB211" s="148"/>
      <c r="CC211" s="148"/>
      <c r="CD211" s="148"/>
      <c r="CE211" s="148"/>
      <c r="CF211" s="148"/>
      <c r="CG211" s="175">
        <v>12.298125668259861</v>
      </c>
      <c r="CH211" s="346">
        <v>6.9267413415733268</v>
      </c>
      <c r="CI211" s="366"/>
      <c r="CJ211" s="354" t="s">
        <v>187</v>
      </c>
      <c r="CK211" s="175">
        <v>12.298125668259861</v>
      </c>
      <c r="CL211" s="366"/>
      <c r="CM211" s="438"/>
      <c r="CN211" s="438"/>
      <c r="DG211" s="516"/>
      <c r="DH211" s="388">
        <v>24.12</v>
      </c>
      <c r="DI211" s="145">
        <v>0.12</v>
      </c>
      <c r="DJ211" s="388">
        <v>5.59</v>
      </c>
      <c r="DK211" s="145">
        <v>0.95</v>
      </c>
      <c r="DL211" s="145">
        <v>0.1</v>
      </c>
      <c r="DM211" s="145">
        <v>1.92</v>
      </c>
      <c r="DN211" s="388">
        <v>35.54</v>
      </c>
      <c r="DO211" s="145">
        <v>0.41</v>
      </c>
      <c r="DP211" s="145">
        <v>0.73</v>
      </c>
      <c r="DQ211" s="145">
        <v>0.02</v>
      </c>
      <c r="DR211" s="145">
        <v>0.04</v>
      </c>
      <c r="DS211" s="145">
        <v>0.06</v>
      </c>
      <c r="DT211" s="145">
        <v>0.26</v>
      </c>
      <c r="DU211" s="145">
        <v>29.73</v>
      </c>
      <c r="DV211" s="146">
        <v>99.59</v>
      </c>
      <c r="EM211" s="147">
        <v>6011.9372361770538</v>
      </c>
      <c r="EN211" s="148">
        <v>0</v>
      </c>
      <c r="EO211" s="148">
        <v>5.629836419584076</v>
      </c>
      <c r="EP211" s="148">
        <v>47.690901286874428</v>
      </c>
      <c r="EQ211" s="148">
        <v>5.8399171002265007</v>
      </c>
      <c r="ER211" s="148">
        <v>2.0633668466093336</v>
      </c>
      <c r="ES211" s="148">
        <v>1.8221939611921389</v>
      </c>
      <c r="ET211" s="148">
        <v>19.383693015703983</v>
      </c>
      <c r="EU211" s="148">
        <v>117.0548293195255</v>
      </c>
      <c r="EV211" s="148">
        <v>10.397714972403165</v>
      </c>
      <c r="EW211" s="148">
        <v>52.110751385381086</v>
      </c>
      <c r="EX211" s="148">
        <v>1.4098069718011794</v>
      </c>
      <c r="EY211" s="148">
        <v>11.131634688186919</v>
      </c>
      <c r="EZ211" s="148">
        <v>2.8143075661953674</v>
      </c>
      <c r="FA211" s="148">
        <v>1.8386342607835846</v>
      </c>
      <c r="FB211" s="148">
        <v>222.15657965833512</v>
      </c>
      <c r="FC211" s="148">
        <v>7.1417525366456802</v>
      </c>
      <c r="FD211" s="148">
        <v>9.3429356786631974</v>
      </c>
      <c r="FE211" s="148">
        <v>0</v>
      </c>
      <c r="FF211" s="148">
        <v>5.823862931125956</v>
      </c>
      <c r="GO211" s="175">
        <v>12.298125668259861</v>
      </c>
      <c r="GP211" s="366"/>
      <c r="HC211" s="637"/>
      <c r="HL211" s="637"/>
      <c r="IX211" s="278">
        <v>7</v>
      </c>
      <c r="IY211" s="388">
        <v>24.12</v>
      </c>
      <c r="IZ211" s="145">
        <v>0.12</v>
      </c>
      <c r="JA211" s="388">
        <v>5.59</v>
      </c>
      <c r="JB211" s="145">
        <v>0.95</v>
      </c>
      <c r="JC211" s="145">
        <v>0.1</v>
      </c>
      <c r="JD211" s="145">
        <v>1.92</v>
      </c>
      <c r="JE211" s="388">
        <v>35.54</v>
      </c>
      <c r="JF211" s="145">
        <v>0.41</v>
      </c>
      <c r="JG211" s="145">
        <v>0.73</v>
      </c>
      <c r="JH211" s="145">
        <v>0.02</v>
      </c>
      <c r="JI211" s="145">
        <v>0.04</v>
      </c>
      <c r="JJ211" s="145">
        <v>0.06</v>
      </c>
      <c r="JK211" s="145">
        <v>29.73</v>
      </c>
      <c r="JL211" s="248">
        <v>0.26</v>
      </c>
      <c r="JM211" s="146">
        <v>99.59</v>
      </c>
      <c r="KP211" s="147">
        <v>6011.9372361770538</v>
      </c>
      <c r="KQ211" s="148">
        <v>0</v>
      </c>
      <c r="KR211" s="148">
        <v>5.629836419584076</v>
      </c>
      <c r="KS211" s="148">
        <v>47.690901286874428</v>
      </c>
      <c r="KT211" s="148">
        <v>5.8399171002265007</v>
      </c>
      <c r="KU211" s="148">
        <v>2.0633668466093336</v>
      </c>
      <c r="KV211" s="148">
        <v>1.8221939611921389</v>
      </c>
      <c r="KW211" s="148">
        <v>19.383693015703983</v>
      </c>
      <c r="KX211" s="148">
        <v>117.0548293195255</v>
      </c>
      <c r="KY211" s="148">
        <v>10.397714972403165</v>
      </c>
      <c r="KZ211" s="148">
        <v>52.110751385381086</v>
      </c>
      <c r="LA211" s="148">
        <v>1.4098069718011794</v>
      </c>
      <c r="LB211" s="148">
        <v>11.131634688186919</v>
      </c>
      <c r="LC211" s="148">
        <v>2.8143075661953674</v>
      </c>
      <c r="LD211" s="148">
        <v>1.8386342607835846</v>
      </c>
      <c r="LE211" s="148">
        <v>222.15657965833512</v>
      </c>
      <c r="LF211" s="148">
        <v>7.1417525366456802</v>
      </c>
      <c r="LG211" s="148">
        <v>9.3429356786631974</v>
      </c>
      <c r="LH211" s="148">
        <v>0</v>
      </c>
      <c r="LI211" s="148">
        <v>5.823862931125956</v>
      </c>
    </row>
    <row r="212" spans="1:321" s="142" customFormat="1" ht="15.75" x14ac:dyDescent="0.25">
      <c r="A212" s="278">
        <v>8</v>
      </c>
      <c r="B212" s="272">
        <v>158</v>
      </c>
      <c r="C212" s="144">
        <v>101</v>
      </c>
      <c r="D212" s="324">
        <v>739</v>
      </c>
      <c r="E212" s="317" t="s">
        <v>234</v>
      </c>
      <c r="F212" s="308" t="s">
        <v>191</v>
      </c>
      <c r="G212" s="263"/>
      <c r="H212" s="388">
        <v>71.274333575967404</v>
      </c>
      <c r="I212" s="145">
        <v>0.38711055589436888</v>
      </c>
      <c r="J212" s="388">
        <v>14.346086213793418</v>
      </c>
      <c r="K212" s="145">
        <v>2.1990230699114051</v>
      </c>
      <c r="L212" s="145">
        <v>2.928593443633478E-2</v>
      </c>
      <c r="M212" s="145">
        <v>1.3721079000347554</v>
      </c>
      <c r="N212" s="388">
        <v>1.2873436813493075</v>
      </c>
      <c r="O212" s="145">
        <v>0.53137471883955323</v>
      </c>
      <c r="P212" s="145">
        <v>2.111990222502016</v>
      </c>
      <c r="Q212" s="145">
        <v>8.249558996150641E-2</v>
      </c>
      <c r="R212" s="145">
        <v>0.37576741227466171</v>
      </c>
      <c r="S212" s="145">
        <v>0.35308112503524741</v>
      </c>
      <c r="T212" s="145">
        <v>0.34</v>
      </c>
      <c r="U212" s="145">
        <v>4.91</v>
      </c>
      <c r="V212" s="146">
        <v>99.6</v>
      </c>
      <c r="W212" s="146"/>
      <c r="X212" s="145"/>
      <c r="Y212" s="145">
        <f t="shared" si="257"/>
        <v>0.39428004137894851</v>
      </c>
      <c r="Z212" s="145"/>
      <c r="AA212" s="145"/>
      <c r="AB212" s="145"/>
      <c r="AC212" s="146"/>
      <c r="AD212" s="146"/>
      <c r="AE212" s="146"/>
      <c r="AF212" s="443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D212" s="146"/>
      <c r="BE212" s="146"/>
      <c r="BF212" s="146"/>
      <c r="BG212" s="146"/>
      <c r="BH212" s="147">
        <v>15717.667219545352</v>
      </c>
      <c r="BI212" s="148">
        <v>27.337186535370574</v>
      </c>
      <c r="BJ212" s="148">
        <v>8.1640775792312112</v>
      </c>
      <c r="BK212" s="148">
        <v>47.636320546002104</v>
      </c>
      <c r="BL212" s="148">
        <v>11.872204610636542</v>
      </c>
      <c r="BM212" s="148">
        <v>4.9528231216937844</v>
      </c>
      <c r="BN212" s="148">
        <v>3.2597321537808228</v>
      </c>
      <c r="BO212" s="148">
        <v>64.990843856997003</v>
      </c>
      <c r="BP212" s="148">
        <v>85.994215835635387</v>
      </c>
      <c r="BQ212" s="148">
        <v>8.4765122603231102</v>
      </c>
      <c r="BR212" s="148">
        <v>126.32179235557378</v>
      </c>
      <c r="BS212" s="148">
        <v>5.5439872393797707</v>
      </c>
      <c r="BT212" s="148">
        <v>20.81042751818508</v>
      </c>
      <c r="BU212" s="148">
        <v>7.2588992430093038</v>
      </c>
      <c r="BV212" s="148">
        <v>2.2170526641866748</v>
      </c>
      <c r="BW212" s="148">
        <v>790.13496966779951</v>
      </c>
      <c r="BX212" s="148">
        <v>16.932655945902429</v>
      </c>
      <c r="BY212" s="148">
        <v>34.146470213561763</v>
      </c>
      <c r="BZ212" s="148">
        <v>9.1584311667420728</v>
      </c>
      <c r="CA212" s="148">
        <v>11.227480708456397</v>
      </c>
      <c r="CB212" s="148"/>
      <c r="CC212" s="148"/>
      <c r="CD212" s="148"/>
      <c r="CE212" s="148"/>
      <c r="CF212" s="148"/>
      <c r="CG212" s="175">
        <v>22</v>
      </c>
      <c r="CH212" s="346"/>
      <c r="CI212" s="366">
        <v>19.872212470171554</v>
      </c>
      <c r="CJ212" s="354"/>
      <c r="CK212" s="175">
        <v>22</v>
      </c>
      <c r="CL212" s="366">
        <v>19.872212470171554</v>
      </c>
      <c r="CM212" s="438"/>
      <c r="CN212" s="438"/>
      <c r="DG212" s="516"/>
      <c r="DH212" s="388">
        <v>71.274333575967404</v>
      </c>
      <c r="DI212" s="145">
        <v>0.38711055589436888</v>
      </c>
      <c r="DJ212" s="388">
        <v>14.346086213793418</v>
      </c>
      <c r="DK212" s="145">
        <v>2.1990230699114051</v>
      </c>
      <c r="DL212" s="145">
        <v>2.928593443633478E-2</v>
      </c>
      <c r="DM212" s="145">
        <v>1.3721079000347554</v>
      </c>
      <c r="DN212" s="388">
        <v>1.2873436813493075</v>
      </c>
      <c r="DO212" s="145">
        <v>0.53137471883955323</v>
      </c>
      <c r="DP212" s="145">
        <v>2.111990222502016</v>
      </c>
      <c r="DQ212" s="145">
        <v>8.249558996150641E-2</v>
      </c>
      <c r="DR212" s="145">
        <v>0.37576741227466171</v>
      </c>
      <c r="DS212" s="145">
        <v>0.35308112503524741</v>
      </c>
      <c r="DT212" s="145">
        <v>0.34</v>
      </c>
      <c r="DU212" s="145">
        <v>4.91</v>
      </c>
      <c r="DV212" s="146">
        <v>99.6</v>
      </c>
      <c r="EM212" s="147">
        <v>15717.667219545352</v>
      </c>
      <c r="EN212" s="148">
        <v>27.337186535370574</v>
      </c>
      <c r="EO212" s="148">
        <v>8.1640775792312112</v>
      </c>
      <c r="EP212" s="148">
        <v>47.636320546002104</v>
      </c>
      <c r="EQ212" s="148">
        <v>11.872204610636542</v>
      </c>
      <c r="ER212" s="148">
        <v>4.9528231216937844</v>
      </c>
      <c r="ES212" s="148">
        <v>3.2597321537808228</v>
      </c>
      <c r="ET212" s="148">
        <v>64.990843856997003</v>
      </c>
      <c r="EU212" s="148">
        <v>85.994215835635387</v>
      </c>
      <c r="EV212" s="148">
        <v>8.4765122603231102</v>
      </c>
      <c r="EW212" s="148">
        <v>126.32179235557378</v>
      </c>
      <c r="EX212" s="148">
        <v>5.5439872393797707</v>
      </c>
      <c r="EY212" s="148">
        <v>20.81042751818508</v>
      </c>
      <c r="EZ212" s="148">
        <v>7.2588992430093038</v>
      </c>
      <c r="FA212" s="148">
        <v>2.2170526641866748</v>
      </c>
      <c r="FB212" s="148">
        <v>790.13496966779951</v>
      </c>
      <c r="FC212" s="148">
        <v>16.932655945902429</v>
      </c>
      <c r="FD212" s="148">
        <v>34.146470213561763</v>
      </c>
      <c r="FE212" s="148">
        <v>9.1584311667420728</v>
      </c>
      <c r="FF212" s="148">
        <v>11.227480708456397</v>
      </c>
      <c r="GO212" s="175">
        <v>22</v>
      </c>
      <c r="GP212" s="366">
        <v>19.872212470171554</v>
      </c>
      <c r="HC212" s="637"/>
      <c r="HL212" s="637"/>
      <c r="IX212" s="278">
        <v>8</v>
      </c>
      <c r="IY212" s="388">
        <v>71.274333575967404</v>
      </c>
      <c r="IZ212" s="145">
        <v>0.38711055589436888</v>
      </c>
      <c r="JA212" s="388">
        <v>14.346086213793418</v>
      </c>
      <c r="JB212" s="145">
        <v>2.1990230699114051</v>
      </c>
      <c r="JC212" s="145">
        <v>2.928593443633478E-2</v>
      </c>
      <c r="JD212" s="145">
        <v>1.3721079000347554</v>
      </c>
      <c r="JE212" s="388">
        <v>1.2873436813493075</v>
      </c>
      <c r="JF212" s="145">
        <v>0.53137471883955323</v>
      </c>
      <c r="JG212" s="145">
        <v>2.111990222502016</v>
      </c>
      <c r="JH212" s="145">
        <v>8.249558996150641E-2</v>
      </c>
      <c r="JI212" s="145">
        <v>0.37576741227466171</v>
      </c>
      <c r="JJ212" s="145">
        <v>0.35308112503524741</v>
      </c>
      <c r="JK212" s="145">
        <v>4.91</v>
      </c>
      <c r="JL212" s="248">
        <v>0.34</v>
      </c>
      <c r="JM212" s="146">
        <v>99.6</v>
      </c>
      <c r="KP212" s="147">
        <v>15717.667219545352</v>
      </c>
      <c r="KQ212" s="148">
        <v>27.337186535370574</v>
      </c>
      <c r="KR212" s="148">
        <v>8.1640775792312112</v>
      </c>
      <c r="KS212" s="148">
        <v>47.636320546002104</v>
      </c>
      <c r="KT212" s="148">
        <v>11.872204610636542</v>
      </c>
      <c r="KU212" s="148">
        <v>4.9528231216937844</v>
      </c>
      <c r="KV212" s="148">
        <v>3.2597321537808228</v>
      </c>
      <c r="KW212" s="148">
        <v>64.990843856997003</v>
      </c>
      <c r="KX212" s="148">
        <v>85.994215835635387</v>
      </c>
      <c r="KY212" s="148">
        <v>8.4765122603231102</v>
      </c>
      <c r="KZ212" s="148">
        <v>126.32179235557378</v>
      </c>
      <c r="LA212" s="148">
        <v>5.5439872393797707</v>
      </c>
      <c r="LB212" s="148">
        <v>20.81042751818508</v>
      </c>
      <c r="LC212" s="148">
        <v>7.2588992430093038</v>
      </c>
      <c r="LD212" s="148">
        <v>2.2170526641866748</v>
      </c>
      <c r="LE212" s="148">
        <v>790.13496966779951</v>
      </c>
      <c r="LF212" s="148">
        <v>16.932655945902429</v>
      </c>
      <c r="LG212" s="148">
        <v>34.146470213561763</v>
      </c>
      <c r="LH212" s="148">
        <v>9.1584311667420728</v>
      </c>
      <c r="LI212" s="148">
        <v>11.227480708456397</v>
      </c>
    </row>
    <row r="213" spans="1:321" s="142" customFormat="1" ht="15.75" x14ac:dyDescent="0.25">
      <c r="A213" s="278">
        <v>14</v>
      </c>
      <c r="B213" s="272">
        <v>163</v>
      </c>
      <c r="C213" s="144">
        <v>101</v>
      </c>
      <c r="D213" s="324">
        <v>743</v>
      </c>
      <c r="E213" s="317" t="s">
        <v>234</v>
      </c>
      <c r="F213" s="414" t="s">
        <v>193</v>
      </c>
      <c r="G213" s="263"/>
      <c r="H213" s="145">
        <v>54.445575487025472</v>
      </c>
      <c r="I213" s="145">
        <v>0.51500855914265076</v>
      </c>
      <c r="J213" s="145">
        <v>14.97978890437849</v>
      </c>
      <c r="K213" s="145">
        <v>3.398662518643043</v>
      </c>
      <c r="L213" s="145">
        <v>7.7152790946784691E-2</v>
      </c>
      <c r="M213" s="145">
        <v>2.8325470752845789</v>
      </c>
      <c r="N213" s="145">
        <v>6.3156946359289234</v>
      </c>
      <c r="O213" s="145">
        <v>0.59336515250137112</v>
      </c>
      <c r="P213" s="145">
        <v>1.6237105805353822</v>
      </c>
      <c r="Q213" s="145">
        <v>6.8288427731622192E-2</v>
      </c>
      <c r="R213" s="145">
        <v>0.31364524660068788</v>
      </c>
      <c r="S213" s="145">
        <v>0.24656062128100129</v>
      </c>
      <c r="T213" s="145">
        <v>0.56000000000000005</v>
      </c>
      <c r="U213" s="145">
        <v>13.63</v>
      </c>
      <c r="V213" s="146">
        <v>99.6</v>
      </c>
      <c r="W213" s="146"/>
      <c r="X213" s="145"/>
      <c r="Y213" s="145">
        <f t="shared" si="257"/>
        <v>0.44027694315601734</v>
      </c>
      <c r="Z213" s="145"/>
      <c r="AA213" s="145"/>
      <c r="AB213" s="145"/>
      <c r="AC213" s="146">
        <f>R213+S213</f>
        <v>0.56020586788168913</v>
      </c>
      <c r="AD213" s="146"/>
      <c r="AE213" s="146"/>
      <c r="AF213" s="443"/>
      <c r="AG213" s="146"/>
      <c r="AH213" s="146"/>
      <c r="AI213" s="146"/>
      <c r="AJ213" s="146"/>
      <c r="AK213" s="146"/>
      <c r="AL213" s="146"/>
      <c r="AM213" s="146">
        <f>N213+3*J213</f>
        <v>51.255061349064391</v>
      </c>
      <c r="AN213" s="146">
        <f>3*J213/AM213</f>
        <v>0.87677910298620276</v>
      </c>
      <c r="AO213" s="146">
        <f>N213/AM213</f>
        <v>0.12322089701379725</v>
      </c>
      <c r="AP213" s="146">
        <f>K213+M213</f>
        <v>6.2312095939276215</v>
      </c>
      <c r="AQ213" s="146">
        <f>AP213*AN213</f>
        <v>5.4633943582828808</v>
      </c>
      <c r="AR213" s="146">
        <f>AP213*AO213</f>
        <v>0.76781523564474086</v>
      </c>
      <c r="AS213" s="146"/>
      <c r="AT213" s="146"/>
      <c r="AU213" s="146"/>
      <c r="AV213" s="146"/>
      <c r="AW213" s="146"/>
      <c r="AX213" s="146"/>
      <c r="AY213" s="146"/>
      <c r="AZ213" s="146"/>
      <c r="BA213" s="146"/>
      <c r="BD213" s="146"/>
      <c r="BE213" s="146"/>
      <c r="BF213" s="146"/>
      <c r="BG213" s="146"/>
      <c r="BH213" s="147">
        <v>30298.930901761909</v>
      </c>
      <c r="BI213" s="148">
        <v>35.070181402877523</v>
      </c>
      <c r="BJ213" s="148">
        <v>16.30958452838648</v>
      </c>
      <c r="BK213" s="148">
        <v>52.689428335700008</v>
      </c>
      <c r="BL213" s="148">
        <v>14.440378282121534</v>
      </c>
      <c r="BM213" s="148">
        <v>5.470739272374078</v>
      </c>
      <c r="BN213" s="148">
        <v>2.2527447478926743</v>
      </c>
      <c r="BO213" s="148">
        <v>71.051220791314236</v>
      </c>
      <c r="BP213" s="148">
        <v>100.22798191779866</v>
      </c>
      <c r="BQ213" s="148">
        <v>13.064575951238018</v>
      </c>
      <c r="BR213" s="148">
        <v>166.24464269311383</v>
      </c>
      <c r="BS213" s="148">
        <v>9.5932188186739946</v>
      </c>
      <c r="BT213" s="148">
        <v>19.31471646967859</v>
      </c>
      <c r="BU213" s="148">
        <v>10.375427728033548</v>
      </c>
      <c r="BV213" s="148">
        <v>2.1370597738460035</v>
      </c>
      <c r="BW213" s="148">
        <v>566.693843938653</v>
      </c>
      <c r="BX213" s="148">
        <v>24.368339339969527</v>
      </c>
      <c r="BY213" s="148">
        <v>60.787098552382361</v>
      </c>
      <c r="BZ213" s="148">
        <v>15.417850561888434</v>
      </c>
      <c r="CA213" s="148">
        <v>15.776086683603088</v>
      </c>
      <c r="CB213" s="148"/>
      <c r="CC213" s="148"/>
      <c r="CD213" s="148"/>
      <c r="CE213" s="148">
        <f>BX213+BY213+CA213</f>
        <v>100.93152457595497</v>
      </c>
      <c r="CF213" s="148"/>
      <c r="CG213" s="175">
        <v>18.743988984780987</v>
      </c>
      <c r="CH213" s="175">
        <v>14.29384965831435</v>
      </c>
      <c r="CI213" s="369">
        <v>4.3228414356471401</v>
      </c>
      <c r="CJ213" s="174" t="s">
        <v>187</v>
      </c>
      <c r="CK213" s="175">
        <v>18.743988984780987</v>
      </c>
      <c r="CL213" s="369">
        <v>4.3228414356471401</v>
      </c>
      <c r="CM213" s="438"/>
      <c r="CN213" s="438"/>
      <c r="DG213" s="516"/>
      <c r="DH213" s="145">
        <v>54.445575487025472</v>
      </c>
      <c r="DI213" s="145">
        <v>0.51500855914265076</v>
      </c>
      <c r="DJ213" s="145">
        <v>14.97978890437849</v>
      </c>
      <c r="DK213" s="145">
        <v>3.398662518643043</v>
      </c>
      <c r="DL213" s="145">
        <v>7.7152790946784691E-2</v>
      </c>
      <c r="DM213" s="145">
        <v>2.8325470752845789</v>
      </c>
      <c r="DN213" s="145">
        <v>6.3156946359289234</v>
      </c>
      <c r="DO213" s="145">
        <v>0.59336515250137112</v>
      </c>
      <c r="DP213" s="145">
        <v>1.6237105805353822</v>
      </c>
      <c r="DQ213" s="145">
        <v>6.8288427731622192E-2</v>
      </c>
      <c r="DR213" s="145">
        <v>0.31364524660068788</v>
      </c>
      <c r="DS213" s="145">
        <v>0.24656062128100129</v>
      </c>
      <c r="DT213" s="145">
        <v>0.56000000000000005</v>
      </c>
      <c r="DU213" s="145">
        <v>13.63</v>
      </c>
      <c r="DV213" s="146">
        <v>99.6</v>
      </c>
      <c r="EM213" s="147">
        <v>30298.930901761909</v>
      </c>
      <c r="EN213" s="148">
        <v>35.070181402877523</v>
      </c>
      <c r="EO213" s="148">
        <v>16.30958452838648</v>
      </c>
      <c r="EP213" s="148">
        <v>52.689428335700008</v>
      </c>
      <c r="EQ213" s="148">
        <v>14.440378282121534</v>
      </c>
      <c r="ER213" s="148">
        <v>5.470739272374078</v>
      </c>
      <c r="ES213" s="148">
        <v>2.2527447478926743</v>
      </c>
      <c r="ET213" s="148">
        <v>71.051220791314236</v>
      </c>
      <c r="EU213" s="148">
        <v>100.22798191779866</v>
      </c>
      <c r="EV213" s="148">
        <v>13.064575951238018</v>
      </c>
      <c r="EW213" s="148">
        <v>166.24464269311383</v>
      </c>
      <c r="EX213" s="148">
        <v>9.5932188186739946</v>
      </c>
      <c r="EY213" s="148">
        <v>19.31471646967859</v>
      </c>
      <c r="EZ213" s="148">
        <v>10.375427728033548</v>
      </c>
      <c r="FA213" s="148">
        <v>2.1370597738460035</v>
      </c>
      <c r="FB213" s="148">
        <v>566.693843938653</v>
      </c>
      <c r="FC213" s="148">
        <v>24.368339339969527</v>
      </c>
      <c r="FD213" s="148">
        <v>60.787098552382361</v>
      </c>
      <c r="FE213" s="148">
        <v>15.417850561888434</v>
      </c>
      <c r="FF213" s="148">
        <v>15.776086683603088</v>
      </c>
      <c r="GO213" s="175">
        <v>18.743988984780987</v>
      </c>
      <c r="GP213" s="369">
        <v>4.3228414356471401</v>
      </c>
      <c r="HC213" s="637"/>
      <c r="HL213" s="637"/>
      <c r="IX213" s="278">
        <v>14</v>
      </c>
      <c r="IY213" s="145">
        <v>54.445575487025472</v>
      </c>
      <c r="IZ213" s="145">
        <v>0.51500855914265076</v>
      </c>
      <c r="JA213" s="145">
        <v>14.97978890437849</v>
      </c>
      <c r="JB213" s="145">
        <v>3.398662518643043</v>
      </c>
      <c r="JC213" s="145">
        <v>7.7152790946784691E-2</v>
      </c>
      <c r="JD213" s="145">
        <v>2.8325470752845789</v>
      </c>
      <c r="JE213" s="145">
        <v>6.3156946359289234</v>
      </c>
      <c r="JF213" s="145">
        <v>0.59336515250137112</v>
      </c>
      <c r="JG213" s="145">
        <v>1.6237105805353822</v>
      </c>
      <c r="JH213" s="145">
        <v>6.8288427731622192E-2</v>
      </c>
      <c r="JI213" s="145">
        <v>0.31364524660068788</v>
      </c>
      <c r="JJ213" s="145">
        <v>0.24656062128100129</v>
      </c>
      <c r="JK213" s="145">
        <v>13.63</v>
      </c>
      <c r="JL213" s="248">
        <v>0.56000000000000005</v>
      </c>
      <c r="JM213" s="146">
        <v>99.6</v>
      </c>
      <c r="KP213" s="147">
        <v>30298.930901761909</v>
      </c>
      <c r="KQ213" s="148">
        <v>35.070181402877523</v>
      </c>
      <c r="KR213" s="148">
        <v>16.30958452838648</v>
      </c>
      <c r="KS213" s="148">
        <v>52.689428335700008</v>
      </c>
      <c r="KT213" s="148">
        <v>14.440378282121534</v>
      </c>
      <c r="KU213" s="148">
        <v>5.470739272374078</v>
      </c>
      <c r="KV213" s="148">
        <v>2.2527447478926743</v>
      </c>
      <c r="KW213" s="148">
        <v>71.051220791314236</v>
      </c>
      <c r="KX213" s="148">
        <v>100.22798191779866</v>
      </c>
      <c r="KY213" s="148">
        <v>13.064575951238018</v>
      </c>
      <c r="KZ213" s="148">
        <v>166.24464269311383</v>
      </c>
      <c r="LA213" s="148">
        <v>9.5932188186739946</v>
      </c>
      <c r="LB213" s="148">
        <v>19.31471646967859</v>
      </c>
      <c r="LC213" s="148">
        <v>10.375427728033548</v>
      </c>
      <c r="LD213" s="148">
        <v>2.1370597738460035</v>
      </c>
      <c r="LE213" s="148">
        <v>566.693843938653</v>
      </c>
      <c r="LF213" s="148">
        <v>24.368339339969527</v>
      </c>
      <c r="LG213" s="148">
        <v>60.787098552382361</v>
      </c>
      <c r="LH213" s="148">
        <v>15.417850561888434</v>
      </c>
      <c r="LI213" s="148">
        <v>15.776086683603088</v>
      </c>
    </row>
    <row r="214" spans="1:321" s="142" customFormat="1" ht="15.75" x14ac:dyDescent="0.25">
      <c r="A214" s="278">
        <v>12</v>
      </c>
      <c r="B214" s="272">
        <v>152</v>
      </c>
      <c r="C214" s="144">
        <v>101</v>
      </c>
      <c r="D214" s="326">
        <v>886.2</v>
      </c>
      <c r="E214" s="317" t="s">
        <v>236</v>
      </c>
      <c r="F214" s="308" t="s">
        <v>186</v>
      </c>
      <c r="G214" s="263"/>
      <c r="H214" s="388">
        <v>71.692688199861649</v>
      </c>
      <c r="I214" s="145">
        <v>0.37651738159648607</v>
      </c>
      <c r="J214" s="388">
        <v>7.5050864158647501</v>
      </c>
      <c r="K214" s="145">
        <v>0.78528978701146779</v>
      </c>
      <c r="L214" s="145">
        <v>6.6493366253662783E-2</v>
      </c>
      <c r="M214" s="145">
        <v>0.51378390690820752</v>
      </c>
      <c r="N214" s="388">
        <v>9.8846512151088586</v>
      </c>
      <c r="O214" s="145">
        <v>0.44729054065454471</v>
      </c>
      <c r="P214" s="145">
        <v>1.084875283319179</v>
      </c>
      <c r="Q214" s="145">
        <v>4.4885631850981142E-2</v>
      </c>
      <c r="R214" s="145">
        <v>6.9729307154547462E-2</v>
      </c>
      <c r="S214" s="145">
        <v>0.3287089644156736</v>
      </c>
      <c r="T214" s="145">
        <v>0.2</v>
      </c>
      <c r="U214" s="145">
        <v>6.6</v>
      </c>
      <c r="V214" s="146">
        <v>99.6</v>
      </c>
      <c r="W214" s="146"/>
      <c r="X214" s="145"/>
      <c r="Y214" s="145">
        <f t="shared" si="257"/>
        <v>0.33188958116567219</v>
      </c>
      <c r="Z214" s="145"/>
      <c r="AA214" s="145"/>
      <c r="AB214" s="145"/>
      <c r="AC214" s="146"/>
      <c r="AD214" s="146"/>
      <c r="AE214" s="146"/>
      <c r="AF214" s="443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D214" s="146"/>
      <c r="BE214" s="146"/>
      <c r="BF214" s="146"/>
      <c r="BG214" s="146"/>
      <c r="BH214" s="147">
        <v>3284.8124569504612</v>
      </c>
      <c r="BI214" s="148">
        <v>0</v>
      </c>
      <c r="BJ214" s="148">
        <v>0.75058171307046517</v>
      </c>
      <c r="BK214" s="148">
        <v>21.469773659463357</v>
      </c>
      <c r="BL214" s="148">
        <v>3.6974191890575692</v>
      </c>
      <c r="BM214" s="148">
        <v>2.4215222134380294</v>
      </c>
      <c r="BN214" s="148">
        <v>2.3508301241840148</v>
      </c>
      <c r="BO214" s="148">
        <v>29.813019893775614</v>
      </c>
      <c r="BP214" s="148">
        <v>52.238967359197595</v>
      </c>
      <c r="BQ214" s="148">
        <v>8.7598647261568896</v>
      </c>
      <c r="BR214" s="148">
        <v>203.78414731363227</v>
      </c>
      <c r="BS214" s="148">
        <v>3.2785956271169341</v>
      </c>
      <c r="BT214" s="148">
        <v>4.9379124203555227</v>
      </c>
      <c r="BU214" s="148">
        <v>2.8474580528814326</v>
      </c>
      <c r="BV214" s="148">
        <v>1.4292004414214983</v>
      </c>
      <c r="BW214" s="148">
        <v>138.30754494711715</v>
      </c>
      <c r="BX214" s="148">
        <v>7.6330405570160025</v>
      </c>
      <c r="BY214" s="148">
        <v>13.161121915658697</v>
      </c>
      <c r="BZ214" s="148">
        <v>0</v>
      </c>
      <c r="CA214" s="148">
        <v>2.1140225095012526</v>
      </c>
      <c r="CB214" s="148"/>
      <c r="CC214" s="148"/>
      <c r="CD214" s="148"/>
      <c r="CE214" s="148"/>
      <c r="CF214" s="148"/>
      <c r="CG214" s="174"/>
      <c r="CH214" s="346"/>
      <c r="CI214" s="361"/>
      <c r="CJ214" s="354" t="s">
        <v>187</v>
      </c>
      <c r="CK214" s="174"/>
      <c r="CL214" s="361"/>
      <c r="CM214" s="438"/>
      <c r="CN214" s="438"/>
      <c r="DG214" s="516"/>
      <c r="DH214" s="388">
        <v>71.692688199861649</v>
      </c>
      <c r="DI214" s="145">
        <v>0.37651738159648607</v>
      </c>
      <c r="DJ214" s="388">
        <v>7.5050864158647501</v>
      </c>
      <c r="DK214" s="145">
        <v>0.78528978701146779</v>
      </c>
      <c r="DL214" s="145">
        <v>6.6493366253662783E-2</v>
      </c>
      <c r="DM214" s="145">
        <v>0.51378390690820752</v>
      </c>
      <c r="DN214" s="388">
        <v>9.8846512151088586</v>
      </c>
      <c r="DO214" s="145">
        <v>0.44729054065454471</v>
      </c>
      <c r="DP214" s="145">
        <v>1.084875283319179</v>
      </c>
      <c r="DQ214" s="145">
        <v>4.4885631850981142E-2</v>
      </c>
      <c r="DR214" s="145">
        <v>6.9729307154547462E-2</v>
      </c>
      <c r="DS214" s="145">
        <v>0.3287089644156736</v>
      </c>
      <c r="DT214" s="145">
        <v>0.2</v>
      </c>
      <c r="DU214" s="145">
        <v>6.6</v>
      </c>
      <c r="DV214" s="146">
        <v>99.6</v>
      </c>
      <c r="EM214" s="147">
        <v>3284.8124569504612</v>
      </c>
      <c r="EN214" s="148">
        <v>0</v>
      </c>
      <c r="EO214" s="148">
        <v>0.75058171307046517</v>
      </c>
      <c r="EP214" s="148">
        <v>21.469773659463357</v>
      </c>
      <c r="EQ214" s="148">
        <v>3.6974191890575692</v>
      </c>
      <c r="ER214" s="148">
        <v>2.4215222134380294</v>
      </c>
      <c r="ES214" s="148">
        <v>2.3508301241840148</v>
      </c>
      <c r="ET214" s="148">
        <v>29.813019893775614</v>
      </c>
      <c r="EU214" s="148">
        <v>52.238967359197595</v>
      </c>
      <c r="EV214" s="148">
        <v>8.7598647261568896</v>
      </c>
      <c r="EW214" s="148">
        <v>203.78414731363227</v>
      </c>
      <c r="EX214" s="148">
        <v>3.2785956271169341</v>
      </c>
      <c r="EY214" s="148">
        <v>4.9379124203555227</v>
      </c>
      <c r="EZ214" s="148">
        <v>2.8474580528814326</v>
      </c>
      <c r="FA214" s="148">
        <v>1.4292004414214983</v>
      </c>
      <c r="FB214" s="148">
        <v>138.30754494711715</v>
      </c>
      <c r="FC214" s="148">
        <v>7.6330405570160025</v>
      </c>
      <c r="FD214" s="148">
        <v>13.161121915658697</v>
      </c>
      <c r="FE214" s="148">
        <v>0</v>
      </c>
      <c r="FF214" s="148">
        <v>2.1140225095012526</v>
      </c>
      <c r="GO214" s="174"/>
      <c r="GP214" s="361"/>
      <c r="HC214" s="637"/>
      <c r="HL214" s="637"/>
      <c r="IX214" s="278">
        <v>12</v>
      </c>
      <c r="IY214" s="388">
        <v>71.692688199861649</v>
      </c>
      <c r="IZ214" s="145">
        <v>0.37651738159648607</v>
      </c>
      <c r="JA214" s="388">
        <v>7.5050864158647501</v>
      </c>
      <c r="JB214" s="145">
        <v>0.78528978701146779</v>
      </c>
      <c r="JC214" s="145">
        <v>6.6493366253662783E-2</v>
      </c>
      <c r="JD214" s="145">
        <v>0.51378390690820752</v>
      </c>
      <c r="JE214" s="388">
        <v>9.8846512151088586</v>
      </c>
      <c r="JF214" s="145">
        <v>0.44729054065454471</v>
      </c>
      <c r="JG214" s="145">
        <v>1.084875283319179</v>
      </c>
      <c r="JH214" s="145">
        <v>4.4885631850981142E-2</v>
      </c>
      <c r="JI214" s="145">
        <v>6.9729307154547462E-2</v>
      </c>
      <c r="JJ214" s="145">
        <v>0.3287089644156736</v>
      </c>
      <c r="JK214" s="145">
        <v>6.6</v>
      </c>
      <c r="JL214" s="248">
        <v>0.2</v>
      </c>
      <c r="JM214" s="146">
        <v>99.6</v>
      </c>
      <c r="KP214" s="147">
        <v>3284.8124569504612</v>
      </c>
      <c r="KQ214" s="148">
        <v>0</v>
      </c>
      <c r="KR214" s="148">
        <v>0.75058171307046517</v>
      </c>
      <c r="KS214" s="148">
        <v>21.469773659463357</v>
      </c>
      <c r="KT214" s="148">
        <v>3.6974191890575692</v>
      </c>
      <c r="KU214" s="148">
        <v>2.4215222134380294</v>
      </c>
      <c r="KV214" s="148">
        <v>2.3508301241840148</v>
      </c>
      <c r="KW214" s="148">
        <v>29.813019893775614</v>
      </c>
      <c r="KX214" s="148">
        <v>52.238967359197595</v>
      </c>
      <c r="KY214" s="148">
        <v>8.7598647261568896</v>
      </c>
      <c r="KZ214" s="148">
        <v>203.78414731363227</v>
      </c>
      <c r="LA214" s="148">
        <v>3.2785956271169341</v>
      </c>
      <c r="LB214" s="148">
        <v>4.9379124203555227</v>
      </c>
      <c r="LC214" s="148">
        <v>2.8474580528814326</v>
      </c>
      <c r="LD214" s="148">
        <v>1.4292004414214983</v>
      </c>
      <c r="LE214" s="148">
        <v>138.30754494711715</v>
      </c>
      <c r="LF214" s="148">
        <v>7.6330405570160025</v>
      </c>
      <c r="LG214" s="148">
        <v>13.161121915658697</v>
      </c>
      <c r="LH214" s="148">
        <v>0</v>
      </c>
      <c r="LI214" s="148">
        <v>2.1140225095012526</v>
      </c>
    </row>
    <row r="215" spans="1:321" s="142" customFormat="1" ht="15.75" x14ac:dyDescent="0.25">
      <c r="A215" s="278">
        <v>13</v>
      </c>
      <c r="B215" s="272">
        <v>157</v>
      </c>
      <c r="C215" s="144">
        <v>101</v>
      </c>
      <c r="D215" s="324">
        <v>891.6</v>
      </c>
      <c r="E215" s="317" t="s">
        <v>235</v>
      </c>
      <c r="F215" s="308" t="s">
        <v>189</v>
      </c>
      <c r="G215" s="263"/>
      <c r="H215" s="388">
        <v>71.476203417317478</v>
      </c>
      <c r="I215" s="145">
        <v>0.54686219544791914</v>
      </c>
      <c r="J215" s="388">
        <v>7.8198581545946446</v>
      </c>
      <c r="K215" s="145">
        <v>0.85012972733786585</v>
      </c>
      <c r="L215" s="145">
        <v>3.6721765127368862E-2</v>
      </c>
      <c r="M215" s="145">
        <v>0.52265921388669878</v>
      </c>
      <c r="N215" s="388">
        <v>9.3786553549728993</v>
      </c>
      <c r="O215" s="145">
        <v>0.6036140142811256</v>
      </c>
      <c r="P215" s="145">
        <v>1.0005637765244166</v>
      </c>
      <c r="Q215" s="145">
        <v>7.9702922037811944E-2</v>
      </c>
      <c r="R215" s="145">
        <v>7.7407811717351394E-2</v>
      </c>
      <c r="S215" s="145">
        <v>0.49762164675440179</v>
      </c>
      <c r="T215" s="145">
        <v>0.25</v>
      </c>
      <c r="U215" s="145">
        <v>6.46</v>
      </c>
      <c r="V215" s="146">
        <v>99.6</v>
      </c>
      <c r="W215" s="146"/>
      <c r="X215" s="145"/>
      <c r="Y215" s="145">
        <f t="shared" si="257"/>
        <v>0.44788159859659521</v>
      </c>
      <c r="Z215" s="145"/>
      <c r="AA215" s="145"/>
      <c r="AB215" s="145"/>
      <c r="AC215" s="146"/>
      <c r="AD215" s="146"/>
      <c r="AE215" s="146"/>
      <c r="AF215" s="443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  <c r="BD215" s="146"/>
      <c r="BE215" s="146"/>
      <c r="BF215" s="146"/>
      <c r="BG215" s="146"/>
      <c r="BH215" s="147">
        <v>3828.8567244354726</v>
      </c>
      <c r="BI215" s="148">
        <v>2.3925364374960814</v>
      </c>
      <c r="BJ215" s="148">
        <v>1.9078945469152628</v>
      </c>
      <c r="BK215" s="148">
        <v>27.595051647783151</v>
      </c>
      <c r="BL215" s="148">
        <v>5.03827697270673</v>
      </c>
      <c r="BM215" s="148">
        <v>4.1866533158623286E-2</v>
      </c>
      <c r="BN215" s="148">
        <v>4.0086065028235751</v>
      </c>
      <c r="BO215" s="148">
        <v>26.981840127467404</v>
      </c>
      <c r="BP215" s="148">
        <v>51.288194397877497</v>
      </c>
      <c r="BQ215" s="148">
        <v>14.876691150655573</v>
      </c>
      <c r="BR215" s="148">
        <v>317.18652926502619</v>
      </c>
      <c r="BS215" s="148">
        <v>3.8102475569122967</v>
      </c>
      <c r="BT215" s="148">
        <v>10.236857407731245</v>
      </c>
      <c r="BU215" s="148">
        <v>4.6128838157589618</v>
      </c>
      <c r="BV215" s="148">
        <v>0.81844463888419472</v>
      </c>
      <c r="BW215" s="148">
        <v>138.75453422449996</v>
      </c>
      <c r="BX215" s="148">
        <v>13.28289594625185</v>
      </c>
      <c r="BY215" s="148">
        <v>25.00356270529123</v>
      </c>
      <c r="BZ215" s="148">
        <v>0</v>
      </c>
      <c r="CA215" s="148">
        <v>3.6719534760063581</v>
      </c>
      <c r="CB215" s="148"/>
      <c r="CC215" s="148"/>
      <c r="CD215" s="148"/>
      <c r="CE215" s="148"/>
      <c r="CF215" s="148"/>
      <c r="CG215" s="175">
        <v>23.624550160518361</v>
      </c>
      <c r="CH215" s="346">
        <v>20.787587929787691</v>
      </c>
      <c r="CI215" s="366">
        <v>21.650927221603709</v>
      </c>
      <c r="CJ215" s="354" t="s">
        <v>187</v>
      </c>
      <c r="CK215" s="175">
        <v>23.624550160518361</v>
      </c>
      <c r="CL215" s="366">
        <v>21.650927221603709</v>
      </c>
      <c r="CM215" s="438"/>
      <c r="CN215" s="438"/>
      <c r="DG215" s="516"/>
      <c r="DH215" s="388">
        <v>71.476203417317478</v>
      </c>
      <c r="DI215" s="145">
        <v>0.54686219544791914</v>
      </c>
      <c r="DJ215" s="388">
        <v>7.8198581545946446</v>
      </c>
      <c r="DK215" s="145">
        <v>0.85012972733786585</v>
      </c>
      <c r="DL215" s="145">
        <v>3.6721765127368862E-2</v>
      </c>
      <c r="DM215" s="145">
        <v>0.52265921388669878</v>
      </c>
      <c r="DN215" s="388">
        <v>9.3786553549728993</v>
      </c>
      <c r="DO215" s="145">
        <v>0.6036140142811256</v>
      </c>
      <c r="DP215" s="145">
        <v>1.0005637765244166</v>
      </c>
      <c r="DQ215" s="145">
        <v>7.9702922037811944E-2</v>
      </c>
      <c r="DR215" s="145">
        <v>7.7407811717351394E-2</v>
      </c>
      <c r="DS215" s="145">
        <v>0.49762164675440179</v>
      </c>
      <c r="DT215" s="145">
        <v>0.25</v>
      </c>
      <c r="DU215" s="145">
        <v>6.46</v>
      </c>
      <c r="DV215" s="146">
        <v>99.6</v>
      </c>
      <c r="EM215" s="147">
        <v>3828.8567244354726</v>
      </c>
      <c r="EN215" s="148">
        <v>2.3925364374960814</v>
      </c>
      <c r="EO215" s="148">
        <v>1.9078945469152628</v>
      </c>
      <c r="EP215" s="148">
        <v>27.595051647783151</v>
      </c>
      <c r="EQ215" s="148">
        <v>5.03827697270673</v>
      </c>
      <c r="ER215" s="148">
        <v>4.1866533158623286E-2</v>
      </c>
      <c r="ES215" s="148">
        <v>4.0086065028235751</v>
      </c>
      <c r="ET215" s="148">
        <v>26.981840127467404</v>
      </c>
      <c r="EU215" s="148">
        <v>51.288194397877497</v>
      </c>
      <c r="EV215" s="148">
        <v>14.876691150655573</v>
      </c>
      <c r="EW215" s="148">
        <v>317.18652926502619</v>
      </c>
      <c r="EX215" s="148">
        <v>3.8102475569122967</v>
      </c>
      <c r="EY215" s="148">
        <v>10.236857407731245</v>
      </c>
      <c r="EZ215" s="148">
        <v>4.6128838157589618</v>
      </c>
      <c r="FA215" s="148">
        <v>0.81844463888419472</v>
      </c>
      <c r="FB215" s="148">
        <v>138.75453422449996</v>
      </c>
      <c r="FC215" s="148">
        <v>13.28289594625185</v>
      </c>
      <c r="FD215" s="148">
        <v>25.00356270529123</v>
      </c>
      <c r="FE215" s="148">
        <v>0</v>
      </c>
      <c r="FF215" s="148">
        <v>3.6719534760063581</v>
      </c>
      <c r="GO215" s="175">
        <v>23.624550160518361</v>
      </c>
      <c r="GP215" s="366">
        <v>21.650927221603709</v>
      </c>
      <c r="HC215" s="637"/>
      <c r="HL215" s="637"/>
      <c r="IX215" s="278">
        <v>13</v>
      </c>
      <c r="IY215" s="388">
        <v>71.476203417317478</v>
      </c>
      <c r="IZ215" s="145">
        <v>0.54686219544791914</v>
      </c>
      <c r="JA215" s="388">
        <v>7.8198581545946446</v>
      </c>
      <c r="JB215" s="145">
        <v>0.85012972733786585</v>
      </c>
      <c r="JC215" s="145">
        <v>3.6721765127368862E-2</v>
      </c>
      <c r="JD215" s="145">
        <v>0.52265921388669878</v>
      </c>
      <c r="JE215" s="388">
        <v>9.3786553549728993</v>
      </c>
      <c r="JF215" s="145">
        <v>0.6036140142811256</v>
      </c>
      <c r="JG215" s="145">
        <v>1.0005637765244166</v>
      </c>
      <c r="JH215" s="145">
        <v>7.9702922037811944E-2</v>
      </c>
      <c r="JI215" s="145">
        <v>7.7407811717351394E-2</v>
      </c>
      <c r="JJ215" s="145">
        <v>0.49762164675440179</v>
      </c>
      <c r="JK215" s="145">
        <v>6.46</v>
      </c>
      <c r="JL215" s="248">
        <v>0.25</v>
      </c>
      <c r="JM215" s="146">
        <v>99.6</v>
      </c>
      <c r="KP215" s="147">
        <v>3828.8567244354726</v>
      </c>
      <c r="KQ215" s="148">
        <v>2.3925364374960814</v>
      </c>
      <c r="KR215" s="148">
        <v>1.9078945469152628</v>
      </c>
      <c r="KS215" s="148">
        <v>27.595051647783151</v>
      </c>
      <c r="KT215" s="148">
        <v>5.03827697270673</v>
      </c>
      <c r="KU215" s="148">
        <v>4.1866533158623286E-2</v>
      </c>
      <c r="KV215" s="148">
        <v>4.0086065028235751</v>
      </c>
      <c r="KW215" s="148">
        <v>26.981840127467404</v>
      </c>
      <c r="KX215" s="148">
        <v>51.288194397877497</v>
      </c>
      <c r="KY215" s="148">
        <v>14.876691150655573</v>
      </c>
      <c r="KZ215" s="148">
        <v>317.18652926502619</v>
      </c>
      <c r="LA215" s="148">
        <v>3.8102475569122967</v>
      </c>
      <c r="LB215" s="148">
        <v>10.236857407731245</v>
      </c>
      <c r="LC215" s="148">
        <v>4.6128838157589618</v>
      </c>
      <c r="LD215" s="148">
        <v>0.81844463888419472</v>
      </c>
      <c r="LE215" s="148">
        <v>138.75453422449996</v>
      </c>
      <c r="LF215" s="148">
        <v>13.28289594625185</v>
      </c>
      <c r="LG215" s="148">
        <v>25.00356270529123</v>
      </c>
      <c r="LH215" s="148">
        <v>0</v>
      </c>
      <c r="LI215" s="148">
        <v>3.6719534760063581</v>
      </c>
    </row>
    <row r="216" spans="1:321" s="142" customFormat="1" ht="15.75" x14ac:dyDescent="0.2">
      <c r="A216" s="278">
        <v>77</v>
      </c>
      <c r="B216" s="272">
        <v>15</v>
      </c>
      <c r="C216" s="144">
        <v>110</v>
      </c>
      <c r="D216" s="327">
        <v>3283</v>
      </c>
      <c r="E216" s="322" t="s">
        <v>242</v>
      </c>
      <c r="F216" s="314" t="s">
        <v>156</v>
      </c>
      <c r="G216" s="239"/>
      <c r="H216" s="388">
        <v>73.589824494101848</v>
      </c>
      <c r="I216" s="145">
        <v>0.35570896627067689</v>
      </c>
      <c r="J216" s="388">
        <v>13.816133282740042</v>
      </c>
      <c r="K216" s="145">
        <v>1.4905947769377994</v>
      </c>
      <c r="L216" s="145">
        <v>2.906847190196021E-2</v>
      </c>
      <c r="M216" s="145">
        <v>1.1027788225384765</v>
      </c>
      <c r="N216" s="388">
        <v>0.5998031031477643</v>
      </c>
      <c r="O216" s="145">
        <v>2.1803379603954611</v>
      </c>
      <c r="P216" s="145">
        <v>3.2132309097201657</v>
      </c>
      <c r="Q216" s="145">
        <v>8.3356628485412032E-2</v>
      </c>
      <c r="R216" s="145">
        <v>4.7198285387851771E-2</v>
      </c>
      <c r="S216" s="145">
        <v>0.65196429837253622</v>
      </c>
      <c r="T216" s="145">
        <v>0.37</v>
      </c>
      <c r="U216" s="145">
        <v>2.0699999999999998</v>
      </c>
      <c r="V216" s="146">
        <v>99.6</v>
      </c>
      <c r="W216" s="146"/>
      <c r="X216" s="145"/>
      <c r="Y216" s="145">
        <f t="shared" si="257"/>
        <v>1.617810766613432</v>
      </c>
      <c r="Z216" s="145"/>
      <c r="AA216" s="145"/>
      <c r="AB216" s="145"/>
      <c r="AC216" s="146"/>
      <c r="AD216" s="146"/>
      <c r="AE216" s="146"/>
      <c r="AF216" s="443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  <c r="BD216" s="146"/>
      <c r="BE216" s="146"/>
      <c r="BF216" s="146"/>
      <c r="BG216" s="146"/>
      <c r="BH216" s="147">
        <v>9505.285581250937</v>
      </c>
      <c r="BI216" s="148">
        <v>5.5702372998574008</v>
      </c>
      <c r="BJ216" s="148">
        <v>1.1409349313621073</v>
      </c>
      <c r="BK216" s="148">
        <v>37.138598360260154</v>
      </c>
      <c r="BL216" s="148">
        <v>9.5364915591948556</v>
      </c>
      <c r="BM216" s="148">
        <v>2.6039368628621742</v>
      </c>
      <c r="BN216" s="148">
        <v>34.086900273038758</v>
      </c>
      <c r="BO216" s="148">
        <v>84.861052649374145</v>
      </c>
      <c r="BP216" s="148">
        <v>129.6319846793333</v>
      </c>
      <c r="BQ216" s="148">
        <v>14.597831536457699</v>
      </c>
      <c r="BR216" s="148">
        <v>145.80050647831521</v>
      </c>
      <c r="BS216" s="148">
        <v>5.4376358663257891</v>
      </c>
      <c r="BT216" s="148">
        <v>15.642980453083306</v>
      </c>
      <c r="BU216" s="148">
        <v>7.4504892553242099</v>
      </c>
      <c r="BV216" s="148">
        <v>3.0281329374949517</v>
      </c>
      <c r="BW216" s="148">
        <v>632.97744734096204</v>
      </c>
      <c r="BX216" s="148">
        <v>24.615014282473897</v>
      </c>
      <c r="BY216" s="148">
        <v>39.467679356732447</v>
      </c>
      <c r="BZ216" s="148">
        <v>0</v>
      </c>
      <c r="CA216" s="148">
        <v>13.310599896447039</v>
      </c>
      <c r="CB216" s="148"/>
      <c r="CC216" s="148"/>
      <c r="CD216" s="148"/>
      <c r="CE216" s="148"/>
      <c r="CF216" s="148"/>
      <c r="CG216" s="198">
        <v>12.753226244074337</v>
      </c>
      <c r="CH216" s="344">
        <v>13.155486409810562</v>
      </c>
      <c r="CI216" s="360">
        <v>1.6183917287010245</v>
      </c>
      <c r="CJ216" s="353"/>
      <c r="CK216" s="198">
        <v>12.753226244074337</v>
      </c>
      <c r="CL216" s="360">
        <v>1.6183917287010245</v>
      </c>
      <c r="CM216" s="438"/>
      <c r="CN216" s="438"/>
      <c r="DG216" s="516"/>
      <c r="DH216" s="388">
        <v>73.589824494101848</v>
      </c>
      <c r="DI216" s="145">
        <v>0.35570896627067689</v>
      </c>
      <c r="DJ216" s="388">
        <v>13.816133282740042</v>
      </c>
      <c r="DK216" s="145">
        <v>1.4905947769377994</v>
      </c>
      <c r="DL216" s="145">
        <v>2.906847190196021E-2</v>
      </c>
      <c r="DM216" s="145">
        <v>1.1027788225384765</v>
      </c>
      <c r="DN216" s="388">
        <v>0.5998031031477643</v>
      </c>
      <c r="DO216" s="145">
        <v>2.1803379603954611</v>
      </c>
      <c r="DP216" s="145">
        <v>3.2132309097201657</v>
      </c>
      <c r="DQ216" s="145">
        <v>8.3356628485412032E-2</v>
      </c>
      <c r="DR216" s="145">
        <v>4.7198285387851771E-2</v>
      </c>
      <c r="DS216" s="145">
        <v>0.65196429837253622</v>
      </c>
      <c r="DT216" s="145">
        <v>0.37</v>
      </c>
      <c r="DU216" s="145">
        <v>2.0699999999999998</v>
      </c>
      <c r="DV216" s="146">
        <v>99.6</v>
      </c>
      <c r="EM216" s="147">
        <v>9505.285581250937</v>
      </c>
      <c r="EN216" s="148">
        <v>5.5702372998574008</v>
      </c>
      <c r="EO216" s="148">
        <v>1.1409349313621073</v>
      </c>
      <c r="EP216" s="148">
        <v>37.138598360260154</v>
      </c>
      <c r="EQ216" s="148">
        <v>9.5364915591948556</v>
      </c>
      <c r="ER216" s="148">
        <v>2.6039368628621742</v>
      </c>
      <c r="ES216" s="148">
        <v>34.086900273038758</v>
      </c>
      <c r="ET216" s="148">
        <v>84.861052649374145</v>
      </c>
      <c r="EU216" s="148">
        <v>129.6319846793333</v>
      </c>
      <c r="EV216" s="148">
        <v>14.597831536457699</v>
      </c>
      <c r="EW216" s="148">
        <v>145.80050647831521</v>
      </c>
      <c r="EX216" s="148">
        <v>5.4376358663257891</v>
      </c>
      <c r="EY216" s="148">
        <v>15.642980453083306</v>
      </c>
      <c r="EZ216" s="148">
        <v>7.4504892553242099</v>
      </c>
      <c r="FA216" s="148">
        <v>3.0281329374949517</v>
      </c>
      <c r="FB216" s="148">
        <v>632.97744734096204</v>
      </c>
      <c r="FC216" s="148">
        <v>24.615014282473897</v>
      </c>
      <c r="FD216" s="148">
        <v>39.467679356732447</v>
      </c>
      <c r="FE216" s="148">
        <v>0</v>
      </c>
      <c r="FF216" s="148">
        <v>13.310599896447039</v>
      </c>
      <c r="GO216" s="198">
        <v>12.753226244074337</v>
      </c>
      <c r="GP216" s="360">
        <v>1.6183917287010245</v>
      </c>
      <c r="HC216" s="637"/>
      <c r="HL216" s="637"/>
      <c r="IX216" s="278">
        <v>77</v>
      </c>
      <c r="IY216" s="388">
        <v>73.589824494101848</v>
      </c>
      <c r="IZ216" s="145">
        <v>0.35570896627067689</v>
      </c>
      <c r="JA216" s="388">
        <v>13.816133282740042</v>
      </c>
      <c r="JB216" s="145">
        <v>1.4905947769377994</v>
      </c>
      <c r="JC216" s="145">
        <v>2.906847190196021E-2</v>
      </c>
      <c r="JD216" s="145">
        <v>1.1027788225384765</v>
      </c>
      <c r="JE216" s="388">
        <v>0.5998031031477643</v>
      </c>
      <c r="JF216" s="145">
        <v>2.1803379603954611</v>
      </c>
      <c r="JG216" s="145">
        <v>3.2132309097201657</v>
      </c>
      <c r="JH216" s="145">
        <v>8.3356628485412032E-2</v>
      </c>
      <c r="JI216" s="145">
        <v>4.7198285387851771E-2</v>
      </c>
      <c r="JJ216" s="145">
        <v>0.65196429837253622</v>
      </c>
      <c r="JK216" s="145">
        <v>2.0699999999999998</v>
      </c>
      <c r="JL216" s="248">
        <v>0.37</v>
      </c>
      <c r="JM216" s="146">
        <v>99.6</v>
      </c>
      <c r="KP216" s="147">
        <v>9505.285581250937</v>
      </c>
      <c r="KQ216" s="148">
        <v>5.5702372998574008</v>
      </c>
      <c r="KR216" s="148">
        <v>1.1409349313621073</v>
      </c>
      <c r="KS216" s="148">
        <v>37.138598360260154</v>
      </c>
      <c r="KT216" s="148">
        <v>9.5364915591948556</v>
      </c>
      <c r="KU216" s="148">
        <v>2.6039368628621742</v>
      </c>
      <c r="KV216" s="148">
        <v>34.086900273038758</v>
      </c>
      <c r="KW216" s="148">
        <v>84.861052649374145</v>
      </c>
      <c r="KX216" s="148">
        <v>129.6319846793333</v>
      </c>
      <c r="KY216" s="148">
        <v>14.597831536457699</v>
      </c>
      <c r="KZ216" s="148">
        <v>145.80050647831521</v>
      </c>
      <c r="LA216" s="148">
        <v>5.4376358663257891</v>
      </c>
      <c r="LB216" s="148">
        <v>15.642980453083306</v>
      </c>
      <c r="LC216" s="148">
        <v>7.4504892553242099</v>
      </c>
      <c r="LD216" s="148">
        <v>3.0281329374949517</v>
      </c>
      <c r="LE216" s="148">
        <v>632.97744734096204</v>
      </c>
      <c r="LF216" s="148">
        <v>24.615014282473897</v>
      </c>
      <c r="LG216" s="148">
        <v>39.467679356732447</v>
      </c>
      <c r="LH216" s="148">
        <v>0</v>
      </c>
      <c r="LI216" s="148">
        <v>13.310599896447039</v>
      </c>
    </row>
  </sheetData>
  <pageMargins left="0.38" right="0.31" top="1" bottom="1" header="0.5" footer="0.5"/>
  <pageSetup paperSize="9" orientation="landscape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L216"/>
  <sheetViews>
    <sheetView topLeftCell="A4" zoomScale="85" workbookViewId="0">
      <pane xSplit="6" ySplit="2" topLeftCell="BB412" activePane="bottomRight" state="frozenSplit"/>
      <selection activeCell="A4" sqref="A4"/>
      <selection pane="topRight" activeCell="AK1" sqref="AK1"/>
      <selection pane="bottomLeft" activeCell="Q9" sqref="Q9"/>
      <selection pane="bottomRight" activeCell="A114" sqref="A114:XFD449"/>
    </sheetView>
  </sheetViews>
  <sheetFormatPr defaultRowHeight="12.75" x14ac:dyDescent="0.2"/>
  <cols>
    <col min="1" max="1" width="5.85546875" style="277" bestFit="1" customWidth="1"/>
    <col min="2" max="2" width="7.140625" style="269" bestFit="1" customWidth="1"/>
    <col min="3" max="3" width="6.7109375" style="316" bestFit="1" customWidth="1"/>
    <col min="4" max="4" width="7.85546875" style="316" customWidth="1"/>
    <col min="5" max="5" width="7" style="266" customWidth="1"/>
    <col min="6" max="6" width="45" style="315" customWidth="1"/>
    <col min="7" max="7" width="6.140625" style="261" customWidth="1"/>
    <col min="8" max="8" width="6.5703125" bestFit="1" customWidth="1"/>
    <col min="9" max="9" width="5.28515625" bestFit="1" customWidth="1"/>
    <col min="10" max="10" width="6.42578125" bestFit="1" customWidth="1"/>
    <col min="11" max="11" width="6.85546875" bestFit="1" customWidth="1"/>
    <col min="12" max="12" width="5.85546875" customWidth="1"/>
    <col min="13" max="13" width="6.140625" customWidth="1"/>
    <col min="14" max="14" width="6.5703125" customWidth="1"/>
    <col min="15" max="15" width="6" bestFit="1" customWidth="1"/>
    <col min="16" max="16" width="5.28515625" bestFit="1" customWidth="1"/>
    <col min="17" max="17" width="5.85546875" bestFit="1" customWidth="1"/>
    <col min="18" max="18" width="5.28515625" bestFit="1" customWidth="1"/>
    <col min="19" max="20" width="5.42578125" bestFit="1" customWidth="1"/>
    <col min="21" max="22" width="6.5703125" bestFit="1" customWidth="1"/>
    <col min="23" max="23" width="2.85546875" customWidth="1"/>
    <col min="24" max="24" width="6" bestFit="1" customWidth="1"/>
    <col min="25" max="27" width="6" customWidth="1"/>
    <col min="28" max="28" width="5.42578125" bestFit="1" customWidth="1"/>
    <col min="29" max="31" width="6.5703125" customWidth="1"/>
    <col min="32" max="32" width="6.5703125" style="1" customWidth="1"/>
    <col min="33" max="34" width="4.28515625" customWidth="1"/>
    <col min="35" max="37" width="6.5703125" customWidth="1"/>
    <col min="38" max="48" width="6.42578125" customWidth="1"/>
    <col min="49" max="49" width="6" customWidth="1"/>
    <col min="52" max="54" width="6.42578125" customWidth="1"/>
    <col min="55" max="55" width="16.28515625" customWidth="1"/>
    <col min="56" max="56" width="7.42578125" style="22" bestFit="1" customWidth="1"/>
    <col min="57" max="59" width="4.85546875" bestFit="1" customWidth="1"/>
    <col min="60" max="60" width="3.85546875" bestFit="1" customWidth="1"/>
    <col min="61" max="62" width="3.7109375" bestFit="1" customWidth="1"/>
    <col min="63" max="64" width="4.85546875" bestFit="1" customWidth="1"/>
    <col min="65" max="65" width="4.28515625" bestFit="1" customWidth="1"/>
    <col min="66" max="66" width="4.85546875" bestFit="1" customWidth="1"/>
    <col min="67" max="67" width="3.7109375" bestFit="1" customWidth="1"/>
    <col min="68" max="68" width="6" bestFit="1" customWidth="1"/>
    <col min="69" max="69" width="3.7109375" bestFit="1" customWidth="1"/>
    <col min="70" max="70" width="2.85546875" bestFit="1" customWidth="1"/>
    <col min="71" max="71" width="6" bestFit="1" customWidth="1"/>
    <col min="72" max="72" width="3.85546875" bestFit="1" customWidth="1"/>
    <col min="73" max="73" width="4.28515625" bestFit="1" customWidth="1"/>
    <col min="74" max="75" width="3.85546875" bestFit="1" customWidth="1"/>
    <col min="76" max="76" width="3.85546875" customWidth="1"/>
    <col min="77" max="77" width="12.85546875" customWidth="1"/>
    <col min="78" max="80" width="3.85546875" customWidth="1"/>
    <col min="81" max="82" width="5.7109375" bestFit="1" customWidth="1"/>
    <col min="83" max="83" width="8.42578125" style="1" bestFit="1" customWidth="1"/>
    <col min="84" max="84" width="18.140625" style="47" customWidth="1"/>
    <col min="85" max="85" width="9.140625" style="438"/>
  </cols>
  <sheetData>
    <row r="1" spans="1:90" x14ac:dyDescent="0.2">
      <c r="A1" s="330"/>
      <c r="B1" s="331"/>
      <c r="C1" s="466"/>
      <c r="D1" s="466"/>
      <c r="E1" s="466"/>
      <c r="F1" s="467" t="s">
        <v>281</v>
      </c>
      <c r="H1" s="468"/>
      <c r="I1" s="469"/>
      <c r="J1" s="470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AF1" s="257"/>
      <c r="AG1" s="139"/>
      <c r="AH1" s="139"/>
      <c r="AV1" s="139"/>
      <c r="AW1" s="255"/>
      <c r="AX1" s="139"/>
      <c r="AZ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</row>
    <row r="2" spans="1:90" x14ac:dyDescent="0.2">
      <c r="C2" s="30"/>
      <c r="D2" s="323"/>
      <c r="E2" s="30"/>
      <c r="F2" s="303"/>
      <c r="H2" s="1"/>
      <c r="X2">
        <f>2*39.1+15.99</f>
        <v>94.19</v>
      </c>
      <c r="Y2">
        <f>2*22.99+15.99</f>
        <v>61.97</v>
      </c>
      <c r="Z2">
        <v>35.453000000000003</v>
      </c>
      <c r="AO2" t="s">
        <v>270</v>
      </c>
    </row>
    <row r="3" spans="1:90" ht="18" x14ac:dyDescent="0.25">
      <c r="C3" s="30"/>
      <c r="D3" s="339" t="s">
        <v>244</v>
      </c>
      <c r="E3" s="30"/>
      <c r="F3" s="303"/>
      <c r="AJ3" s="15" t="s">
        <v>267</v>
      </c>
      <c r="AK3" s="15"/>
      <c r="AM3" t="s">
        <v>268</v>
      </c>
      <c r="AN3" t="s">
        <v>269</v>
      </c>
      <c r="AO3" t="s">
        <v>271</v>
      </c>
      <c r="AV3" s="302" t="s">
        <v>282</v>
      </c>
      <c r="AW3" s="302"/>
      <c r="AX3" s="302"/>
      <c r="AY3" s="302"/>
      <c r="AZ3" s="302"/>
      <c r="BA3" s="302"/>
      <c r="BB3" s="302"/>
    </row>
    <row r="4" spans="1:90" x14ac:dyDescent="0.2">
      <c r="C4" s="30"/>
      <c r="E4" s="30"/>
      <c r="F4" s="303"/>
      <c r="H4" s="29"/>
      <c r="I4" s="29"/>
      <c r="J4" s="29"/>
      <c r="K4" s="29"/>
      <c r="L4" s="29"/>
      <c r="M4" s="29"/>
      <c r="N4" s="29" t="s">
        <v>43</v>
      </c>
      <c r="O4" s="29"/>
      <c r="P4" s="29"/>
      <c r="Q4" s="29"/>
      <c r="R4" s="29"/>
      <c r="S4" s="29"/>
      <c r="T4" s="29"/>
      <c r="U4" s="29"/>
      <c r="V4" s="29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438"/>
      <c r="AY4" s="438"/>
      <c r="AZ4" s="391"/>
      <c r="BA4" s="391"/>
      <c r="BB4" s="391"/>
      <c r="BC4" s="391"/>
      <c r="BD4" s="36"/>
      <c r="BE4" s="28"/>
      <c r="BF4" s="28"/>
      <c r="BG4" s="28"/>
      <c r="BH4" s="28"/>
      <c r="BI4" s="28"/>
      <c r="BJ4" s="28"/>
      <c r="BK4" s="28"/>
      <c r="BL4" s="28" t="s">
        <v>44</v>
      </c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L4" s="30"/>
    </row>
    <row r="5" spans="1:90" s="30" customFormat="1" ht="196.5" x14ac:dyDescent="0.2">
      <c r="A5" s="265" t="s">
        <v>223</v>
      </c>
      <c r="B5" s="270" t="s">
        <v>225</v>
      </c>
      <c r="C5" s="247" t="s">
        <v>222</v>
      </c>
      <c r="D5" s="247" t="s">
        <v>226</v>
      </c>
      <c r="E5" s="5" t="s">
        <v>40</v>
      </c>
      <c r="F5" s="5" t="s">
        <v>41</v>
      </c>
      <c r="G5" s="5"/>
      <c r="H5" s="383" t="s">
        <v>0</v>
      </c>
      <c r="I5" s="2" t="s">
        <v>1</v>
      </c>
      <c r="J5" s="383" t="s">
        <v>2</v>
      </c>
      <c r="K5" s="2" t="s">
        <v>3</v>
      </c>
      <c r="L5" s="2" t="s">
        <v>4</v>
      </c>
      <c r="M5" s="2" t="s">
        <v>5</v>
      </c>
      <c r="N5" s="383" t="s">
        <v>6</v>
      </c>
      <c r="O5" s="2" t="s">
        <v>7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248</v>
      </c>
      <c r="U5" s="383" t="s">
        <v>247</v>
      </c>
      <c r="V5" s="2" t="s">
        <v>36</v>
      </c>
      <c r="W5" s="384"/>
      <c r="X5" s="426" t="s">
        <v>261</v>
      </c>
      <c r="Y5" s="426" t="s">
        <v>262</v>
      </c>
      <c r="Z5" s="427" t="s">
        <v>263</v>
      </c>
      <c r="AA5" s="427" t="s">
        <v>264</v>
      </c>
      <c r="AB5" s="383" t="s">
        <v>248</v>
      </c>
      <c r="AC5" s="2" t="s">
        <v>246</v>
      </c>
      <c r="AD5" s="384"/>
      <c r="AE5" s="442" t="s">
        <v>278</v>
      </c>
      <c r="AF5" s="442" t="s">
        <v>277</v>
      </c>
      <c r="AG5" s="442" t="s">
        <v>279</v>
      </c>
      <c r="AH5" s="442" t="s">
        <v>280</v>
      </c>
      <c r="AI5" s="389" t="s">
        <v>253</v>
      </c>
      <c r="AJ5" s="389" t="s">
        <v>266</v>
      </c>
      <c r="AK5" s="389" t="s">
        <v>265</v>
      </c>
      <c r="AL5" s="389" t="s">
        <v>250</v>
      </c>
      <c r="AM5" s="392" t="s">
        <v>251</v>
      </c>
      <c r="AN5" s="392" t="s">
        <v>252</v>
      </c>
      <c r="AO5" s="392" t="s">
        <v>254</v>
      </c>
      <c r="AP5" s="392" t="s">
        <v>255</v>
      </c>
      <c r="AQ5" s="428" t="s">
        <v>272</v>
      </c>
      <c r="AR5" s="428" t="s">
        <v>273</v>
      </c>
      <c r="AS5" s="428" t="s">
        <v>274</v>
      </c>
      <c r="AT5" s="428" t="s">
        <v>36</v>
      </c>
      <c r="AU5" s="428"/>
      <c r="AV5" s="435" t="s">
        <v>275</v>
      </c>
      <c r="AW5" s="435"/>
      <c r="AX5" s="435" t="s">
        <v>272</v>
      </c>
      <c r="AY5" s="435"/>
      <c r="AZ5" s="435" t="s">
        <v>273</v>
      </c>
      <c r="BA5" s="429"/>
      <c r="BB5" s="476" t="s">
        <v>287</v>
      </c>
      <c r="BC5" s="890" t="s">
        <v>355</v>
      </c>
      <c r="BD5" s="37" t="s">
        <v>16</v>
      </c>
      <c r="BE5" s="6" t="s">
        <v>17</v>
      </c>
      <c r="BF5" s="6" t="s">
        <v>18</v>
      </c>
      <c r="BG5" s="6" t="s">
        <v>19</v>
      </c>
      <c r="BH5" s="6" t="s">
        <v>20</v>
      </c>
      <c r="BI5" s="14" t="s">
        <v>21</v>
      </c>
      <c r="BJ5" s="14" t="s">
        <v>22</v>
      </c>
      <c r="BK5" s="7" t="s">
        <v>23</v>
      </c>
      <c r="BL5" s="9" t="s">
        <v>24</v>
      </c>
      <c r="BM5" s="7" t="s">
        <v>25</v>
      </c>
      <c r="BN5" s="7" t="s">
        <v>26</v>
      </c>
      <c r="BO5" s="7" t="s">
        <v>27</v>
      </c>
      <c r="BP5" s="7" t="s">
        <v>28</v>
      </c>
      <c r="BQ5" s="7" t="s">
        <v>29</v>
      </c>
      <c r="BR5" s="7" t="s">
        <v>30</v>
      </c>
      <c r="BS5" s="8" t="s">
        <v>31</v>
      </c>
      <c r="BT5" s="8" t="s">
        <v>32</v>
      </c>
      <c r="BU5" s="2" t="s">
        <v>33</v>
      </c>
      <c r="BV5" s="2" t="s">
        <v>34</v>
      </c>
      <c r="BW5" s="8" t="s">
        <v>35</v>
      </c>
      <c r="BX5" s="387"/>
      <c r="BY5" s="471" t="s">
        <v>284</v>
      </c>
      <c r="BZ5" s="387"/>
      <c r="CA5" s="386" t="s">
        <v>249</v>
      </c>
      <c r="CB5" s="8"/>
      <c r="CC5" s="267" t="s">
        <v>227</v>
      </c>
      <c r="CD5" s="268" t="s">
        <v>228</v>
      </c>
      <c r="CE5" s="382" t="s">
        <v>229</v>
      </c>
      <c r="CF5" s="264" t="s">
        <v>153</v>
      </c>
      <c r="CG5" s="439"/>
      <c r="CJ5" s="475" t="s">
        <v>285</v>
      </c>
      <c r="CK5" s="475" t="s">
        <v>286</v>
      </c>
      <c r="CL5" s="475"/>
    </row>
    <row r="6" spans="1:90" x14ac:dyDescent="0.2">
      <c r="A6" s="1"/>
      <c r="B6" s="271"/>
      <c r="E6" s="316"/>
      <c r="F6" s="304"/>
      <c r="BD6"/>
    </row>
    <row r="7" spans="1:90" s="142" customFormat="1" ht="15.75" x14ac:dyDescent="0.2">
      <c r="A7" s="278">
        <v>1</v>
      </c>
      <c r="B7" s="272">
        <v>205</v>
      </c>
      <c r="C7" s="144">
        <v>100</v>
      </c>
      <c r="D7" s="324">
        <v>514.70000000000005</v>
      </c>
      <c r="E7" s="317" t="s">
        <v>233</v>
      </c>
      <c r="F7" s="305" t="s">
        <v>197</v>
      </c>
      <c r="G7" s="262"/>
      <c r="H7" s="145">
        <v>54.724702429395201</v>
      </c>
      <c r="I7" s="145">
        <v>1.0006074238252729</v>
      </c>
      <c r="J7" s="145">
        <v>20.110449700726683</v>
      </c>
      <c r="K7" s="145">
        <v>7.3684827622032527</v>
      </c>
      <c r="L7" s="145">
        <v>9.9670909017448489E-2</v>
      </c>
      <c r="M7" s="145">
        <v>2.5079982222530059</v>
      </c>
      <c r="N7" s="145">
        <v>0.55430090099449947</v>
      </c>
      <c r="O7" s="145">
        <v>1.3875960589427023</v>
      </c>
      <c r="P7" s="145">
        <v>2.9139517237796748</v>
      </c>
      <c r="Q7" s="145">
        <v>0.15034924647769449</v>
      </c>
      <c r="R7" s="145">
        <v>0.12411451461157962</v>
      </c>
      <c r="S7" s="145">
        <v>0.32777610777302563</v>
      </c>
      <c r="T7" s="145">
        <v>0.94</v>
      </c>
      <c r="U7" s="145">
        <v>7.39</v>
      </c>
      <c r="V7" s="146">
        <v>99.6</v>
      </c>
      <c r="W7" s="146"/>
      <c r="X7" s="145">
        <f>2*P7/94.19</f>
        <v>6.1873908563110203E-2</v>
      </c>
      <c r="Y7" s="145">
        <f>2*O7/61.97</f>
        <v>4.4782832304105291E-2</v>
      </c>
      <c r="Z7" s="145">
        <f>S7/35.453</f>
        <v>9.2453701456301461E-3</v>
      </c>
      <c r="AA7" s="145">
        <f>X7+Y7</f>
        <v>0.10665674086721549</v>
      </c>
      <c r="AB7" s="145">
        <v>0.94</v>
      </c>
      <c r="AC7" s="146">
        <f>R7+S7</f>
        <v>0.45189062238460526</v>
      </c>
      <c r="AD7" s="146"/>
      <c r="AE7" s="146">
        <f>R7*2.5*0.7</f>
        <v>0.2172004005702643</v>
      </c>
      <c r="AF7" s="443">
        <f>N7-R7*2.5*0.7</f>
        <v>0.33710050042423517</v>
      </c>
      <c r="AG7" s="146">
        <v>0</v>
      </c>
      <c r="AH7" s="146">
        <f>R7-AG7</f>
        <v>0.12411451461157962</v>
      </c>
      <c r="AI7" s="249">
        <f>AF7+3*J7</f>
        <v>60.668449602604284</v>
      </c>
      <c r="AJ7" s="249">
        <f>3*J7/AI7</f>
        <v>0.99444356164312198</v>
      </c>
      <c r="AK7" s="249">
        <f>AF7/AI7</f>
        <v>5.5564383568780804E-3</v>
      </c>
      <c r="AL7" s="249">
        <f>K7+M7</f>
        <v>9.8764809844562578</v>
      </c>
      <c r="AM7" s="249">
        <f>AL7*AJ7</f>
        <v>9.8216029266832479</v>
      </c>
      <c r="AN7" s="249">
        <f>AL7*AK7</f>
        <v>5.4878057773009734E-2</v>
      </c>
      <c r="AO7" s="249">
        <f>U7*AJ7/(2*AK7+AJ7)</f>
        <v>7.3083296374205968</v>
      </c>
      <c r="AP7" s="249">
        <f>U7*2*AN7/(2*AN7+AM7)</f>
        <v>8.167036257940169E-2</v>
      </c>
      <c r="AQ7" s="433">
        <f>AN7+AF7+AP7</f>
        <v>0.47364892077664661</v>
      </c>
      <c r="AR7" s="430">
        <f t="shared" ref="AR7:AR15" si="0">(J7+AM7+AO7)*2</f>
        <v>74.480764529661059</v>
      </c>
      <c r="AS7" s="430">
        <f t="shared" ref="AS7:AS13" si="1">H7-0.5*AR7</f>
        <v>17.484320164564672</v>
      </c>
      <c r="AT7" s="430">
        <f t="shared" ref="AT7:AT15" si="2">SUM(AQ7:AS7)</f>
        <v>92.438733615002377</v>
      </c>
      <c r="AU7" s="430"/>
      <c r="AV7" s="436">
        <f>AS7</f>
        <v>17.484320164564672</v>
      </c>
      <c r="AW7" s="436"/>
      <c r="AX7" s="436">
        <f>AQ7</f>
        <v>0.47364892077664661</v>
      </c>
      <c r="AY7" s="436"/>
      <c r="AZ7" s="436">
        <f>AR7</f>
        <v>74.480764529661059</v>
      </c>
      <c r="BA7" s="430"/>
      <c r="BB7" s="146">
        <f>AV7+AZ7</f>
        <v>91.965084694225737</v>
      </c>
      <c r="BC7" s="146">
        <f>AS7/AR7</f>
        <v>0.23474947222919218</v>
      </c>
      <c r="BD7" s="147">
        <v>76514.77417506378</v>
      </c>
      <c r="BE7" s="148">
        <v>101.00234261984052</v>
      </c>
      <c r="BF7" s="148">
        <v>30.28630643921073</v>
      </c>
      <c r="BG7" s="148">
        <v>125.14173280945323</v>
      </c>
      <c r="BH7" s="148">
        <v>22.096889231930106</v>
      </c>
      <c r="BI7" s="148">
        <v>12.820777621971331</v>
      </c>
      <c r="BJ7" s="148">
        <v>9.9369102564502061</v>
      </c>
      <c r="BK7" s="148">
        <v>140.08765877956725</v>
      </c>
      <c r="BL7" s="148">
        <v>130.55579064542962</v>
      </c>
      <c r="BM7" s="148">
        <v>33.742488808900248</v>
      </c>
      <c r="BN7" s="148">
        <v>187.52544357936895</v>
      </c>
      <c r="BO7" s="148">
        <v>14.013436018896774</v>
      </c>
      <c r="BP7" s="148">
        <v>32.418507978390011</v>
      </c>
      <c r="BQ7" s="148">
        <v>13.628208040284138</v>
      </c>
      <c r="BR7" s="148">
        <v>4.6128218658371392</v>
      </c>
      <c r="BS7" s="148">
        <v>608.16179880134928</v>
      </c>
      <c r="BT7" s="148">
        <v>26.829157544809306</v>
      </c>
      <c r="BU7" s="148">
        <v>62.210230448864714</v>
      </c>
      <c r="BV7" s="148">
        <v>7.0003194310008494</v>
      </c>
      <c r="BW7" s="148">
        <v>13.937985460980729</v>
      </c>
      <c r="BX7" s="148"/>
      <c r="BY7" s="148">
        <f>BK7*BE7*BG7*BH7*BQ7*BR7*BU7/BS7</f>
        <v>251601217.62643033</v>
      </c>
      <c r="BZ7" s="148"/>
      <c r="CA7" s="148">
        <f>BT7+BU7+BW7</f>
        <v>102.97737345465474</v>
      </c>
      <c r="CB7" s="148"/>
      <c r="CC7" s="160">
        <v>22.223046489798264</v>
      </c>
      <c r="CD7" s="160">
        <v>15.389294403892947</v>
      </c>
      <c r="CE7" s="367"/>
      <c r="CF7" s="192" t="s">
        <v>187</v>
      </c>
      <c r="CG7" s="438"/>
      <c r="CJ7" s="146">
        <f t="shared" ref="CJ7:CJ15" si="3">AV7+AZ7</f>
        <v>91.965084694225737</v>
      </c>
    </row>
    <row r="8" spans="1:90" s="142" customFormat="1" ht="15.75" customHeight="1" x14ac:dyDescent="0.2">
      <c r="A8" s="278">
        <v>2</v>
      </c>
      <c r="B8" s="272">
        <v>217</v>
      </c>
      <c r="C8" s="144">
        <v>100</v>
      </c>
      <c r="D8" s="325">
        <v>522</v>
      </c>
      <c r="E8" s="317" t="s">
        <v>234</v>
      </c>
      <c r="F8" s="306" t="s">
        <v>199</v>
      </c>
      <c r="G8" s="274"/>
      <c r="H8" s="145">
        <v>59.357931813125688</v>
      </c>
      <c r="I8" s="145">
        <v>1.1794912680756393</v>
      </c>
      <c r="J8" s="145">
        <v>20.157058231368183</v>
      </c>
      <c r="K8" s="145">
        <v>5.4355867074527247</v>
      </c>
      <c r="L8" s="145">
        <v>4.869983314794215E-2</v>
      </c>
      <c r="M8" s="145">
        <v>2.3452759733036705</v>
      </c>
      <c r="N8" s="145">
        <v>0.30995522803114567</v>
      </c>
      <c r="O8" s="145">
        <v>1.2777216351501666</v>
      </c>
      <c r="P8" s="145">
        <v>2.8582337041156838</v>
      </c>
      <c r="Q8" s="145">
        <v>5.0672747497219131E-2</v>
      </c>
      <c r="R8" s="145">
        <v>8.8365795328142357E-2</v>
      </c>
      <c r="S8" s="145">
        <v>0.24100706340378195</v>
      </c>
      <c r="T8" s="145">
        <v>0.73</v>
      </c>
      <c r="U8" s="145">
        <v>5.52</v>
      </c>
      <c r="V8" s="146">
        <v>99.6</v>
      </c>
      <c r="W8" s="146"/>
      <c r="X8" s="145">
        <v>1.2777216351501666</v>
      </c>
      <c r="Y8" s="145">
        <f t="shared" ref="Y8:Y90" si="4">O8*0.742</f>
        <v>0.94806945328142356</v>
      </c>
      <c r="Z8" s="145">
        <f t="shared" ref="Z8:Z90" si="5">S8/35.453</f>
        <v>6.7979314417336168E-3</v>
      </c>
      <c r="AA8" s="145">
        <f t="shared" ref="AA8:AA90" si="6">X8+Y8</f>
        <v>2.2257910884315901</v>
      </c>
      <c r="AB8" s="145">
        <v>0.73</v>
      </c>
      <c r="AC8" s="146">
        <f t="shared" ref="AC8:AC96" si="7">R8+S8</f>
        <v>0.32937285873192429</v>
      </c>
      <c r="AD8" s="146"/>
      <c r="AE8" s="146">
        <f t="shared" ref="AE8:AE89" si="8">R8*2.5*0.7</f>
        <v>0.15464014182424912</v>
      </c>
      <c r="AF8" s="443">
        <f t="shared" ref="AF8:AF89" si="9">N8-R8*2.5*0.7</f>
        <v>0.15531508620689655</v>
      </c>
      <c r="AG8" s="146">
        <v>0</v>
      </c>
      <c r="AH8" s="146">
        <f t="shared" ref="AH8:AH85" si="10">R8-AG8</f>
        <v>8.8365795328142357E-2</v>
      </c>
      <c r="AI8" s="249">
        <f t="shared" ref="AI8:AI72" si="11">AF8+3*J8</f>
        <v>60.626489780311445</v>
      </c>
      <c r="AJ8" s="249">
        <f t="shared" ref="AJ8:AJ72" si="12">3*J8/AI8</f>
        <v>0.99743816462457746</v>
      </c>
      <c r="AK8" s="249">
        <f t="shared" ref="AK8:AK72" si="13">AF8/AI8</f>
        <v>2.5618353754225665E-3</v>
      </c>
      <c r="AL8" s="249">
        <f t="shared" ref="AL8:AL72" si="14">K8+M8</f>
        <v>7.7808626807563952</v>
      </c>
      <c r="AM8" s="249">
        <f t="shared" ref="AM8:AM72" si="15">AL8*AJ8</f>
        <v>7.7609293914895288</v>
      </c>
      <c r="AN8" s="249">
        <f t="shared" ref="AN8:AN72" si="16">AL8*AK8</f>
        <v>1.9933289266866997E-2</v>
      </c>
      <c r="AO8" s="249">
        <f t="shared" ref="AO8:AO72" si="17">U8*AJ8/(2*AK8+AJ8)</f>
        <v>5.4917896078359343</v>
      </c>
      <c r="AP8" s="249">
        <f t="shared" ref="AP8:AP72" si="18">U8*2*AN8/(2*AN8+AM8)</f>
        <v>2.821039216406469E-2</v>
      </c>
      <c r="AQ8" s="433">
        <f t="shared" ref="AQ8:AQ72" si="19">AN8+AF8+AP8</f>
        <v>0.20345876763782822</v>
      </c>
      <c r="AR8" s="430">
        <f t="shared" si="0"/>
        <v>66.819554461387298</v>
      </c>
      <c r="AS8" s="430">
        <f t="shared" si="1"/>
        <v>25.948154582432039</v>
      </c>
      <c r="AT8" s="430">
        <f t="shared" si="2"/>
        <v>92.971167811457164</v>
      </c>
      <c r="AU8" s="430"/>
      <c r="AV8" s="436">
        <f t="shared" ref="AV8:AV89" si="20">AS8</f>
        <v>25.948154582432039</v>
      </c>
      <c r="AW8" s="436"/>
      <c r="AX8" s="436">
        <f>AQ8</f>
        <v>0.20345876763782822</v>
      </c>
      <c r="AY8" s="436"/>
      <c r="AZ8" s="436">
        <f t="shared" ref="AZ8:AZ89" si="21">AR8</f>
        <v>66.819554461387298</v>
      </c>
      <c r="BA8" s="430"/>
      <c r="BB8" s="146">
        <f t="shared" ref="BB8:BB71" si="22">AV8+AZ8</f>
        <v>92.767709043819337</v>
      </c>
      <c r="BC8" s="146">
        <f t="shared" ref="BC8:BC71" si="23">AS8/AR8</f>
        <v>0.38833175096111389</v>
      </c>
      <c r="BD8" s="147">
        <v>50156.108720839577</v>
      </c>
      <c r="BE8" s="148">
        <v>178.20549441249446</v>
      </c>
      <c r="BF8" s="148">
        <v>39.406536769843846</v>
      </c>
      <c r="BG8" s="148">
        <v>136.03488858670048</v>
      </c>
      <c r="BH8" s="148">
        <v>21.933283964493622</v>
      </c>
      <c r="BI8" s="148">
        <v>12.837800854167817</v>
      </c>
      <c r="BJ8" s="148">
        <v>6.7232085569455728</v>
      </c>
      <c r="BK8" s="148">
        <v>132.03322611863297</v>
      </c>
      <c r="BL8" s="148">
        <v>113.12925366800171</v>
      </c>
      <c r="BM8" s="148">
        <v>42.912257924020992</v>
      </c>
      <c r="BN8" s="148">
        <v>235.16134187694129</v>
      </c>
      <c r="BO8" s="148">
        <v>15.680165170816116</v>
      </c>
      <c r="BP8" s="148">
        <v>24.297931650920674</v>
      </c>
      <c r="BQ8" s="148">
        <v>14.332071329835586</v>
      </c>
      <c r="BR8" s="148">
        <v>6.3998373312274852</v>
      </c>
      <c r="BS8" s="148">
        <v>599.24130377829636</v>
      </c>
      <c r="BT8" s="148">
        <v>38.421262358830774</v>
      </c>
      <c r="BU8" s="148">
        <v>96.573364153090154</v>
      </c>
      <c r="BV8" s="148">
        <v>14.105998110357099</v>
      </c>
      <c r="BW8" s="148">
        <v>27.034843391363562</v>
      </c>
      <c r="BX8" s="148"/>
      <c r="BY8" s="148">
        <f t="shared" ref="BY8:BY72" si="24">BK8*BE8*BG8*BH8*BQ8*BR8*BU8/BS8</f>
        <v>1037747768.4958215</v>
      </c>
      <c r="BZ8" s="148"/>
      <c r="CA8" s="148">
        <f t="shared" ref="CA8:CA96" si="25">BT8+BU8+BW8</f>
        <v>162.02946990328448</v>
      </c>
      <c r="CB8" s="148"/>
      <c r="CC8" s="158"/>
      <c r="CD8" s="158"/>
      <c r="CE8" s="367"/>
      <c r="CF8" s="192"/>
      <c r="CG8" s="438"/>
      <c r="CJ8" s="146">
        <f t="shared" si="3"/>
        <v>92.767709043819337</v>
      </c>
    </row>
    <row r="9" spans="1:90" s="142" customFormat="1" ht="15.75" x14ac:dyDescent="0.2">
      <c r="A9" s="278">
        <v>3</v>
      </c>
      <c r="B9" s="272">
        <v>230</v>
      </c>
      <c r="C9" s="144">
        <v>100</v>
      </c>
      <c r="D9" s="324">
        <v>525</v>
      </c>
      <c r="E9" s="317" t="s">
        <v>234</v>
      </c>
      <c r="F9" s="305" t="s">
        <v>200</v>
      </c>
      <c r="G9" s="262"/>
      <c r="H9" s="145">
        <v>45.476590232932288</v>
      </c>
      <c r="I9" s="145">
        <v>0.78113472489289004</v>
      </c>
      <c r="J9" s="145">
        <v>16.109961105066681</v>
      </c>
      <c r="K9" s="145">
        <v>13.052069276713269</v>
      </c>
      <c r="L9" s="145">
        <v>0.34942582597068378</v>
      </c>
      <c r="M9" s="145">
        <v>2.3533846013169946</v>
      </c>
      <c r="N9" s="145">
        <v>1.9476248116544332</v>
      </c>
      <c r="O9" s="145">
        <v>1.0781078641977111</v>
      </c>
      <c r="P9" s="145">
        <v>2.0767049961767676</v>
      </c>
      <c r="Q9" s="145">
        <v>0.11555116174593859</v>
      </c>
      <c r="R9" s="145">
        <v>0.29309186227880579</v>
      </c>
      <c r="S9" s="145">
        <v>4.6353537053553093E-2</v>
      </c>
      <c r="T9" s="145">
        <v>0.56999999999999995</v>
      </c>
      <c r="U9" s="145">
        <v>15.35</v>
      </c>
      <c r="V9" s="146">
        <v>99.6</v>
      </c>
      <c r="W9" s="146"/>
      <c r="X9" s="145">
        <v>1.0781078641977111</v>
      </c>
      <c r="Y9" s="145">
        <f t="shared" si="4"/>
        <v>0.7999560352347016</v>
      </c>
      <c r="Z9" s="145">
        <f t="shared" si="5"/>
        <v>1.3074644473966403E-3</v>
      </c>
      <c r="AA9" s="145">
        <f t="shared" si="6"/>
        <v>1.8780638994324126</v>
      </c>
      <c r="AB9" s="145">
        <v>0.56999999999999995</v>
      </c>
      <c r="AC9" s="146">
        <f t="shared" si="7"/>
        <v>0.3394453993323589</v>
      </c>
      <c r="AD9" s="146"/>
      <c r="AE9" s="146">
        <f t="shared" si="8"/>
        <v>0.51291075898791005</v>
      </c>
      <c r="AF9" s="443">
        <f t="shared" si="9"/>
        <v>1.4347140526665232</v>
      </c>
      <c r="AG9" s="146">
        <v>0</v>
      </c>
      <c r="AH9" s="146">
        <f t="shared" si="10"/>
        <v>0.29309186227880579</v>
      </c>
      <c r="AI9" s="249">
        <f t="shared" si="11"/>
        <v>49.764597367866564</v>
      </c>
      <c r="AJ9" s="249">
        <f t="shared" si="12"/>
        <v>0.97116998572175872</v>
      </c>
      <c r="AK9" s="249">
        <f t="shared" si="13"/>
        <v>2.8830014278241313E-2</v>
      </c>
      <c r="AL9" s="249">
        <f t="shared" si="14"/>
        <v>15.405453878030263</v>
      </c>
      <c r="AM9" s="249">
        <f t="shared" si="15"/>
        <v>14.961314422763863</v>
      </c>
      <c r="AN9" s="249">
        <f t="shared" si="16"/>
        <v>0.44413945526640047</v>
      </c>
      <c r="AO9" s="249">
        <f t="shared" si="17"/>
        <v>14.489720433833842</v>
      </c>
      <c r="AP9" s="249">
        <f t="shared" si="18"/>
        <v>0.86027956616615864</v>
      </c>
      <c r="AQ9" s="433">
        <f t="shared" si="19"/>
        <v>2.7391330740990822</v>
      </c>
      <c r="AR9" s="430">
        <f t="shared" si="0"/>
        <v>91.121991923328778</v>
      </c>
      <c r="AS9" s="430">
        <f t="shared" si="1"/>
        <v>-8.4405728732100727E-2</v>
      </c>
      <c r="AT9" s="430">
        <f t="shared" si="2"/>
        <v>93.776719268695757</v>
      </c>
      <c r="AU9" s="430"/>
      <c r="AV9" s="436">
        <f t="shared" si="20"/>
        <v>-8.4405728732100727E-2</v>
      </c>
      <c r="AW9" s="436"/>
      <c r="AX9" s="436">
        <f>AQ9</f>
        <v>2.7391330740990822</v>
      </c>
      <c r="AY9" s="436"/>
      <c r="AZ9" s="436">
        <f t="shared" si="21"/>
        <v>91.121991923328778</v>
      </c>
      <c r="BA9" s="430"/>
      <c r="BB9" s="146">
        <f t="shared" si="22"/>
        <v>91.037586194596685</v>
      </c>
      <c r="BC9" s="146">
        <f t="shared" si="23"/>
        <v>-9.2629371845954372E-4</v>
      </c>
      <c r="BD9" s="147">
        <v>163576.08207598925</v>
      </c>
      <c r="BE9" s="148">
        <v>84.108872982084463</v>
      </c>
      <c r="BF9" s="148">
        <v>6.4183544363430345</v>
      </c>
      <c r="BG9" s="148">
        <v>89.894078889893933</v>
      </c>
      <c r="BH9" s="148">
        <v>16.395249273433333</v>
      </c>
      <c r="BI9" s="148">
        <v>24.317407464716627</v>
      </c>
      <c r="BJ9" s="432">
        <v>1</v>
      </c>
      <c r="BK9" s="148">
        <v>87.992200808011191</v>
      </c>
      <c r="BL9" s="148">
        <v>123.57826441780078</v>
      </c>
      <c r="BM9" s="148">
        <v>33.574436870125929</v>
      </c>
      <c r="BN9" s="148">
        <v>151.73802924511358</v>
      </c>
      <c r="BO9" s="148">
        <v>9.4706293117521927</v>
      </c>
      <c r="BP9" s="148">
        <v>16.947806899570647</v>
      </c>
      <c r="BQ9" s="148">
        <v>11.646738401130834</v>
      </c>
      <c r="BR9" s="148">
        <v>6.218256589335982</v>
      </c>
      <c r="BS9" s="148">
        <v>516.06863657980432</v>
      </c>
      <c r="BT9" s="148">
        <v>31.057777006342231</v>
      </c>
      <c r="BU9" s="148">
        <v>59.081112712633512</v>
      </c>
      <c r="BV9" s="148">
        <v>8.6751706947509373</v>
      </c>
      <c r="BW9" s="148">
        <v>16.778699840148708</v>
      </c>
      <c r="BX9" s="148"/>
      <c r="BY9" s="148">
        <f t="shared" si="24"/>
        <v>90437649.024919137</v>
      </c>
      <c r="BZ9" s="148"/>
      <c r="CA9" s="148">
        <f t="shared" si="25"/>
        <v>106.91758955912445</v>
      </c>
      <c r="CB9" s="148"/>
      <c r="CC9" s="158"/>
      <c r="CD9" s="158"/>
      <c r="CE9" s="367"/>
      <c r="CF9" s="192"/>
      <c r="CG9" s="438"/>
      <c r="CJ9" s="146">
        <f t="shared" si="3"/>
        <v>91.037586194596685</v>
      </c>
    </row>
    <row r="10" spans="1:90" s="142" customFormat="1" ht="15.75" x14ac:dyDescent="0.2">
      <c r="A10" s="278">
        <v>4</v>
      </c>
      <c r="B10" s="272">
        <v>240</v>
      </c>
      <c r="C10" s="144">
        <v>100</v>
      </c>
      <c r="D10" s="324">
        <v>530.79999999999995</v>
      </c>
      <c r="E10" s="317" t="s">
        <v>234</v>
      </c>
      <c r="F10" s="307" t="s">
        <v>158</v>
      </c>
      <c r="G10" s="262"/>
      <c r="H10" s="145">
        <v>71.95031454192997</v>
      </c>
      <c r="I10" s="145">
        <v>0.5422535184630658</v>
      </c>
      <c r="J10" s="145">
        <v>14.358133362752355</v>
      </c>
      <c r="K10" s="145">
        <v>3.6117376873492919</v>
      </c>
      <c r="L10" s="145">
        <v>3.1299490945769171E-2</v>
      </c>
      <c r="M10" s="145">
        <v>1.6757422262848491</v>
      </c>
      <c r="N10" s="145">
        <v>0.24785538446990585</v>
      </c>
      <c r="O10" s="145">
        <v>1.6703562749208045</v>
      </c>
      <c r="P10" s="145">
        <v>2.2310033254007022</v>
      </c>
      <c r="Q10" s="145">
        <v>8.4549274243116701E-2</v>
      </c>
      <c r="R10" s="145">
        <v>8.2516839766118705E-2</v>
      </c>
      <c r="S10" s="145">
        <v>0.23423807347401926</v>
      </c>
      <c r="T10" s="145">
        <v>0.28999999999999998</v>
      </c>
      <c r="U10" s="145">
        <v>2.59</v>
      </c>
      <c r="V10" s="146">
        <v>99.6</v>
      </c>
      <c r="W10" s="146"/>
      <c r="X10" s="145">
        <v>1.6703562749208045</v>
      </c>
      <c r="Y10" s="145">
        <f t="shared" si="4"/>
        <v>1.2394043559912369</v>
      </c>
      <c r="Z10" s="145">
        <f t="shared" si="5"/>
        <v>6.6070028904188427E-3</v>
      </c>
      <c r="AA10" s="145">
        <f t="shared" si="6"/>
        <v>2.9097606309120412</v>
      </c>
      <c r="AB10" s="145">
        <v>0.28999999999999998</v>
      </c>
      <c r="AC10" s="146">
        <f t="shared" si="7"/>
        <v>0.31675491324013794</v>
      </c>
      <c r="AD10" s="146"/>
      <c r="AE10" s="146">
        <f t="shared" si="8"/>
        <v>0.14440446959070771</v>
      </c>
      <c r="AF10" s="443">
        <f t="shared" si="9"/>
        <v>0.10345091487919814</v>
      </c>
      <c r="AG10" s="146">
        <v>0</v>
      </c>
      <c r="AH10" s="146">
        <f t="shared" si="10"/>
        <v>8.2516839766118705E-2</v>
      </c>
      <c r="AI10" s="249">
        <f t="shared" si="11"/>
        <v>43.177851003136261</v>
      </c>
      <c r="AJ10" s="249">
        <f t="shared" si="12"/>
        <v>0.99760407448551147</v>
      </c>
      <c r="AK10" s="249">
        <f t="shared" si="13"/>
        <v>2.3959255144885253E-3</v>
      </c>
      <c r="AL10" s="249">
        <f t="shared" si="14"/>
        <v>5.287479913634141</v>
      </c>
      <c r="AM10" s="249">
        <f t="shared" si="15"/>
        <v>5.2748115056017193</v>
      </c>
      <c r="AN10" s="249">
        <f t="shared" si="16"/>
        <v>1.2668408032421622E-2</v>
      </c>
      <c r="AO10" s="249">
        <f t="shared" si="17"/>
        <v>2.577618770338995</v>
      </c>
      <c r="AP10" s="249">
        <f t="shared" si="18"/>
        <v>1.2381229661005015E-2</v>
      </c>
      <c r="AQ10" s="433">
        <f t="shared" si="19"/>
        <v>0.12850055257262477</v>
      </c>
      <c r="AR10" s="430">
        <f t="shared" si="0"/>
        <v>44.421127277386134</v>
      </c>
      <c r="AS10" s="430">
        <f t="shared" si="1"/>
        <v>49.739750903236903</v>
      </c>
      <c r="AT10" s="430">
        <f t="shared" si="2"/>
        <v>94.289378733195662</v>
      </c>
      <c r="AU10" s="430"/>
      <c r="AV10" s="436">
        <f t="shared" si="20"/>
        <v>49.739750903236903</v>
      </c>
      <c r="AW10" s="436"/>
      <c r="AX10" s="436">
        <f>AQ10</f>
        <v>0.12850055257262477</v>
      </c>
      <c r="AY10" s="436"/>
      <c r="AZ10" s="436">
        <f t="shared" si="21"/>
        <v>44.421127277386134</v>
      </c>
      <c r="BA10" s="430"/>
      <c r="BB10" s="146">
        <f t="shared" si="22"/>
        <v>94.16087818062303</v>
      </c>
      <c r="BC10" s="146">
        <f t="shared" si="23"/>
        <v>1.1197318472500442</v>
      </c>
      <c r="BD10" s="147">
        <v>26639.809710630969</v>
      </c>
      <c r="BE10" s="148">
        <v>18.854636772702701</v>
      </c>
      <c r="BF10" s="148">
        <v>0</v>
      </c>
      <c r="BG10" s="148">
        <v>48.699586366766674</v>
      </c>
      <c r="BH10" s="148">
        <v>12.069093876628864</v>
      </c>
      <c r="BI10" s="148">
        <v>1.9101189410275212</v>
      </c>
      <c r="BJ10" s="148">
        <v>9.9616735154500393</v>
      </c>
      <c r="BK10" s="148">
        <v>83.180497057179252</v>
      </c>
      <c r="BL10" s="148">
        <v>104.85327762205009</v>
      </c>
      <c r="BM10" s="148">
        <v>15.228689248787113</v>
      </c>
      <c r="BN10" s="148">
        <v>130.18198082485239</v>
      </c>
      <c r="BO10" s="148">
        <v>8.3789968704250253</v>
      </c>
      <c r="BP10" s="148">
        <v>8.2675230293154183</v>
      </c>
      <c r="BQ10" s="148">
        <v>6.2227528174853459</v>
      </c>
      <c r="BR10" s="148">
        <v>2.3471721903887084</v>
      </c>
      <c r="BS10" s="148">
        <v>588.34582796038296</v>
      </c>
      <c r="BT10" s="148">
        <v>20.468401134866166</v>
      </c>
      <c r="BU10" s="148">
        <v>49.323593993179863</v>
      </c>
      <c r="BV10" s="148">
        <v>0.60268945704045374</v>
      </c>
      <c r="BW10" s="148">
        <v>12.475730683969523</v>
      </c>
      <c r="BX10" s="148"/>
      <c r="BY10" s="148">
        <f t="shared" si="24"/>
        <v>1128727.630800734</v>
      </c>
      <c r="BZ10" s="148"/>
      <c r="CA10" s="148">
        <f t="shared" si="25"/>
        <v>82.267725812015556</v>
      </c>
      <c r="CB10" s="148"/>
      <c r="CC10" s="160">
        <v>6.7413036808295672</v>
      </c>
      <c r="CD10" s="160">
        <v>7.9024437082913277</v>
      </c>
      <c r="CE10" s="367"/>
      <c r="CF10" s="192" t="s">
        <v>159</v>
      </c>
      <c r="CG10" s="438"/>
      <c r="CJ10" s="146">
        <f t="shared" si="3"/>
        <v>94.16087818062303</v>
      </c>
    </row>
    <row r="11" spans="1:90" s="142" customFormat="1" ht="15.75" x14ac:dyDescent="0.2">
      <c r="A11" s="278">
        <v>5</v>
      </c>
      <c r="B11" s="272">
        <v>256</v>
      </c>
      <c r="C11" s="144">
        <v>100</v>
      </c>
      <c r="D11" s="324">
        <v>537.6</v>
      </c>
      <c r="E11" s="317" t="s">
        <v>234</v>
      </c>
      <c r="F11" s="307" t="s">
        <v>163</v>
      </c>
      <c r="G11" s="262"/>
      <c r="H11" s="145">
        <v>88.256128353442534</v>
      </c>
      <c r="I11" s="145">
        <v>0.28178671206657713</v>
      </c>
      <c r="J11" s="145">
        <v>1.001647773536223</v>
      </c>
      <c r="K11" s="145">
        <v>4.8678552560618398</v>
      </c>
      <c r="L11" s="145">
        <v>0.12335814819122949</v>
      </c>
      <c r="M11" s="145">
        <v>0.95240646314253385</v>
      </c>
      <c r="N11" s="145">
        <v>0.22357389998625313</v>
      </c>
      <c r="O11" s="145">
        <v>0.16821565662440385</v>
      </c>
      <c r="P11" s="145">
        <v>0.22877329300918925</v>
      </c>
      <c r="Q11" s="145">
        <v>3.965811541023824E-2</v>
      </c>
      <c r="R11" s="145">
        <v>0.11805680628549071</v>
      </c>
      <c r="S11" s="145">
        <v>0.14853952224348874</v>
      </c>
      <c r="T11" s="145">
        <v>0.17</v>
      </c>
      <c r="U11" s="145">
        <v>3.02</v>
      </c>
      <c r="V11" s="146">
        <v>99.6</v>
      </c>
      <c r="W11" s="146"/>
      <c r="X11" s="145">
        <v>0.16821565662440385</v>
      </c>
      <c r="Y11" s="145">
        <f t="shared" si="4"/>
        <v>0.12481601721530766</v>
      </c>
      <c r="Z11" s="145">
        <f t="shared" si="5"/>
        <v>4.1897588989221989E-3</v>
      </c>
      <c r="AA11" s="145">
        <f t="shared" si="6"/>
        <v>0.29303167383971152</v>
      </c>
      <c r="AB11" s="145">
        <v>0.17</v>
      </c>
      <c r="AC11" s="146">
        <f t="shared" si="7"/>
        <v>0.26659632852897946</v>
      </c>
      <c r="AD11" s="146"/>
      <c r="AE11" s="146">
        <f t="shared" si="8"/>
        <v>0.20659941099960874</v>
      </c>
      <c r="AF11" s="443">
        <f t="shared" si="9"/>
        <v>1.6974488986644387E-2</v>
      </c>
      <c r="AG11" s="146">
        <v>0</v>
      </c>
      <c r="AH11" s="146">
        <f t="shared" si="10"/>
        <v>0.11805680628549071</v>
      </c>
      <c r="AI11" s="249">
        <f t="shared" si="11"/>
        <v>3.0219178095953136</v>
      </c>
      <c r="AJ11" s="249">
        <f t="shared" si="12"/>
        <v>0.99438287536055869</v>
      </c>
      <c r="AK11" s="249">
        <f t="shared" si="13"/>
        <v>5.6171246394413222E-3</v>
      </c>
      <c r="AL11" s="249">
        <f t="shared" si="14"/>
        <v>5.8202617192043737</v>
      </c>
      <c r="AM11" s="249">
        <f t="shared" si="15"/>
        <v>5.7875685836934334</v>
      </c>
      <c r="AN11" s="249">
        <f t="shared" si="16"/>
        <v>3.2693135510939997E-2</v>
      </c>
      <c r="AO11" s="249">
        <f t="shared" si="17"/>
        <v>2.9862620772946857</v>
      </c>
      <c r="AP11" s="249">
        <f t="shared" si="18"/>
        <v>3.3737922705314005E-2</v>
      </c>
      <c r="AQ11" s="433">
        <f t="shared" si="19"/>
        <v>8.3405547202898389E-2</v>
      </c>
      <c r="AR11" s="430">
        <f t="shared" si="0"/>
        <v>19.550956869048683</v>
      </c>
      <c r="AS11" s="430">
        <f t="shared" si="1"/>
        <v>78.480649918918189</v>
      </c>
      <c r="AT11" s="430">
        <f t="shared" si="2"/>
        <v>98.115012335169766</v>
      </c>
      <c r="AU11" s="430"/>
      <c r="AV11" s="436">
        <f t="shared" si="20"/>
        <v>78.480649918918189</v>
      </c>
      <c r="AW11" s="436"/>
      <c r="AX11" s="464">
        <v>0.1</v>
      </c>
      <c r="AY11" s="465">
        <f>AQ11</f>
        <v>8.3405547202898389E-2</v>
      </c>
      <c r="AZ11" s="436">
        <f t="shared" si="21"/>
        <v>19.550956869048683</v>
      </c>
      <c r="BA11" s="430"/>
      <c r="BB11" s="146">
        <f t="shared" si="22"/>
        <v>98.031606787966865</v>
      </c>
      <c r="BC11" s="146">
        <f t="shared" si="23"/>
        <v>4.0141590227310919</v>
      </c>
      <c r="BD11" s="147">
        <v>27780.834423810622</v>
      </c>
      <c r="BE11" s="472">
        <v>1</v>
      </c>
      <c r="BF11" s="148">
        <v>0</v>
      </c>
      <c r="BG11" s="148">
        <v>21.13824220744721</v>
      </c>
      <c r="BH11" s="148">
        <v>2.3070780245266569</v>
      </c>
      <c r="BI11" s="148">
        <v>0</v>
      </c>
      <c r="BJ11" s="148">
        <v>1.5482407482758227</v>
      </c>
      <c r="BK11" s="148">
        <v>3.5039492029525543</v>
      </c>
      <c r="BL11" s="148">
        <v>18.794312867656242</v>
      </c>
      <c r="BM11" s="148">
        <v>9.6324357160638563</v>
      </c>
      <c r="BN11" s="148">
        <v>267.42039182506704</v>
      </c>
      <c r="BO11" s="148">
        <v>3.0243676809541</v>
      </c>
      <c r="BP11" s="148">
        <v>6.5789716285693745</v>
      </c>
      <c r="BQ11" s="148">
        <v>2.3624459103948778</v>
      </c>
      <c r="BR11" s="472">
        <v>1</v>
      </c>
      <c r="BS11" s="148">
        <v>299.66193749366909</v>
      </c>
      <c r="BT11" s="148">
        <v>9.7828524821791571</v>
      </c>
      <c r="BU11" s="148">
        <v>18.157428073078435</v>
      </c>
      <c r="BV11" s="148">
        <v>3.8342717414077985</v>
      </c>
      <c r="BW11" s="148">
        <v>2.9726779699999852</v>
      </c>
      <c r="BX11" s="148"/>
      <c r="BY11" s="148">
        <f t="shared" si="24"/>
        <v>24.460964481009835</v>
      </c>
      <c r="BZ11" s="148"/>
      <c r="CA11" s="148">
        <f t="shared" si="25"/>
        <v>30.912958525257579</v>
      </c>
      <c r="CB11" s="148"/>
      <c r="CC11" s="160">
        <v>17.709805972704078</v>
      </c>
      <c r="CD11" s="160">
        <v>17.613033326257675</v>
      </c>
      <c r="CE11" s="367"/>
      <c r="CF11" s="192" t="s">
        <v>159</v>
      </c>
      <c r="CG11" s="438"/>
      <c r="CJ11" s="146">
        <f t="shared" si="3"/>
        <v>98.031606787966865</v>
      </c>
    </row>
    <row r="12" spans="1:90" s="142" customFormat="1" ht="15.75" x14ac:dyDescent="0.2">
      <c r="A12" s="278">
        <v>6</v>
      </c>
      <c r="B12" s="272">
        <v>266</v>
      </c>
      <c r="C12" s="144">
        <v>100</v>
      </c>
      <c r="D12" s="324">
        <v>747.5</v>
      </c>
      <c r="E12" s="317" t="s">
        <v>235</v>
      </c>
      <c r="F12" s="305" t="s">
        <v>202</v>
      </c>
      <c r="G12" s="262"/>
      <c r="H12" s="145">
        <v>52.550747206009667</v>
      </c>
      <c r="I12" s="145">
        <v>0.82493328128068921</v>
      </c>
      <c r="J12" s="145">
        <v>17.381830757778193</v>
      </c>
      <c r="K12" s="145">
        <v>6.6263756083248682</v>
      </c>
      <c r="L12" s="145">
        <v>6.1891523582515179E-2</v>
      </c>
      <c r="M12" s="145">
        <v>2.6128986695053147</v>
      </c>
      <c r="N12" s="145">
        <v>2.9066412222995477</v>
      </c>
      <c r="O12" s="145">
        <v>2.1312211598848703</v>
      </c>
      <c r="P12" s="145">
        <v>2.6337803313748935</v>
      </c>
      <c r="Q12" s="145">
        <v>0.11915463757538139</v>
      </c>
      <c r="R12" s="145">
        <v>0.16619219549809292</v>
      </c>
      <c r="S12" s="145">
        <v>0.76433340688598295</v>
      </c>
      <c r="T12" s="145">
        <v>2.0699999999999998</v>
      </c>
      <c r="U12" s="145">
        <v>8.75</v>
      </c>
      <c r="V12" s="146">
        <v>99.6</v>
      </c>
      <c r="W12" s="146"/>
      <c r="X12" s="145">
        <v>2.1312211598848703</v>
      </c>
      <c r="Y12" s="145">
        <f t="shared" si="4"/>
        <v>1.5813661006345736</v>
      </c>
      <c r="Z12" s="145">
        <f t="shared" si="5"/>
        <v>2.1559061486643806E-2</v>
      </c>
      <c r="AA12" s="145">
        <f t="shared" si="6"/>
        <v>3.7125872605194439</v>
      </c>
      <c r="AB12" s="145">
        <v>2.0699999999999998</v>
      </c>
      <c r="AC12" s="146">
        <f>R12+S12</f>
        <v>0.93052560238407589</v>
      </c>
      <c r="AD12" s="146"/>
      <c r="AE12" s="146">
        <f t="shared" si="8"/>
        <v>0.29083634212166259</v>
      </c>
      <c r="AF12" s="443">
        <f t="shared" si="9"/>
        <v>2.615804880177885</v>
      </c>
      <c r="AG12" s="146">
        <v>0</v>
      </c>
      <c r="AH12" s="146">
        <f t="shared" si="10"/>
        <v>0.16619219549809292</v>
      </c>
      <c r="AI12" s="249">
        <f t="shared" si="11"/>
        <v>54.761297153512466</v>
      </c>
      <c r="AJ12" s="249">
        <f t="shared" si="12"/>
        <v>0.95223259827383211</v>
      </c>
      <c r="AK12" s="249">
        <f t="shared" si="13"/>
        <v>4.7767401726167905E-2</v>
      </c>
      <c r="AL12" s="249">
        <f t="shared" si="14"/>
        <v>9.2392742778301837</v>
      </c>
      <c r="AM12" s="249">
        <f t="shared" si="15"/>
        <v>8.7979381517428195</v>
      </c>
      <c r="AN12" s="249">
        <f t="shared" si="16"/>
        <v>0.44133612608736422</v>
      </c>
      <c r="AO12" s="249">
        <f t="shared" si="17"/>
        <v>7.9521802464642741</v>
      </c>
      <c r="AP12" s="249">
        <f t="shared" si="18"/>
        <v>0.7978197535357251</v>
      </c>
      <c r="AQ12" s="433">
        <f t="shared" si="19"/>
        <v>3.8549607598009743</v>
      </c>
      <c r="AR12" s="430">
        <f t="shared" si="0"/>
        <v>68.263898311970578</v>
      </c>
      <c r="AS12" s="430">
        <f t="shared" si="1"/>
        <v>18.418798050024378</v>
      </c>
      <c r="AT12" s="430">
        <f t="shared" si="2"/>
        <v>90.537657121795931</v>
      </c>
      <c r="AU12" s="430"/>
      <c r="AV12" s="436">
        <f t="shared" si="20"/>
        <v>18.418798050024378</v>
      </c>
      <c r="AW12" s="436"/>
      <c r="AX12" s="436">
        <f>AQ12</f>
        <v>3.8549607598009743</v>
      </c>
      <c r="AY12" s="436"/>
      <c r="AZ12" s="436">
        <f t="shared" si="21"/>
        <v>68.263898311970578</v>
      </c>
      <c r="BA12" s="430"/>
      <c r="BB12" s="146">
        <f t="shared" si="22"/>
        <v>86.682696361994957</v>
      </c>
      <c r="BC12" s="146">
        <f t="shared" si="23"/>
        <v>0.26981755372143035</v>
      </c>
      <c r="BD12" s="147">
        <v>55129.554378034118</v>
      </c>
      <c r="BE12" s="148">
        <v>99.33639820044624</v>
      </c>
      <c r="BF12" s="148">
        <v>9.1885611128986771</v>
      </c>
      <c r="BG12" s="148">
        <v>87.093459743954824</v>
      </c>
      <c r="BH12" s="148">
        <v>15.883554739735979</v>
      </c>
      <c r="BI12" s="148">
        <v>9.1760270387985816</v>
      </c>
      <c r="BJ12" s="148">
        <v>5.2873569219625418</v>
      </c>
      <c r="BK12" s="148">
        <v>102.79176395024994</v>
      </c>
      <c r="BL12" s="148">
        <v>171.54138589398556</v>
      </c>
      <c r="BM12" s="148">
        <v>25.981940464556317</v>
      </c>
      <c r="BN12" s="148">
        <v>153.07748967281995</v>
      </c>
      <c r="BO12" s="148">
        <v>10.575247952143647</v>
      </c>
      <c r="BP12" s="148">
        <v>22.649562850610334</v>
      </c>
      <c r="BQ12" s="148">
        <v>9.6555500044463063</v>
      </c>
      <c r="BR12" s="148">
        <v>3.4167197155220705</v>
      </c>
      <c r="BS12" s="148">
        <v>2724.4377086284517</v>
      </c>
      <c r="BT12" s="148">
        <v>19.844316542879781</v>
      </c>
      <c r="BU12" s="148">
        <v>42.954806675848097</v>
      </c>
      <c r="BV12" s="148">
        <v>0</v>
      </c>
      <c r="BW12" s="148">
        <v>27.380319439432327</v>
      </c>
      <c r="BX12" s="148"/>
      <c r="BY12" s="148">
        <f t="shared" si="24"/>
        <v>7347189.3420809684</v>
      </c>
      <c r="BZ12" s="148"/>
      <c r="CA12" s="148">
        <f>BT12+BU12+BW12</f>
        <v>90.179442658160212</v>
      </c>
      <c r="CB12" s="148"/>
      <c r="CC12" s="158"/>
      <c r="CD12" s="158"/>
      <c r="CE12" s="367"/>
      <c r="CF12" s="192"/>
      <c r="CG12" s="438"/>
      <c r="CJ12" s="146">
        <f t="shared" si="3"/>
        <v>86.682696361994957</v>
      </c>
    </row>
    <row r="13" spans="1:90" s="142" customFormat="1" ht="15.75" x14ac:dyDescent="0.2">
      <c r="A13" s="278">
        <v>7</v>
      </c>
      <c r="B13" s="272">
        <v>274</v>
      </c>
      <c r="C13" s="144">
        <v>100</v>
      </c>
      <c r="D13" s="324">
        <v>895</v>
      </c>
      <c r="E13" s="317" t="s">
        <v>235</v>
      </c>
      <c r="F13" s="413" t="s">
        <v>203</v>
      </c>
      <c r="G13" s="262"/>
      <c r="H13" s="145">
        <v>45.986377753267618</v>
      </c>
      <c r="I13" s="145">
        <v>0.52556557977954066</v>
      </c>
      <c r="J13" s="145">
        <v>12.578832198453224</v>
      </c>
      <c r="K13" s="145">
        <v>7.4762397448005791</v>
      </c>
      <c r="L13" s="145">
        <v>1.3282879183150504</v>
      </c>
      <c r="M13" s="145">
        <v>2.5958610801064661</v>
      </c>
      <c r="N13" s="145">
        <v>10.006613244744441</v>
      </c>
      <c r="O13" s="145">
        <v>1.0032919272708065</v>
      </c>
      <c r="P13" s="145">
        <v>2.1637540469318619</v>
      </c>
      <c r="Q13" s="145">
        <v>8.9684686053193005E-2</v>
      </c>
      <c r="R13" s="145">
        <v>0.21966088329117445</v>
      </c>
      <c r="S13" s="145">
        <v>5.5830936986084261E-2</v>
      </c>
      <c r="T13" s="145">
        <v>0.63</v>
      </c>
      <c r="U13" s="145">
        <v>14.94</v>
      </c>
      <c r="V13" s="146">
        <v>99.6</v>
      </c>
      <c r="W13" s="146"/>
      <c r="X13" s="145">
        <v>1.0032919272708065</v>
      </c>
      <c r="Y13" s="145">
        <f t="shared" si="4"/>
        <v>0.74444261003493839</v>
      </c>
      <c r="Z13" s="145">
        <f t="shared" si="5"/>
        <v>1.5747873800830467E-3</v>
      </c>
      <c r="AA13" s="145">
        <f t="shared" si="6"/>
        <v>1.7477345373057449</v>
      </c>
      <c r="AB13" s="145">
        <v>0.63</v>
      </c>
      <c r="AC13" s="146">
        <f>R13+S13</f>
        <v>0.27549182027725871</v>
      </c>
      <c r="AD13" s="146"/>
      <c r="AE13" s="146">
        <f t="shared" si="8"/>
        <v>0.38440654575955524</v>
      </c>
      <c r="AF13" s="443">
        <f t="shared" si="9"/>
        <v>9.6222066989848862</v>
      </c>
      <c r="AG13" s="146">
        <v>0</v>
      </c>
      <c r="AH13" s="146">
        <f t="shared" si="10"/>
        <v>0.21966088329117445</v>
      </c>
      <c r="AI13" s="249">
        <f t="shared" si="11"/>
        <v>47.358703294344551</v>
      </c>
      <c r="AJ13" s="249">
        <f t="shared" si="12"/>
        <v>0.79682284290638627</v>
      </c>
      <c r="AK13" s="249">
        <f t="shared" si="13"/>
        <v>0.20317715709361375</v>
      </c>
      <c r="AL13" s="249">
        <f t="shared" si="14"/>
        <v>10.072100824907045</v>
      </c>
      <c r="AM13" s="249">
        <f t="shared" si="15"/>
        <v>8.0256800133421891</v>
      </c>
      <c r="AN13" s="249">
        <f t="shared" si="16"/>
        <v>2.0464208115648552</v>
      </c>
      <c r="AO13" s="249">
        <f t="shared" si="17"/>
        <v>9.8942480771309818</v>
      </c>
      <c r="AP13" s="249">
        <f t="shared" si="18"/>
        <v>5.045751922869016</v>
      </c>
      <c r="AQ13" s="433">
        <f t="shared" si="19"/>
        <v>16.714379433418756</v>
      </c>
      <c r="AR13" s="430">
        <f t="shared" si="0"/>
        <v>60.997520577852789</v>
      </c>
      <c r="AS13" s="430">
        <f t="shared" si="1"/>
        <v>15.487617464341223</v>
      </c>
      <c r="AT13" s="430">
        <f t="shared" si="2"/>
        <v>93.19951747561278</v>
      </c>
      <c r="AU13" s="430"/>
      <c r="AV13" s="436">
        <f t="shared" si="20"/>
        <v>15.487617464341223</v>
      </c>
      <c r="AW13" s="436"/>
      <c r="AX13" s="436">
        <f>AQ13</f>
        <v>16.714379433418756</v>
      </c>
      <c r="AY13" s="436"/>
      <c r="AZ13" s="436">
        <f t="shared" si="21"/>
        <v>60.997520577852789</v>
      </c>
      <c r="BA13" s="430"/>
      <c r="BB13" s="146">
        <f t="shared" si="22"/>
        <v>76.485138042194009</v>
      </c>
      <c r="BC13" s="146">
        <f t="shared" si="23"/>
        <v>0.2539056885857181</v>
      </c>
      <c r="BD13" s="147">
        <v>62352.220370953488</v>
      </c>
      <c r="BE13" s="148">
        <v>287.63135369621091</v>
      </c>
      <c r="BF13" s="148">
        <v>64.178705724475307</v>
      </c>
      <c r="BG13" s="148">
        <v>132.55989968764979</v>
      </c>
      <c r="BH13" s="148">
        <v>14.417180269829499</v>
      </c>
      <c r="BI13" s="148">
        <v>20.474853267205809</v>
      </c>
      <c r="BJ13" s="432">
        <v>1</v>
      </c>
      <c r="BK13" s="148">
        <v>85.17626975712777</v>
      </c>
      <c r="BL13" s="148">
        <v>304.31143953585098</v>
      </c>
      <c r="BM13" s="148">
        <v>27.722840955409122</v>
      </c>
      <c r="BN13" s="148">
        <v>88.442950875924865</v>
      </c>
      <c r="BO13" s="148">
        <v>8.2220747044197964</v>
      </c>
      <c r="BP13" s="148">
        <v>31.09859251841705</v>
      </c>
      <c r="BQ13" s="148">
        <v>7.8498112785976204</v>
      </c>
      <c r="BR13" s="148">
        <v>3.5822340031269988</v>
      </c>
      <c r="BS13" s="148">
        <v>424.92959072389834</v>
      </c>
      <c r="BT13" s="148">
        <v>35.384382562501173</v>
      </c>
      <c r="BU13" s="148">
        <v>57.372014368163924</v>
      </c>
      <c r="BV13" s="148">
        <v>10.778759285388929</v>
      </c>
      <c r="BW13" s="148">
        <v>16.773700085349464</v>
      </c>
      <c r="BX13" s="148"/>
      <c r="BY13" s="148">
        <f t="shared" si="24"/>
        <v>177763924.05455372</v>
      </c>
      <c r="BZ13" s="148"/>
      <c r="CA13" s="148">
        <f>BT13+BU13+BW13</f>
        <v>109.53009701601455</v>
      </c>
      <c r="CB13" s="148"/>
      <c r="CC13" s="158"/>
      <c r="CD13" s="158"/>
      <c r="CE13" s="367"/>
      <c r="CF13" s="192"/>
      <c r="CG13" s="438"/>
      <c r="CJ13" s="146">
        <f t="shared" si="3"/>
        <v>76.485138042194009</v>
      </c>
    </row>
    <row r="14" spans="1:90" s="260" customFormat="1" ht="16.5" x14ac:dyDescent="0.3">
      <c r="A14" s="278">
        <v>8</v>
      </c>
      <c r="B14" s="272">
        <v>282</v>
      </c>
      <c r="C14" s="176">
        <v>100</v>
      </c>
      <c r="D14" s="324">
        <v>912.4</v>
      </c>
      <c r="E14" s="318" t="s">
        <v>235</v>
      </c>
      <c r="F14" s="413" t="s">
        <v>204</v>
      </c>
      <c r="G14" s="262"/>
      <c r="H14" s="145">
        <v>9.83</v>
      </c>
      <c r="I14" s="145">
        <v>0.09</v>
      </c>
      <c r="J14" s="145">
        <v>2.71</v>
      </c>
      <c r="K14" s="145">
        <v>4.88</v>
      </c>
      <c r="L14" s="145">
        <v>39.979999999999997</v>
      </c>
      <c r="M14" s="145">
        <v>2.3199999999999998</v>
      </c>
      <c r="N14" s="145">
        <v>9.6199999999999992</v>
      </c>
      <c r="O14" s="145">
        <v>0.25</v>
      </c>
      <c r="P14" s="145">
        <v>0.53</v>
      </c>
      <c r="Q14" s="145">
        <v>0.78</v>
      </c>
      <c r="R14" s="145">
        <v>0.04</v>
      </c>
      <c r="S14" s="145">
        <v>0.01</v>
      </c>
      <c r="T14" s="145">
        <v>0.26</v>
      </c>
      <c r="U14" s="145">
        <v>28.3</v>
      </c>
      <c r="V14" s="259">
        <v>99.6</v>
      </c>
      <c r="W14" s="259"/>
      <c r="X14" s="145">
        <v>0.25</v>
      </c>
      <c r="Y14" s="145">
        <f t="shared" si="4"/>
        <v>0.1855</v>
      </c>
      <c r="Z14" s="145">
        <f t="shared" si="5"/>
        <v>2.8206357713028517E-4</v>
      </c>
      <c r="AA14" s="145">
        <f t="shared" si="6"/>
        <v>0.4355</v>
      </c>
      <c r="AB14" s="145">
        <v>0.26</v>
      </c>
      <c r="AC14" s="146">
        <f>R14+S14</f>
        <v>0.05</v>
      </c>
      <c r="AD14" s="146"/>
      <c r="AE14" s="146">
        <f t="shared" si="8"/>
        <v>6.9999999999999993E-2</v>
      </c>
      <c r="AF14" s="443">
        <f t="shared" si="9"/>
        <v>9.5499999999999989</v>
      </c>
      <c r="AG14" s="146">
        <v>0</v>
      </c>
      <c r="AH14" s="146">
        <f t="shared" si="10"/>
        <v>0.04</v>
      </c>
      <c r="AI14" s="249">
        <f t="shared" si="11"/>
        <v>17.68</v>
      </c>
      <c r="AJ14" s="249">
        <f t="shared" si="12"/>
        <v>0.45984162895927599</v>
      </c>
      <c r="AK14" s="249">
        <f t="shared" si="13"/>
        <v>0.54015837104072395</v>
      </c>
      <c r="AL14" s="249">
        <f t="shared" si="14"/>
        <v>7.1999999999999993</v>
      </c>
      <c r="AM14" s="249">
        <f t="shared" si="15"/>
        <v>3.3108597285067867</v>
      </c>
      <c r="AN14" s="249">
        <f t="shared" si="16"/>
        <v>3.8891402714932122</v>
      </c>
      <c r="AO14" s="249">
        <f t="shared" si="17"/>
        <v>8.4494674990818961</v>
      </c>
      <c r="AP14" s="249">
        <f t="shared" si="18"/>
        <v>19.850532500918106</v>
      </c>
      <c r="AQ14" s="433">
        <f t="shared" si="19"/>
        <v>33.289672772411322</v>
      </c>
      <c r="AR14" s="430">
        <f t="shared" si="0"/>
        <v>28.940654455177366</v>
      </c>
      <c r="AS14" s="431">
        <v>0.3</v>
      </c>
      <c r="AT14" s="430">
        <f t="shared" si="2"/>
        <v>62.530327227588685</v>
      </c>
      <c r="AU14" s="430"/>
      <c r="AV14" s="437">
        <f>AS14</f>
        <v>0.3</v>
      </c>
      <c r="AX14" s="436">
        <f>AQ14</f>
        <v>33.289672772411322</v>
      </c>
      <c r="AY14" s="436"/>
      <c r="AZ14" s="436">
        <f t="shared" si="21"/>
        <v>28.940654455177366</v>
      </c>
      <c r="BA14" s="430"/>
      <c r="BB14" s="146">
        <f t="shared" si="22"/>
        <v>29.240654455177367</v>
      </c>
      <c r="BC14" s="146">
        <f t="shared" si="23"/>
        <v>1.0366040632033157E-2</v>
      </c>
      <c r="BD14" s="147">
        <v>55655.121594510245</v>
      </c>
      <c r="BE14" s="148">
        <v>582.08339710291932</v>
      </c>
      <c r="BF14" s="148">
        <v>28.100698953629486</v>
      </c>
      <c r="BG14" s="148">
        <v>175.81177045251232</v>
      </c>
      <c r="BH14" s="148">
        <v>5.254335092569157</v>
      </c>
      <c r="BI14" s="148">
        <v>94.963273805604857</v>
      </c>
      <c r="BJ14" s="148">
        <v>1.622577135067333</v>
      </c>
      <c r="BK14" s="148">
        <v>23.234392688105917</v>
      </c>
      <c r="BL14" s="148">
        <v>275.85822366446706</v>
      </c>
      <c r="BM14" s="148">
        <v>100.96890861330047</v>
      </c>
      <c r="BN14" s="148">
        <v>27.755274761338455</v>
      </c>
      <c r="BO14" s="148">
        <v>0</v>
      </c>
      <c r="BP14" s="148">
        <v>25.191903735323351</v>
      </c>
      <c r="BQ14" s="148">
        <v>1.5466019883954403</v>
      </c>
      <c r="BR14" s="472">
        <v>1</v>
      </c>
      <c r="BS14" s="148">
        <v>165.00171585529651</v>
      </c>
      <c r="BT14" s="148">
        <v>41.633465946233713</v>
      </c>
      <c r="BU14" s="148">
        <v>101.63957378293885</v>
      </c>
      <c r="BV14" s="148">
        <v>13.337438032661801</v>
      </c>
      <c r="BW14" s="148">
        <v>45.533905605933455</v>
      </c>
      <c r="BX14" s="148"/>
      <c r="BY14" s="148">
        <f t="shared" si="24"/>
        <v>11902417.768012587</v>
      </c>
      <c r="BZ14" s="148"/>
      <c r="CA14" s="148">
        <f>BT14+BU14+BW14</f>
        <v>188.80694533510604</v>
      </c>
      <c r="CB14" s="148"/>
      <c r="CC14" s="192"/>
      <c r="CD14" s="192"/>
      <c r="CE14" s="144"/>
      <c r="CF14" s="192"/>
      <c r="CG14" s="440"/>
      <c r="CJ14" s="146">
        <f t="shared" si="3"/>
        <v>29.240654455177367</v>
      </c>
    </row>
    <row r="15" spans="1:90" s="142" customFormat="1" ht="15.75" x14ac:dyDescent="0.2">
      <c r="A15" s="278">
        <v>9</v>
      </c>
      <c r="B15" s="272">
        <v>284</v>
      </c>
      <c r="C15" s="144">
        <v>100</v>
      </c>
      <c r="D15" s="324">
        <v>1092.5</v>
      </c>
      <c r="E15" s="317" t="s">
        <v>235</v>
      </c>
      <c r="F15" s="309" t="s">
        <v>205</v>
      </c>
      <c r="G15" s="275"/>
      <c r="H15" s="145">
        <v>70.967918871693001</v>
      </c>
      <c r="I15" s="145">
        <v>0.79298421291698085</v>
      </c>
      <c r="J15" s="145">
        <v>15.688634321692245</v>
      </c>
      <c r="K15" s="145">
        <v>1.6622307622092354</v>
      </c>
      <c r="L15" s="145">
        <v>5.9589598868128743E-2</v>
      </c>
      <c r="M15" s="145">
        <v>0.91061963866183615</v>
      </c>
      <c r="N15" s="145">
        <v>0.79555716623598483</v>
      </c>
      <c r="O15" s="145">
        <v>0.80790734216720317</v>
      </c>
      <c r="P15" s="145">
        <v>2.7317559978527481</v>
      </c>
      <c r="Q15" s="145">
        <v>4.9812376255914184E-2</v>
      </c>
      <c r="R15" s="145">
        <v>0.18803142855280003</v>
      </c>
      <c r="S15" s="145">
        <v>5.495828289392185E-2</v>
      </c>
      <c r="T15" s="145">
        <v>0.62</v>
      </c>
      <c r="U15" s="145">
        <v>4.2699999999999996</v>
      </c>
      <c r="V15" s="146">
        <v>99.6</v>
      </c>
      <c r="W15" s="146"/>
      <c r="X15" s="145">
        <v>0.80790734216720317</v>
      </c>
      <c r="Y15" s="145">
        <f t="shared" si="4"/>
        <v>0.59946724788806471</v>
      </c>
      <c r="Z15" s="145">
        <f t="shared" si="5"/>
        <v>1.5501729865997757E-3</v>
      </c>
      <c r="AA15" s="145">
        <f t="shared" si="6"/>
        <v>1.4073745900552679</v>
      </c>
      <c r="AB15" s="145">
        <v>0.62</v>
      </c>
      <c r="AC15" s="146">
        <f>R15+S15</f>
        <v>0.24298971144672188</v>
      </c>
      <c r="AD15" s="146"/>
      <c r="AE15" s="146">
        <f t="shared" si="8"/>
        <v>0.32905499996740001</v>
      </c>
      <c r="AF15" s="443">
        <f t="shared" si="9"/>
        <v>0.46650216626858482</v>
      </c>
      <c r="AG15" s="146">
        <v>0</v>
      </c>
      <c r="AH15" s="146">
        <f t="shared" si="10"/>
        <v>0.18803142855280003</v>
      </c>
      <c r="AI15" s="249">
        <f t="shared" si="11"/>
        <v>47.532405131345314</v>
      </c>
      <c r="AJ15" s="249">
        <f t="shared" si="12"/>
        <v>0.990185597278751</v>
      </c>
      <c r="AK15" s="249">
        <f t="shared" si="13"/>
        <v>9.8144027212489875E-3</v>
      </c>
      <c r="AL15" s="249">
        <f t="shared" si="14"/>
        <v>2.5728504008710713</v>
      </c>
      <c r="AM15" s="249">
        <f t="shared" si="15"/>
        <v>2.5475994108953959</v>
      </c>
      <c r="AN15" s="249">
        <f t="shared" si="16"/>
        <v>2.525098997567559E-2</v>
      </c>
      <c r="AO15" s="249">
        <f t="shared" si="17"/>
        <v>4.1869996001110676</v>
      </c>
      <c r="AP15" s="249">
        <f t="shared" si="18"/>
        <v>8.3000399888931639E-2</v>
      </c>
      <c r="AQ15" s="433">
        <f t="shared" si="19"/>
        <v>0.57475355613319201</v>
      </c>
      <c r="AR15" s="430">
        <f t="shared" si="0"/>
        <v>44.846466665397422</v>
      </c>
      <c r="AS15" s="430">
        <f>H15-0.5*AR15</f>
        <v>48.544685538994287</v>
      </c>
      <c r="AT15" s="430">
        <f t="shared" si="2"/>
        <v>93.96590576052489</v>
      </c>
      <c r="AU15" s="430"/>
      <c r="AV15" s="436">
        <f t="shared" si="20"/>
        <v>48.544685538994287</v>
      </c>
      <c r="AW15" s="436"/>
      <c r="AX15" s="436">
        <f>AQ15</f>
        <v>0.57475355613319201</v>
      </c>
      <c r="AY15" s="436"/>
      <c r="AZ15" s="436">
        <f t="shared" si="21"/>
        <v>44.846466665397422</v>
      </c>
      <c r="BA15" s="430"/>
      <c r="BB15" s="146">
        <f t="shared" si="22"/>
        <v>93.391152204391716</v>
      </c>
      <c r="BC15" s="146">
        <f t="shared" si="23"/>
        <v>1.0824639965772449</v>
      </c>
      <c r="BD15" s="147">
        <v>11953.014035132068</v>
      </c>
      <c r="BE15" s="148">
        <v>27.659332387215613</v>
      </c>
      <c r="BF15" s="148">
        <v>12.363241079997948</v>
      </c>
      <c r="BG15" s="148">
        <v>39.207379348973056</v>
      </c>
      <c r="BH15" s="148">
        <v>14.14412441184021</v>
      </c>
      <c r="BI15" s="148">
        <v>7.2795804717663168</v>
      </c>
      <c r="BJ15" s="432">
        <v>1</v>
      </c>
      <c r="BK15" s="148">
        <v>133.53408636774839</v>
      </c>
      <c r="BL15" s="148">
        <v>95.568520576983303</v>
      </c>
      <c r="BM15" s="148">
        <v>18.046294431558369</v>
      </c>
      <c r="BN15" s="148">
        <v>301.65651954658955</v>
      </c>
      <c r="BO15" s="148">
        <v>9.9695295160376478</v>
      </c>
      <c r="BP15" s="148">
        <v>15.875106780758985</v>
      </c>
      <c r="BQ15" s="148">
        <v>9.7559813010158383</v>
      </c>
      <c r="BR15" s="148">
        <v>5.7343923910295311</v>
      </c>
      <c r="BS15" s="148">
        <v>649.9278424126079</v>
      </c>
      <c r="BT15" s="148">
        <v>15.036432796326102</v>
      </c>
      <c r="BU15" s="148">
        <v>28.091262923662992</v>
      </c>
      <c r="BV15" s="148">
        <v>0</v>
      </c>
      <c r="BW15" s="148">
        <v>6.8043417897894782</v>
      </c>
      <c r="BX15" s="148"/>
      <c r="BY15" s="148">
        <f t="shared" si="24"/>
        <v>4952702.074334872</v>
      </c>
      <c r="BZ15" s="148"/>
      <c r="CA15" s="148">
        <f>BT15+BU15+BW15</f>
        <v>49.932037509778567</v>
      </c>
      <c r="CB15" s="148"/>
      <c r="CC15" s="160">
        <v>4.5322777608357079</v>
      </c>
      <c r="CD15" s="160">
        <v>4.9153406195141001</v>
      </c>
      <c r="CE15" s="367"/>
      <c r="CF15" s="192" t="s">
        <v>159</v>
      </c>
      <c r="CG15" s="438"/>
      <c r="CJ15" s="146">
        <f t="shared" si="3"/>
        <v>93.391152204391716</v>
      </c>
    </row>
    <row r="16" spans="1:90" s="408" customFormat="1" ht="14.25" x14ac:dyDescent="0.2">
      <c r="A16" s="394"/>
      <c r="B16" s="395"/>
      <c r="C16" s="396"/>
      <c r="D16" s="397"/>
      <c r="E16" s="398"/>
      <c r="F16" s="409"/>
      <c r="G16" s="410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2"/>
      <c r="W16" s="402"/>
      <c r="X16" s="401"/>
      <c r="Y16" s="145"/>
      <c r="Z16" s="145"/>
      <c r="AA16" s="145"/>
      <c r="AB16" s="401"/>
      <c r="AC16" s="402"/>
      <c r="AD16" s="402"/>
      <c r="AE16" s="146"/>
      <c r="AF16" s="443"/>
      <c r="AG16" s="146"/>
      <c r="AH16" s="146"/>
      <c r="AI16" s="249"/>
      <c r="AJ16" s="249"/>
      <c r="AK16" s="249"/>
      <c r="AL16" s="249"/>
      <c r="AM16" s="249"/>
      <c r="AN16" s="249"/>
      <c r="AO16" s="249"/>
      <c r="AP16" s="249"/>
      <c r="AQ16" s="433"/>
      <c r="AR16" s="430"/>
      <c r="AS16" s="430"/>
      <c r="AT16" s="430"/>
      <c r="AU16" s="430"/>
      <c r="AV16" s="436"/>
      <c r="AW16" s="436"/>
      <c r="AX16" s="436"/>
      <c r="AY16" s="436"/>
      <c r="AZ16" s="436"/>
      <c r="BA16" s="430"/>
      <c r="BB16" s="146"/>
      <c r="BC16" s="146"/>
      <c r="BD16" s="403"/>
      <c r="BE16" s="404"/>
      <c r="BF16" s="404"/>
      <c r="BG16" s="404"/>
      <c r="BH16" s="404"/>
      <c r="BI16" s="404"/>
      <c r="BJ16" s="404"/>
      <c r="BK16" s="404"/>
      <c r="BL16" s="404"/>
      <c r="BM16" s="404"/>
      <c r="BN16" s="404"/>
      <c r="BO16" s="404"/>
      <c r="BP16" s="404"/>
      <c r="BQ16" s="404"/>
      <c r="BR16" s="404"/>
      <c r="BS16" s="404"/>
      <c r="BT16" s="404"/>
      <c r="BU16" s="404"/>
      <c r="BV16" s="404"/>
      <c r="BW16" s="404"/>
      <c r="BX16" s="404"/>
      <c r="BY16" s="148"/>
      <c r="BZ16" s="404"/>
      <c r="CA16" s="404"/>
      <c r="CB16" s="404"/>
      <c r="CC16" s="405"/>
      <c r="CD16" s="405"/>
      <c r="CE16" s="406"/>
      <c r="CF16" s="407"/>
      <c r="CG16" s="438"/>
      <c r="CJ16" s="146"/>
    </row>
    <row r="17" spans="1:88" s="408" customFormat="1" ht="14.25" x14ac:dyDescent="0.2">
      <c r="A17" s="394"/>
      <c r="B17" s="395"/>
      <c r="C17" s="396"/>
      <c r="D17" s="397"/>
      <c r="E17" s="398"/>
      <c r="F17" s="409"/>
      <c r="G17" s="410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2"/>
      <c r="W17" s="402"/>
      <c r="X17" s="401"/>
      <c r="Y17" s="145"/>
      <c r="Z17" s="145"/>
      <c r="AA17" s="145"/>
      <c r="AB17" s="401"/>
      <c r="AC17" s="402"/>
      <c r="AD17" s="402"/>
      <c r="AE17" s="146"/>
      <c r="AF17" s="443"/>
      <c r="AG17" s="146"/>
      <c r="AH17" s="146"/>
      <c r="AI17" s="249"/>
      <c r="AJ17" s="249"/>
      <c r="AK17" s="249"/>
      <c r="AL17" s="249"/>
      <c r="AM17" s="249"/>
      <c r="AN17" s="249"/>
      <c r="AO17" s="249"/>
      <c r="AP17" s="249"/>
      <c r="AQ17" s="433"/>
      <c r="AR17" s="430"/>
      <c r="AS17" s="430"/>
      <c r="AT17" s="430"/>
      <c r="AU17" s="430"/>
      <c r="AV17" s="436"/>
      <c r="AW17" s="436"/>
      <c r="AX17" s="436"/>
      <c r="AY17" s="436"/>
      <c r="AZ17" s="436"/>
      <c r="BA17" s="430"/>
      <c r="BB17" s="146"/>
      <c r="BC17" s="146"/>
      <c r="BD17" s="403"/>
      <c r="BE17" s="404"/>
      <c r="BF17" s="404"/>
      <c r="BG17" s="404"/>
      <c r="BH17" s="404"/>
      <c r="BI17" s="404"/>
      <c r="BJ17" s="404"/>
      <c r="BK17" s="404"/>
      <c r="BL17" s="404"/>
      <c r="BM17" s="404"/>
      <c r="BN17" s="404"/>
      <c r="BO17" s="404"/>
      <c r="BP17" s="404"/>
      <c r="BQ17" s="404"/>
      <c r="BR17" s="404"/>
      <c r="BS17" s="404"/>
      <c r="BT17" s="404"/>
      <c r="BU17" s="404"/>
      <c r="BV17" s="404"/>
      <c r="BW17" s="404"/>
      <c r="BX17" s="404"/>
      <c r="BY17" s="148"/>
      <c r="BZ17" s="404"/>
      <c r="CA17" s="404"/>
      <c r="CB17" s="404"/>
      <c r="CC17" s="405"/>
      <c r="CD17" s="405"/>
      <c r="CE17" s="406"/>
      <c r="CF17" s="407"/>
      <c r="CG17" s="438"/>
      <c r="CJ17" s="146"/>
    </row>
    <row r="18" spans="1:88" s="408" customFormat="1" ht="14.25" x14ac:dyDescent="0.2">
      <c r="A18" s="394"/>
      <c r="B18" s="395"/>
      <c r="C18" s="396"/>
      <c r="D18" s="397"/>
      <c r="E18" s="398"/>
      <c r="F18" s="409"/>
      <c r="G18" s="410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2"/>
      <c r="W18" s="402"/>
      <c r="X18" s="401"/>
      <c r="Y18" s="145"/>
      <c r="Z18" s="145"/>
      <c r="AA18" s="145"/>
      <c r="AB18" s="401"/>
      <c r="AC18" s="402"/>
      <c r="AD18" s="402"/>
      <c r="AE18" s="146"/>
      <c r="AF18" s="443"/>
      <c r="AG18" s="146"/>
      <c r="AH18" s="146"/>
      <c r="AI18" s="249"/>
      <c r="AJ18" s="249"/>
      <c r="AK18" s="249"/>
      <c r="AL18" s="249"/>
      <c r="AM18" s="249"/>
      <c r="AN18" s="249"/>
      <c r="AO18" s="249"/>
      <c r="AP18" s="249"/>
      <c r="AQ18" s="433"/>
      <c r="AR18" s="430"/>
      <c r="AS18" s="430"/>
      <c r="AT18" s="430"/>
      <c r="AU18" s="430"/>
      <c r="AV18" s="436"/>
      <c r="AW18" s="436"/>
      <c r="AX18" s="436"/>
      <c r="AY18" s="436"/>
      <c r="AZ18" s="436"/>
      <c r="BA18" s="430"/>
      <c r="BB18" s="146"/>
      <c r="BC18" s="146"/>
      <c r="BD18" s="403"/>
      <c r="BE18" s="404"/>
      <c r="BF18" s="404"/>
      <c r="BG18" s="404"/>
      <c r="BH18" s="404"/>
      <c r="BI18" s="404"/>
      <c r="BJ18" s="404"/>
      <c r="BK18" s="404"/>
      <c r="BL18" s="404"/>
      <c r="BM18" s="404"/>
      <c r="BN18" s="404"/>
      <c r="BO18" s="404"/>
      <c r="BP18" s="404"/>
      <c r="BQ18" s="404"/>
      <c r="BR18" s="404"/>
      <c r="BS18" s="404"/>
      <c r="BT18" s="404"/>
      <c r="BU18" s="404"/>
      <c r="BV18" s="404"/>
      <c r="BW18" s="404"/>
      <c r="BX18" s="404"/>
      <c r="BY18" s="148"/>
      <c r="BZ18" s="404"/>
      <c r="CA18" s="404"/>
      <c r="CB18" s="404"/>
      <c r="CC18" s="405"/>
      <c r="CD18" s="405"/>
      <c r="CE18" s="406"/>
      <c r="CF18" s="407"/>
      <c r="CG18" s="438"/>
      <c r="CJ18" s="146"/>
    </row>
    <row r="19" spans="1:88" s="408" customFormat="1" ht="14.25" x14ac:dyDescent="0.2">
      <c r="A19" s="394"/>
      <c r="B19" s="395"/>
      <c r="C19" s="396"/>
      <c r="D19" s="397"/>
      <c r="E19" s="398"/>
      <c r="F19" s="409"/>
      <c r="G19" s="410"/>
      <c r="H19" s="401"/>
      <c r="I19" s="401"/>
      <c r="J19" s="401"/>
      <c r="K19" s="401"/>
      <c r="L19" s="401"/>
      <c r="M19" s="401"/>
      <c r="N19" s="401"/>
      <c r="O19" s="401"/>
      <c r="P19" s="401"/>
      <c r="Q19" s="401"/>
      <c r="R19" s="401"/>
      <c r="S19" s="401"/>
      <c r="T19" s="401"/>
      <c r="U19" s="401"/>
      <c r="V19" s="402"/>
      <c r="W19" s="402"/>
      <c r="X19" s="401"/>
      <c r="Y19" s="145"/>
      <c r="Z19" s="145"/>
      <c r="AA19" s="145"/>
      <c r="AB19" s="401"/>
      <c r="AC19" s="402"/>
      <c r="AD19" s="402"/>
      <c r="AE19" s="146"/>
      <c r="AF19" s="443"/>
      <c r="AG19" s="146"/>
      <c r="AH19" s="146"/>
      <c r="AI19" s="249"/>
      <c r="AJ19" s="249"/>
      <c r="AK19" s="249"/>
      <c r="AL19" s="249"/>
      <c r="AM19" s="249"/>
      <c r="AN19" s="249"/>
      <c r="AO19" s="249"/>
      <c r="AP19" s="249"/>
      <c r="AQ19" s="433"/>
      <c r="AR19" s="430"/>
      <c r="AS19" s="430"/>
      <c r="AT19" s="430"/>
      <c r="AU19" s="430"/>
      <c r="AV19" s="436"/>
      <c r="AW19" s="436"/>
      <c r="AX19" s="436"/>
      <c r="AY19" s="436"/>
      <c r="AZ19" s="436"/>
      <c r="BA19" s="430"/>
      <c r="BB19" s="146"/>
      <c r="BC19" s="146"/>
      <c r="BD19" s="403"/>
      <c r="BE19" s="404"/>
      <c r="BF19" s="404"/>
      <c r="BG19" s="404"/>
      <c r="BH19" s="404"/>
      <c r="BI19" s="404"/>
      <c r="BJ19" s="404"/>
      <c r="BK19" s="404"/>
      <c r="BL19" s="404"/>
      <c r="BM19" s="404"/>
      <c r="BN19" s="404"/>
      <c r="BO19" s="404"/>
      <c r="BP19" s="404"/>
      <c r="BQ19" s="404"/>
      <c r="BR19" s="404"/>
      <c r="BS19" s="404"/>
      <c r="BT19" s="404"/>
      <c r="BU19" s="404"/>
      <c r="BV19" s="404"/>
      <c r="BW19" s="404"/>
      <c r="BX19" s="404"/>
      <c r="BY19" s="148"/>
      <c r="BZ19" s="404"/>
      <c r="CA19" s="404"/>
      <c r="CB19" s="404"/>
      <c r="CC19" s="405"/>
      <c r="CD19" s="405"/>
      <c r="CE19" s="406"/>
      <c r="CF19" s="407"/>
      <c r="CG19" s="438"/>
      <c r="CJ19" s="146"/>
    </row>
    <row r="20" spans="1:88" s="408" customFormat="1" ht="14.25" x14ac:dyDescent="0.2">
      <c r="A20" s="394"/>
      <c r="B20" s="395"/>
      <c r="C20" s="396"/>
      <c r="D20" s="397"/>
      <c r="E20" s="398"/>
      <c r="F20" s="409"/>
      <c r="G20" s="410"/>
      <c r="H20" s="401"/>
      <c r="I20" s="401"/>
      <c r="J20" s="401"/>
      <c r="K20" s="401"/>
      <c r="L20" s="401"/>
      <c r="M20" s="401"/>
      <c r="N20" s="401"/>
      <c r="O20" s="401"/>
      <c r="P20" s="401"/>
      <c r="Q20" s="401"/>
      <c r="R20" s="401"/>
      <c r="S20" s="401"/>
      <c r="T20" s="401"/>
      <c r="U20" s="401"/>
      <c r="V20" s="402"/>
      <c r="W20" s="402"/>
      <c r="X20" s="401"/>
      <c r="Y20" s="145"/>
      <c r="Z20" s="145"/>
      <c r="AA20" s="145"/>
      <c r="AB20" s="401"/>
      <c r="AC20" s="402"/>
      <c r="AD20" s="402"/>
      <c r="AE20" s="146"/>
      <c r="AF20" s="443"/>
      <c r="AG20" s="146"/>
      <c r="AH20" s="146"/>
      <c r="AI20" s="249"/>
      <c r="AJ20" s="249"/>
      <c r="AK20" s="249"/>
      <c r="AL20" s="249"/>
      <c r="AM20" s="249"/>
      <c r="AN20" s="249"/>
      <c r="AO20" s="249"/>
      <c r="AP20" s="249"/>
      <c r="AQ20" s="433"/>
      <c r="AR20" s="430"/>
      <c r="AS20" s="430"/>
      <c r="AT20" s="430"/>
      <c r="AU20" s="430"/>
      <c r="AV20" s="436"/>
      <c r="AW20" s="436"/>
      <c r="AX20" s="436"/>
      <c r="AY20" s="436"/>
      <c r="AZ20" s="436"/>
      <c r="BA20" s="430"/>
      <c r="BB20" s="146"/>
      <c r="BC20" s="146"/>
      <c r="BD20" s="403"/>
      <c r="BE20" s="404"/>
      <c r="BF20" s="404"/>
      <c r="BG20" s="404"/>
      <c r="BH20" s="404"/>
      <c r="BI20" s="404"/>
      <c r="BJ20" s="404"/>
      <c r="BK20" s="404"/>
      <c r="BL20" s="404"/>
      <c r="BM20" s="404"/>
      <c r="BN20" s="404"/>
      <c r="BO20" s="404"/>
      <c r="BP20" s="404"/>
      <c r="BQ20" s="404"/>
      <c r="BR20" s="404"/>
      <c r="BS20" s="404"/>
      <c r="BT20" s="404"/>
      <c r="BU20" s="404"/>
      <c r="BV20" s="404"/>
      <c r="BW20" s="404"/>
      <c r="BX20" s="404"/>
      <c r="BY20" s="148"/>
      <c r="BZ20" s="404"/>
      <c r="CA20" s="404"/>
      <c r="CB20" s="404"/>
      <c r="CC20" s="405"/>
      <c r="CD20" s="405"/>
      <c r="CE20" s="406"/>
      <c r="CF20" s="407"/>
      <c r="CG20" s="438"/>
      <c r="CJ20" s="146"/>
    </row>
    <row r="21" spans="1:88" s="408" customFormat="1" ht="14.25" x14ac:dyDescent="0.2">
      <c r="A21" s="394"/>
      <c r="B21" s="395"/>
      <c r="C21" s="396"/>
      <c r="D21" s="397"/>
      <c r="E21" s="398"/>
      <c r="F21" s="409"/>
      <c r="G21" s="410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2"/>
      <c r="W21" s="402"/>
      <c r="X21" s="401"/>
      <c r="Y21" s="145"/>
      <c r="Z21" s="145"/>
      <c r="AA21" s="145"/>
      <c r="AB21" s="401"/>
      <c r="AC21" s="402"/>
      <c r="AD21" s="402"/>
      <c r="AE21" s="146"/>
      <c r="AF21" s="443"/>
      <c r="AG21" s="146"/>
      <c r="AH21" s="146"/>
      <c r="AI21" s="249"/>
      <c r="AJ21" s="249"/>
      <c r="AK21" s="249"/>
      <c r="AL21" s="249"/>
      <c r="AM21" s="249"/>
      <c r="AN21" s="249"/>
      <c r="AO21" s="249"/>
      <c r="AP21" s="249"/>
      <c r="AQ21" s="433"/>
      <c r="AR21" s="430"/>
      <c r="AS21" s="430"/>
      <c r="AT21" s="430"/>
      <c r="AU21" s="430"/>
      <c r="AV21" s="436"/>
      <c r="AW21" s="436"/>
      <c r="AX21" s="436"/>
      <c r="AY21" s="436"/>
      <c r="AZ21" s="436"/>
      <c r="BA21" s="430"/>
      <c r="BB21" s="146"/>
      <c r="BC21" s="146"/>
      <c r="BD21" s="403"/>
      <c r="BE21" s="404"/>
      <c r="BF21" s="404"/>
      <c r="BG21" s="404"/>
      <c r="BH21" s="404"/>
      <c r="BI21" s="404"/>
      <c r="BJ21" s="404"/>
      <c r="BK21" s="404"/>
      <c r="BL21" s="404"/>
      <c r="BM21" s="404"/>
      <c r="BN21" s="404"/>
      <c r="BO21" s="404"/>
      <c r="BP21" s="404"/>
      <c r="BQ21" s="404"/>
      <c r="BR21" s="404"/>
      <c r="BS21" s="404"/>
      <c r="BT21" s="404"/>
      <c r="BU21" s="404"/>
      <c r="BV21" s="404"/>
      <c r="BW21" s="404"/>
      <c r="BX21" s="404"/>
      <c r="BY21" s="148"/>
      <c r="BZ21" s="404"/>
      <c r="CA21" s="404"/>
      <c r="CB21" s="404"/>
      <c r="CC21" s="405"/>
      <c r="CD21" s="405"/>
      <c r="CE21" s="406"/>
      <c r="CF21" s="407"/>
      <c r="CG21" s="438"/>
      <c r="CJ21" s="146"/>
    </row>
    <row r="22" spans="1:88" s="142" customFormat="1" ht="15.75" x14ac:dyDescent="0.25">
      <c r="A22" s="278">
        <v>10</v>
      </c>
      <c r="B22" s="272">
        <v>165</v>
      </c>
      <c r="C22" s="144">
        <v>101</v>
      </c>
      <c r="D22" s="324">
        <v>735.5</v>
      </c>
      <c r="E22" s="317" t="s">
        <v>233</v>
      </c>
      <c r="F22" s="308" t="s">
        <v>195</v>
      </c>
      <c r="G22" s="263"/>
      <c r="H22" s="145">
        <v>72.934286530184366</v>
      </c>
      <c r="I22" s="145">
        <v>8.9149396128478761E-2</v>
      </c>
      <c r="J22" s="145">
        <v>7.5527074385548785</v>
      </c>
      <c r="K22" s="145">
        <v>0.846131724385491</v>
      </c>
      <c r="L22" s="145">
        <v>6.9303417485036493E-3</v>
      </c>
      <c r="M22" s="145">
        <v>0.34042678710073987</v>
      </c>
      <c r="N22" s="145">
        <v>6.9122808578863362</v>
      </c>
      <c r="O22" s="145">
        <v>0.6659428389243961</v>
      </c>
      <c r="P22" s="145">
        <v>1.6736775322636315</v>
      </c>
      <c r="Q22" s="145">
        <v>4.8092371527495022E-2</v>
      </c>
      <c r="R22" s="145">
        <v>0.19089941361787324</v>
      </c>
      <c r="S22" s="145">
        <v>0.29947476767776376</v>
      </c>
      <c r="T22" s="145">
        <v>0.21</v>
      </c>
      <c r="U22" s="145">
        <v>7.83</v>
      </c>
      <c r="V22" s="146">
        <v>99.599999999999909</v>
      </c>
      <c r="W22" s="146"/>
      <c r="X22" s="145">
        <v>0.6659428389243961</v>
      </c>
      <c r="Y22" s="145">
        <f t="shared" si="4"/>
        <v>0.49412958648190192</v>
      </c>
      <c r="Z22" s="145">
        <f t="shared" si="5"/>
        <v>8.4470924231451142E-3</v>
      </c>
      <c r="AA22" s="145">
        <f t="shared" si="6"/>
        <v>1.160072425406298</v>
      </c>
      <c r="AB22" s="145">
        <v>0.21</v>
      </c>
      <c r="AC22" s="146">
        <f t="shared" si="7"/>
        <v>0.49037418129563703</v>
      </c>
      <c r="AD22" s="146"/>
      <c r="AE22" s="146">
        <f t="shared" si="8"/>
        <v>0.33407397383127813</v>
      </c>
      <c r="AF22" s="443">
        <f t="shared" si="9"/>
        <v>6.5782068840550583</v>
      </c>
      <c r="AG22" s="146">
        <v>0</v>
      </c>
      <c r="AH22" s="146">
        <f t="shared" si="10"/>
        <v>0.19089941361787324</v>
      </c>
      <c r="AI22" s="249">
        <f t="shared" si="11"/>
        <v>29.236329199719691</v>
      </c>
      <c r="AJ22" s="249">
        <f t="shared" si="12"/>
        <v>0.77499887762523467</v>
      </c>
      <c r="AK22" s="249">
        <f t="shared" si="13"/>
        <v>0.22500112237476544</v>
      </c>
      <c r="AL22" s="249">
        <f t="shared" si="14"/>
        <v>1.1865585114862309</v>
      </c>
      <c r="AM22" s="249">
        <f t="shared" si="15"/>
        <v>0.91958151463849813</v>
      </c>
      <c r="AN22" s="249">
        <f t="shared" si="16"/>
        <v>0.26697699684773296</v>
      </c>
      <c r="AO22" s="249">
        <f t="shared" si="17"/>
        <v>4.9536617566862322</v>
      </c>
      <c r="AP22" s="249">
        <f t="shared" si="18"/>
        <v>2.8763382433137674</v>
      </c>
      <c r="AQ22" s="433">
        <f t="shared" si="19"/>
        <v>9.721522124216559</v>
      </c>
      <c r="AR22" s="430">
        <f t="shared" ref="AR22:AR28" si="26">(J22+AM22+AO22)*2</f>
        <v>26.851901419759219</v>
      </c>
      <c r="AS22" s="430">
        <f t="shared" ref="AS22:AS28" si="27">H22-0.5*AR22</f>
        <v>59.508335820304758</v>
      </c>
      <c r="AT22" s="430">
        <f t="shared" ref="AT22:AT28" si="28">SUM(AQ22:AS22)</f>
        <v>96.081759364280543</v>
      </c>
      <c r="AU22" s="430"/>
      <c r="AV22" s="436">
        <f t="shared" si="20"/>
        <v>59.508335820304758</v>
      </c>
      <c r="AW22" s="436"/>
      <c r="AX22" s="436">
        <f t="shared" ref="AX22:AX28" si="29">AQ22</f>
        <v>9.721522124216559</v>
      </c>
      <c r="AY22" s="436"/>
      <c r="AZ22" s="436">
        <f t="shared" si="21"/>
        <v>26.851901419759219</v>
      </c>
      <c r="BA22" s="430"/>
      <c r="BB22" s="146">
        <f t="shared" si="22"/>
        <v>86.360237240063981</v>
      </c>
      <c r="BC22" s="146">
        <f t="shared" si="23"/>
        <v>2.2161684154148951</v>
      </c>
      <c r="BD22" s="147">
        <v>5149.9429644163638</v>
      </c>
      <c r="BE22" s="472">
        <v>1</v>
      </c>
      <c r="BF22" s="148">
        <v>0</v>
      </c>
      <c r="BG22" s="148">
        <v>27.725009635886693</v>
      </c>
      <c r="BH22" s="148">
        <v>4.9502788190976581</v>
      </c>
      <c r="BI22" s="148">
        <v>6.9617393964059842</v>
      </c>
      <c r="BJ22" s="148">
        <v>2.4848959770653432</v>
      </c>
      <c r="BK22" s="148">
        <v>41.318873686684903</v>
      </c>
      <c r="BL22" s="148">
        <v>64.786462763625224</v>
      </c>
      <c r="BM22" s="148">
        <v>4.5532991582980022</v>
      </c>
      <c r="BN22" s="148">
        <v>48.976646323340844</v>
      </c>
      <c r="BO22" s="148">
        <v>0.48280931408422711</v>
      </c>
      <c r="BP22" s="148">
        <v>13.507092551965286</v>
      </c>
      <c r="BQ22" s="148">
        <v>3.3494554004714057</v>
      </c>
      <c r="BR22" s="148">
        <v>2.5371646473867675</v>
      </c>
      <c r="BS22" s="148">
        <v>763.03155644828678</v>
      </c>
      <c r="BT22" s="148">
        <v>10.48677164420851</v>
      </c>
      <c r="BU22" s="148">
        <v>13.188753370999308</v>
      </c>
      <c r="BV22" s="148">
        <v>6.5121477661129648</v>
      </c>
      <c r="BW22" s="148">
        <v>2.4167111853671748</v>
      </c>
      <c r="BX22" s="148"/>
      <c r="BY22" s="148">
        <f t="shared" si="24"/>
        <v>832.97878301090077</v>
      </c>
      <c r="BZ22" s="148"/>
      <c r="CA22" s="148">
        <f t="shared" si="25"/>
        <v>26.092236200574991</v>
      </c>
      <c r="CB22" s="148"/>
      <c r="CC22" s="174"/>
      <c r="CD22" s="175"/>
      <c r="CE22" s="368"/>
      <c r="CF22" s="174"/>
      <c r="CG22" s="438"/>
      <c r="CJ22" s="146">
        <f t="shared" ref="CJ22:CJ28" si="30">AV22+AZ22</f>
        <v>86.360237240063981</v>
      </c>
    </row>
    <row r="23" spans="1:88" s="142" customFormat="1" ht="15.75" x14ac:dyDescent="0.25">
      <c r="A23" s="278">
        <v>11</v>
      </c>
      <c r="B23" s="272">
        <v>168</v>
      </c>
      <c r="C23" s="176">
        <v>101</v>
      </c>
      <c r="D23" s="324">
        <v>738</v>
      </c>
      <c r="E23" s="317" t="s">
        <v>234</v>
      </c>
      <c r="F23" s="308" t="s">
        <v>195</v>
      </c>
      <c r="G23" s="263"/>
      <c r="H23" s="145">
        <v>24.12</v>
      </c>
      <c r="I23" s="145">
        <v>0.12</v>
      </c>
      <c r="J23" s="145">
        <v>5.59</v>
      </c>
      <c r="K23" s="145">
        <v>0.95</v>
      </c>
      <c r="L23" s="145">
        <v>0.1</v>
      </c>
      <c r="M23" s="145">
        <v>1.92</v>
      </c>
      <c r="N23" s="145">
        <v>35.54</v>
      </c>
      <c r="O23" s="145">
        <v>0.41</v>
      </c>
      <c r="P23" s="145">
        <v>0.73</v>
      </c>
      <c r="Q23" s="145">
        <v>0.02</v>
      </c>
      <c r="R23" s="145">
        <v>0.04</v>
      </c>
      <c r="S23" s="145">
        <v>0.06</v>
      </c>
      <c r="T23" s="145">
        <v>0.26</v>
      </c>
      <c r="U23" s="145">
        <v>29.73</v>
      </c>
      <c r="V23" s="146">
        <v>99.59</v>
      </c>
      <c r="W23" s="146"/>
      <c r="X23" s="145">
        <v>0.41</v>
      </c>
      <c r="Y23" s="145">
        <f t="shared" si="4"/>
        <v>0.30421999999999999</v>
      </c>
      <c r="Z23" s="145">
        <f t="shared" si="5"/>
        <v>1.6923814627817107E-3</v>
      </c>
      <c r="AA23" s="145">
        <f t="shared" si="6"/>
        <v>0.71421999999999997</v>
      </c>
      <c r="AB23" s="145">
        <v>0.26</v>
      </c>
      <c r="AC23" s="146">
        <f t="shared" si="7"/>
        <v>0.1</v>
      </c>
      <c r="AD23" s="146"/>
      <c r="AE23" s="146">
        <f t="shared" si="8"/>
        <v>6.9999999999999993E-2</v>
      </c>
      <c r="AF23" s="443">
        <f t="shared" si="9"/>
        <v>35.47</v>
      </c>
      <c r="AG23" s="146">
        <v>0</v>
      </c>
      <c r="AH23" s="146">
        <f t="shared" si="10"/>
        <v>0.04</v>
      </c>
      <c r="AI23" s="249">
        <f t="shared" si="11"/>
        <v>52.239999999999995</v>
      </c>
      <c r="AJ23" s="249">
        <f t="shared" si="12"/>
        <v>0.3210183767228178</v>
      </c>
      <c r="AK23" s="249">
        <f t="shared" si="13"/>
        <v>0.67898162327718226</v>
      </c>
      <c r="AL23" s="249">
        <f t="shared" si="14"/>
        <v>2.87</v>
      </c>
      <c r="AM23" s="249">
        <f t="shared" si="15"/>
        <v>0.92132274119448709</v>
      </c>
      <c r="AN23" s="249">
        <f t="shared" si="16"/>
        <v>1.9486772588055132</v>
      </c>
      <c r="AO23" s="249">
        <f t="shared" si="17"/>
        <v>5.6843244783947098</v>
      </c>
      <c r="AP23" s="249">
        <f t="shared" si="18"/>
        <v>24.045675521605293</v>
      </c>
      <c r="AQ23" s="433">
        <f t="shared" si="19"/>
        <v>61.464352780410806</v>
      </c>
      <c r="AR23" s="430">
        <f t="shared" si="26"/>
        <v>24.391294439178395</v>
      </c>
      <c r="AS23" s="434">
        <f t="shared" si="27"/>
        <v>11.924352780410803</v>
      </c>
      <c r="AT23" s="430">
        <f t="shared" si="28"/>
        <v>97.78</v>
      </c>
      <c r="AU23" s="430"/>
      <c r="AV23" s="436"/>
      <c r="AW23" s="436"/>
      <c r="AX23" s="436">
        <f t="shared" si="29"/>
        <v>61.464352780410806</v>
      </c>
      <c r="AY23" s="436"/>
      <c r="AZ23" s="436">
        <f t="shared" si="21"/>
        <v>24.391294439178395</v>
      </c>
      <c r="BA23" s="430"/>
      <c r="BB23" s="146">
        <f t="shared" si="22"/>
        <v>24.391294439178395</v>
      </c>
      <c r="BC23" s="146">
        <f t="shared" si="23"/>
        <v>0.48887740706607891</v>
      </c>
      <c r="BD23" s="147">
        <v>6011.9372361770538</v>
      </c>
      <c r="BE23" s="472">
        <v>1</v>
      </c>
      <c r="BF23" s="148">
        <v>5.629836419584076</v>
      </c>
      <c r="BG23" s="148">
        <v>47.690901286874428</v>
      </c>
      <c r="BH23" s="148">
        <v>5.8399171002265007</v>
      </c>
      <c r="BI23" s="148">
        <v>2.0633668466093336</v>
      </c>
      <c r="BJ23" s="148">
        <v>1.8221939611921389</v>
      </c>
      <c r="BK23" s="148">
        <v>19.383693015703983</v>
      </c>
      <c r="BL23" s="148">
        <v>117.0548293195255</v>
      </c>
      <c r="BM23" s="148">
        <v>10.397714972403165</v>
      </c>
      <c r="BN23" s="148">
        <v>52.110751385381086</v>
      </c>
      <c r="BO23" s="148">
        <v>1.4098069718011794</v>
      </c>
      <c r="BP23" s="148">
        <v>11.131634688186919</v>
      </c>
      <c r="BQ23" s="148">
        <v>2.8143075661953674</v>
      </c>
      <c r="BR23" s="148">
        <v>1.8386342607835846</v>
      </c>
      <c r="BS23" s="148">
        <v>222.15657965833512</v>
      </c>
      <c r="BT23" s="148">
        <v>7.1417525366456802</v>
      </c>
      <c r="BU23" s="148">
        <v>9.3429356786631974</v>
      </c>
      <c r="BV23" s="148">
        <v>0</v>
      </c>
      <c r="BW23" s="148">
        <v>5.823862931125956</v>
      </c>
      <c r="BX23" s="148"/>
      <c r="BY23" s="148">
        <f t="shared" si="24"/>
        <v>1174.8159135878561</v>
      </c>
      <c r="BZ23" s="148"/>
      <c r="CA23" s="148">
        <f t="shared" si="25"/>
        <v>22.308551146434834</v>
      </c>
      <c r="CB23" s="148"/>
      <c r="CC23" s="175">
        <v>12.298125668259861</v>
      </c>
      <c r="CD23" s="175">
        <v>6.9267413415733268</v>
      </c>
      <c r="CE23" s="369"/>
      <c r="CF23" s="174" t="s">
        <v>187</v>
      </c>
      <c r="CG23" s="438"/>
      <c r="CJ23" s="146">
        <f t="shared" si="30"/>
        <v>24.391294439178395</v>
      </c>
    </row>
    <row r="24" spans="1:88" s="142" customFormat="1" ht="15.75" x14ac:dyDescent="0.25">
      <c r="A24" s="278">
        <v>12</v>
      </c>
      <c r="B24" s="272">
        <v>158</v>
      </c>
      <c r="C24" s="144">
        <v>101</v>
      </c>
      <c r="D24" s="324">
        <v>739</v>
      </c>
      <c r="E24" s="317" t="s">
        <v>234</v>
      </c>
      <c r="F24" s="308" t="s">
        <v>191</v>
      </c>
      <c r="G24" s="263"/>
      <c r="H24" s="145">
        <v>71.274333575967404</v>
      </c>
      <c r="I24" s="145">
        <v>0.38711055589436888</v>
      </c>
      <c r="J24" s="145">
        <v>14.346086213793418</v>
      </c>
      <c r="K24" s="145">
        <v>2.1990230699114051</v>
      </c>
      <c r="L24" s="145">
        <v>2.928593443633478E-2</v>
      </c>
      <c r="M24" s="145">
        <v>1.3721079000347554</v>
      </c>
      <c r="N24" s="145">
        <v>1.2873436813493075</v>
      </c>
      <c r="O24" s="145">
        <v>0.53137471883955323</v>
      </c>
      <c r="P24" s="145">
        <v>2.111990222502016</v>
      </c>
      <c r="Q24" s="145">
        <v>8.249558996150641E-2</v>
      </c>
      <c r="R24" s="145">
        <v>0.37576741227466171</v>
      </c>
      <c r="S24" s="145">
        <v>0.35308112503524741</v>
      </c>
      <c r="T24" s="145">
        <v>0.34</v>
      </c>
      <c r="U24" s="145">
        <v>4.91</v>
      </c>
      <c r="V24" s="146">
        <v>99.6</v>
      </c>
      <c r="W24" s="146"/>
      <c r="X24" s="145">
        <v>0.53137471883955323</v>
      </c>
      <c r="Y24" s="145">
        <f t="shared" si="4"/>
        <v>0.39428004137894851</v>
      </c>
      <c r="Z24" s="145">
        <f t="shared" si="5"/>
        <v>9.9591325144627353E-3</v>
      </c>
      <c r="AA24" s="145">
        <f t="shared" si="6"/>
        <v>0.92565476021850168</v>
      </c>
      <c r="AB24" s="145">
        <v>0.34</v>
      </c>
      <c r="AC24" s="146">
        <f t="shared" si="7"/>
        <v>0.72884853730990917</v>
      </c>
      <c r="AD24" s="146"/>
      <c r="AE24" s="146">
        <f t="shared" si="8"/>
        <v>0.65759297148065798</v>
      </c>
      <c r="AF24" s="443">
        <f t="shared" si="9"/>
        <v>0.62975070986864956</v>
      </c>
      <c r="AG24" s="146">
        <v>0</v>
      </c>
      <c r="AH24" s="146">
        <f t="shared" si="10"/>
        <v>0.37576741227466171</v>
      </c>
      <c r="AI24" s="249">
        <f t="shared" si="11"/>
        <v>43.668009351248905</v>
      </c>
      <c r="AJ24" s="249">
        <f t="shared" si="12"/>
        <v>0.98557867145252309</v>
      </c>
      <c r="AK24" s="249">
        <f t="shared" si="13"/>
        <v>1.4421328547476797E-2</v>
      </c>
      <c r="AL24" s="249">
        <f t="shared" si="14"/>
        <v>3.5711309699461604</v>
      </c>
      <c r="AM24" s="249">
        <f t="shared" si="15"/>
        <v>3.5196305169424971</v>
      </c>
      <c r="AN24" s="249">
        <f t="shared" si="16"/>
        <v>5.1500453003663064E-2</v>
      </c>
      <c r="AO24" s="249">
        <f t="shared" si="17"/>
        <v>4.7703958312479484</v>
      </c>
      <c r="AP24" s="249">
        <f t="shared" si="18"/>
        <v>0.13960416875205142</v>
      </c>
      <c r="AQ24" s="433">
        <f t="shared" si="19"/>
        <v>0.82085533162436397</v>
      </c>
      <c r="AR24" s="430">
        <f t="shared" si="26"/>
        <v>45.272225123967729</v>
      </c>
      <c r="AS24" s="430">
        <f t="shared" si="27"/>
        <v>48.638221013983539</v>
      </c>
      <c r="AT24" s="430">
        <f t="shared" si="28"/>
        <v>94.731301469575641</v>
      </c>
      <c r="AU24" s="430"/>
      <c r="AV24" s="436">
        <f t="shared" si="20"/>
        <v>48.638221013983539</v>
      </c>
      <c r="AW24" s="436"/>
      <c r="AX24" s="436">
        <f t="shared" si="29"/>
        <v>0.82085533162436397</v>
      </c>
      <c r="AY24" s="436"/>
      <c r="AZ24" s="436">
        <f t="shared" si="21"/>
        <v>45.272225123967729</v>
      </c>
      <c r="BA24" s="430"/>
      <c r="BB24" s="146">
        <f t="shared" si="22"/>
        <v>93.910446137951268</v>
      </c>
      <c r="BC24" s="146">
        <f t="shared" si="23"/>
        <v>1.074350131472416</v>
      </c>
      <c r="BD24" s="147">
        <v>15717.667219545352</v>
      </c>
      <c r="BE24" s="148">
        <v>27.337186535370574</v>
      </c>
      <c r="BF24" s="148">
        <v>8.1640775792312112</v>
      </c>
      <c r="BG24" s="148">
        <v>47.636320546002104</v>
      </c>
      <c r="BH24" s="148">
        <v>11.872204610636542</v>
      </c>
      <c r="BI24" s="148">
        <v>4.9528231216937844</v>
      </c>
      <c r="BJ24" s="148">
        <v>3.2597321537808228</v>
      </c>
      <c r="BK24" s="148">
        <v>64.990843856997003</v>
      </c>
      <c r="BL24" s="148">
        <v>85.994215835635387</v>
      </c>
      <c r="BM24" s="148">
        <v>8.4765122603231102</v>
      </c>
      <c r="BN24" s="148">
        <v>126.32179235557378</v>
      </c>
      <c r="BO24" s="148">
        <v>5.5439872393797707</v>
      </c>
      <c r="BP24" s="148">
        <v>20.81042751818508</v>
      </c>
      <c r="BQ24" s="148">
        <v>7.2588992430093038</v>
      </c>
      <c r="BR24" s="148">
        <v>2.2170526641866748</v>
      </c>
      <c r="BS24" s="148">
        <v>790.13496966779951</v>
      </c>
      <c r="BT24" s="148">
        <v>16.932655945902429</v>
      </c>
      <c r="BU24" s="148">
        <v>34.146470213561763</v>
      </c>
      <c r="BV24" s="148">
        <v>9.1584311667420728</v>
      </c>
      <c r="BW24" s="148">
        <v>11.227480708456397</v>
      </c>
      <c r="BX24" s="148"/>
      <c r="BY24" s="148">
        <f t="shared" si="24"/>
        <v>698822.50890406477</v>
      </c>
      <c r="BZ24" s="148"/>
      <c r="CA24" s="148">
        <f t="shared" si="25"/>
        <v>62.306606867920593</v>
      </c>
      <c r="CB24" s="148"/>
      <c r="CC24" s="175">
        <v>22</v>
      </c>
      <c r="CD24" s="175"/>
      <c r="CE24" s="369">
        <v>19.872212470171554</v>
      </c>
      <c r="CF24" s="174"/>
      <c r="CG24" s="438"/>
      <c r="CJ24" s="146">
        <f t="shared" si="30"/>
        <v>93.910446137951268</v>
      </c>
    </row>
    <row r="25" spans="1:88" s="142" customFormat="1" ht="15.75" x14ac:dyDescent="0.25">
      <c r="A25" s="278">
        <v>13</v>
      </c>
      <c r="B25" s="272">
        <v>160</v>
      </c>
      <c r="C25" s="144">
        <v>101</v>
      </c>
      <c r="D25" s="324">
        <v>741</v>
      </c>
      <c r="E25" s="317" t="s">
        <v>234</v>
      </c>
      <c r="F25" s="307" t="s">
        <v>192</v>
      </c>
      <c r="G25" s="263"/>
      <c r="H25" s="145">
        <v>75.49226464616784</v>
      </c>
      <c r="I25" s="145">
        <v>0.1669370274891139</v>
      </c>
      <c r="J25" s="145">
        <v>10.38008004301018</v>
      </c>
      <c r="K25" s="145">
        <v>0.95140617903988478</v>
      </c>
      <c r="L25" s="145">
        <v>2.7390537760799298E-2</v>
      </c>
      <c r="M25" s="145">
        <v>0.44862380787006123</v>
      </c>
      <c r="N25" s="145">
        <v>2.717265848315658</v>
      </c>
      <c r="O25" s="145">
        <v>0.48006067507279682</v>
      </c>
      <c r="P25" s="145">
        <v>1.783912523709027</v>
      </c>
      <c r="Q25" s="145">
        <v>9.2858073090588522E-2</v>
      </c>
      <c r="R25" s="145">
        <v>0.21964306227125802</v>
      </c>
      <c r="S25" s="145">
        <v>0.44955757620281578</v>
      </c>
      <c r="T25" s="145">
        <v>0.19</v>
      </c>
      <c r="U25" s="145">
        <v>6.2</v>
      </c>
      <c r="V25" s="146">
        <v>99.6</v>
      </c>
      <c r="W25" s="146"/>
      <c r="X25" s="145">
        <v>0.48006067507279682</v>
      </c>
      <c r="Y25" s="145">
        <f t="shared" si="4"/>
        <v>0.35620502090401523</v>
      </c>
      <c r="Z25" s="145">
        <f t="shared" si="5"/>
        <v>1.2680381806978697E-2</v>
      </c>
      <c r="AA25" s="145">
        <f t="shared" si="6"/>
        <v>0.836265695976812</v>
      </c>
      <c r="AB25" s="145">
        <v>0.19</v>
      </c>
      <c r="AC25" s="146">
        <f t="shared" si="7"/>
        <v>0.66920063847407385</v>
      </c>
      <c r="AD25" s="146"/>
      <c r="AE25" s="146">
        <f t="shared" si="8"/>
        <v>0.38437535897470149</v>
      </c>
      <c r="AF25" s="443">
        <f t="shared" si="9"/>
        <v>2.3328904893409566</v>
      </c>
      <c r="AG25" s="146">
        <v>0</v>
      </c>
      <c r="AH25" s="146">
        <f t="shared" si="10"/>
        <v>0.21964306227125802</v>
      </c>
      <c r="AI25" s="249">
        <f t="shared" si="11"/>
        <v>33.473130618371492</v>
      </c>
      <c r="AJ25" s="249">
        <f t="shared" si="12"/>
        <v>0.93030557804890335</v>
      </c>
      <c r="AK25" s="249">
        <f t="shared" si="13"/>
        <v>6.969442195109668E-2</v>
      </c>
      <c r="AL25" s="249">
        <f t="shared" si="14"/>
        <v>1.400029986909946</v>
      </c>
      <c r="AM25" s="249">
        <f t="shared" si="15"/>
        <v>1.302455706258056</v>
      </c>
      <c r="AN25" s="249">
        <f t="shared" si="16"/>
        <v>9.7574280651890138E-2</v>
      </c>
      <c r="AO25" s="249">
        <f t="shared" si="17"/>
        <v>5.3920955980893135</v>
      </c>
      <c r="AP25" s="249">
        <f t="shared" si="18"/>
        <v>0.80790440191068702</v>
      </c>
      <c r="AQ25" s="433">
        <f t="shared" si="19"/>
        <v>3.2383691719035337</v>
      </c>
      <c r="AR25" s="430">
        <f t="shared" si="26"/>
        <v>34.149262694715098</v>
      </c>
      <c r="AS25" s="430">
        <f t="shared" si="27"/>
        <v>58.417633298810287</v>
      </c>
      <c r="AT25" s="430">
        <f t="shared" si="28"/>
        <v>95.805265165428921</v>
      </c>
      <c r="AU25" s="430"/>
      <c r="AV25" s="436">
        <f t="shared" si="20"/>
        <v>58.417633298810287</v>
      </c>
      <c r="AW25" s="436"/>
      <c r="AX25" s="436">
        <f t="shared" si="29"/>
        <v>3.2383691719035337</v>
      </c>
      <c r="AY25" s="436"/>
      <c r="AZ25" s="436">
        <f t="shared" si="21"/>
        <v>34.149262694715098</v>
      </c>
      <c r="BA25" s="430"/>
      <c r="BB25" s="146">
        <f t="shared" si="22"/>
        <v>92.566895993525378</v>
      </c>
      <c r="BC25" s="146">
        <f t="shared" si="23"/>
        <v>1.7106557708448251</v>
      </c>
      <c r="BD25" s="147">
        <v>5680.7481476473304</v>
      </c>
      <c r="BE25" s="472">
        <v>1</v>
      </c>
      <c r="BF25" s="148">
        <v>1.8367080951915715</v>
      </c>
      <c r="BG25" s="148">
        <v>23.00983057132807</v>
      </c>
      <c r="BH25" s="148">
        <v>5.1481155375561833</v>
      </c>
      <c r="BI25" s="148">
        <v>4.5898497291077041</v>
      </c>
      <c r="BJ25" s="148">
        <v>3.6099818918074305</v>
      </c>
      <c r="BK25" s="148">
        <v>40.674973987033859</v>
      </c>
      <c r="BL25" s="148">
        <v>60.552690751463587</v>
      </c>
      <c r="BM25" s="148">
        <v>5.8508247501949144</v>
      </c>
      <c r="BN25" s="148">
        <v>95.457818832222685</v>
      </c>
      <c r="BO25" s="148">
        <v>1.5330545819734442</v>
      </c>
      <c r="BP25" s="148">
        <v>14.632637190705699</v>
      </c>
      <c r="BQ25" s="148">
        <v>5.0066330458185329</v>
      </c>
      <c r="BR25" s="148">
        <v>0.34286135096605636</v>
      </c>
      <c r="BS25" s="148">
        <v>842.51338800576298</v>
      </c>
      <c r="BT25" s="148">
        <v>9.8405701940830976</v>
      </c>
      <c r="BU25" s="148">
        <v>28.632560075507829</v>
      </c>
      <c r="BV25" s="148">
        <v>3.0379811188423704</v>
      </c>
      <c r="BW25" s="148">
        <v>8.5772788707161496</v>
      </c>
      <c r="BX25" s="148"/>
      <c r="BY25" s="148">
        <f t="shared" si="24"/>
        <v>281.08434174193678</v>
      </c>
      <c r="BZ25" s="148"/>
      <c r="CA25" s="148">
        <f t="shared" si="25"/>
        <v>47.050409140307075</v>
      </c>
      <c r="CB25" s="148"/>
      <c r="CC25" s="174"/>
      <c r="CD25" s="175"/>
      <c r="CE25" s="368"/>
      <c r="CF25" s="174"/>
      <c r="CG25" s="438"/>
      <c r="CJ25" s="146">
        <f t="shared" si="30"/>
        <v>92.566895993525378</v>
      </c>
    </row>
    <row r="26" spans="1:88" s="142" customFormat="1" ht="15.75" x14ac:dyDescent="0.25">
      <c r="A26" s="278">
        <v>14</v>
      </c>
      <c r="B26" s="272">
        <v>163</v>
      </c>
      <c r="C26" s="144">
        <v>101</v>
      </c>
      <c r="D26" s="324">
        <v>743</v>
      </c>
      <c r="E26" s="317" t="s">
        <v>234</v>
      </c>
      <c r="F26" s="414" t="s">
        <v>193</v>
      </c>
      <c r="G26" s="263"/>
      <c r="H26" s="145">
        <v>54.445575487025472</v>
      </c>
      <c r="I26" s="145">
        <v>0.51500855914265076</v>
      </c>
      <c r="J26" s="145">
        <v>14.97978890437849</v>
      </c>
      <c r="K26" s="145">
        <v>3.398662518643043</v>
      </c>
      <c r="L26" s="145">
        <v>7.7152790946784691E-2</v>
      </c>
      <c r="M26" s="145">
        <v>2.8325470752845789</v>
      </c>
      <c r="N26" s="145">
        <v>6.3156946359289234</v>
      </c>
      <c r="O26" s="145">
        <v>0.59336515250137112</v>
      </c>
      <c r="P26" s="145">
        <v>1.6237105805353822</v>
      </c>
      <c r="Q26" s="145">
        <v>6.8288427731622192E-2</v>
      </c>
      <c r="R26" s="145">
        <v>0.31364524660068788</v>
      </c>
      <c r="S26" s="145">
        <v>0.24656062128100129</v>
      </c>
      <c r="T26" s="145">
        <v>0.56000000000000005</v>
      </c>
      <c r="U26" s="145">
        <v>13.63</v>
      </c>
      <c r="V26" s="146">
        <v>99.6</v>
      </c>
      <c r="W26" s="146"/>
      <c r="X26" s="145">
        <v>0.59336515250137112</v>
      </c>
      <c r="Y26" s="145">
        <f t="shared" si="4"/>
        <v>0.44027694315601734</v>
      </c>
      <c r="Z26" s="145">
        <f t="shared" si="5"/>
        <v>6.9545770817984734E-3</v>
      </c>
      <c r="AA26" s="145">
        <f t="shared" si="6"/>
        <v>1.0336420956573884</v>
      </c>
      <c r="AB26" s="145">
        <v>0.56000000000000005</v>
      </c>
      <c r="AC26" s="146">
        <f t="shared" si="7"/>
        <v>0.56020586788168913</v>
      </c>
      <c r="AD26" s="146"/>
      <c r="AE26" s="146">
        <f t="shared" si="8"/>
        <v>0.54887918155120374</v>
      </c>
      <c r="AF26" s="443">
        <f t="shared" si="9"/>
        <v>5.7668154543777197</v>
      </c>
      <c r="AG26" s="146">
        <v>0</v>
      </c>
      <c r="AH26" s="146">
        <f t="shared" si="10"/>
        <v>0.31364524660068788</v>
      </c>
      <c r="AI26" s="249">
        <f t="shared" si="11"/>
        <v>50.706182167513191</v>
      </c>
      <c r="AJ26" s="249">
        <f t="shared" si="12"/>
        <v>0.88626997324849977</v>
      </c>
      <c r="AK26" s="249">
        <f t="shared" si="13"/>
        <v>0.11373002675150023</v>
      </c>
      <c r="AL26" s="249">
        <f t="shared" si="14"/>
        <v>6.2312095939276215</v>
      </c>
      <c r="AM26" s="249">
        <f t="shared" si="15"/>
        <v>5.5225339601160286</v>
      </c>
      <c r="AN26" s="249">
        <f t="shared" si="16"/>
        <v>0.70867563381159326</v>
      </c>
      <c r="AO26" s="249">
        <f t="shared" si="17"/>
        <v>10.846308750973774</v>
      </c>
      <c r="AP26" s="249">
        <f t="shared" si="18"/>
        <v>2.7836912490262264</v>
      </c>
      <c r="AQ26" s="433">
        <f t="shared" si="19"/>
        <v>9.2591823372155382</v>
      </c>
      <c r="AR26" s="430">
        <f t="shared" si="26"/>
        <v>62.697263230936585</v>
      </c>
      <c r="AS26" s="430">
        <f t="shared" si="27"/>
        <v>23.09694387155718</v>
      </c>
      <c r="AT26" s="430">
        <f t="shared" si="28"/>
        <v>95.053389439709292</v>
      </c>
      <c r="AU26" s="430"/>
      <c r="AV26" s="436">
        <f t="shared" si="20"/>
        <v>23.09694387155718</v>
      </c>
      <c r="AW26" s="436"/>
      <c r="AX26" s="436">
        <f t="shared" si="29"/>
        <v>9.2591823372155382</v>
      </c>
      <c r="AY26" s="436"/>
      <c r="AZ26" s="436">
        <f t="shared" si="21"/>
        <v>62.697263230936585</v>
      </c>
      <c r="BA26" s="430"/>
      <c r="BB26" s="146">
        <f t="shared" si="22"/>
        <v>85.794207102493772</v>
      </c>
      <c r="BC26" s="146">
        <f t="shared" si="23"/>
        <v>0.36838839019947045</v>
      </c>
      <c r="BD26" s="147">
        <v>30298.930901761909</v>
      </c>
      <c r="BE26" s="148">
        <v>35.070181402877523</v>
      </c>
      <c r="BF26" s="148">
        <v>16.30958452838648</v>
      </c>
      <c r="BG26" s="148">
        <v>52.689428335700008</v>
      </c>
      <c r="BH26" s="148">
        <v>14.440378282121534</v>
      </c>
      <c r="BI26" s="148">
        <v>5.470739272374078</v>
      </c>
      <c r="BJ26" s="148">
        <v>2.2527447478926743</v>
      </c>
      <c r="BK26" s="148">
        <v>71.051220791314236</v>
      </c>
      <c r="BL26" s="148">
        <v>100.22798191779866</v>
      </c>
      <c r="BM26" s="148">
        <v>13.064575951238018</v>
      </c>
      <c r="BN26" s="148">
        <v>166.24464269311383</v>
      </c>
      <c r="BO26" s="148">
        <v>9.5932188186739946</v>
      </c>
      <c r="BP26" s="148">
        <v>19.31471646967859</v>
      </c>
      <c r="BQ26" s="148">
        <v>10.375427728033548</v>
      </c>
      <c r="BR26" s="148">
        <v>2.1370597738460035</v>
      </c>
      <c r="BS26" s="148">
        <v>566.693843938653</v>
      </c>
      <c r="BT26" s="148">
        <v>24.368339339969527</v>
      </c>
      <c r="BU26" s="148">
        <v>60.787098552382361</v>
      </c>
      <c r="BV26" s="148">
        <v>15.417850561888434</v>
      </c>
      <c r="BW26" s="148">
        <v>15.776086683603088</v>
      </c>
      <c r="BX26" s="148"/>
      <c r="BY26" s="148">
        <f t="shared" si="24"/>
        <v>4509176.2638580035</v>
      </c>
      <c r="BZ26" s="148"/>
      <c r="CA26" s="148">
        <f t="shared" si="25"/>
        <v>100.93152457595497</v>
      </c>
      <c r="CB26" s="148"/>
      <c r="CC26" s="175">
        <v>18.743988984780987</v>
      </c>
      <c r="CD26" s="175">
        <v>14.29384965831435</v>
      </c>
      <c r="CE26" s="369">
        <v>4.3228414356471401</v>
      </c>
      <c r="CF26" s="174" t="s">
        <v>187</v>
      </c>
      <c r="CG26" s="438"/>
      <c r="CJ26" s="146">
        <f t="shared" si="30"/>
        <v>85.794207102493772</v>
      </c>
    </row>
    <row r="27" spans="1:88" s="142" customFormat="1" ht="15.75" x14ac:dyDescent="0.25">
      <c r="A27" s="278">
        <v>15</v>
      </c>
      <c r="B27" s="272">
        <v>152</v>
      </c>
      <c r="C27" s="144">
        <v>101</v>
      </c>
      <c r="D27" s="326">
        <v>886.2</v>
      </c>
      <c r="E27" s="317" t="s">
        <v>236</v>
      </c>
      <c r="F27" s="308" t="s">
        <v>186</v>
      </c>
      <c r="G27" s="263"/>
      <c r="H27" s="145">
        <v>71.692688199861649</v>
      </c>
      <c r="I27" s="145">
        <v>0.37651738159648607</v>
      </c>
      <c r="J27" s="145">
        <v>7.5050864158647501</v>
      </c>
      <c r="K27" s="145">
        <v>0.78528978701146779</v>
      </c>
      <c r="L27" s="145">
        <v>6.6493366253662783E-2</v>
      </c>
      <c r="M27" s="145">
        <v>0.51378390690820752</v>
      </c>
      <c r="N27" s="145">
        <v>9.8846512151088586</v>
      </c>
      <c r="O27" s="145">
        <v>0.44729054065454471</v>
      </c>
      <c r="P27" s="145">
        <v>1.084875283319179</v>
      </c>
      <c r="Q27" s="145">
        <v>4.4885631850981142E-2</v>
      </c>
      <c r="R27" s="145">
        <v>6.9729307154547462E-2</v>
      </c>
      <c r="S27" s="145">
        <v>0.3287089644156736</v>
      </c>
      <c r="T27" s="145">
        <v>0.2</v>
      </c>
      <c r="U27" s="145">
        <v>6.6</v>
      </c>
      <c r="V27" s="146">
        <v>99.6</v>
      </c>
      <c r="W27" s="146"/>
      <c r="X27" s="145">
        <v>0.44729054065454471</v>
      </c>
      <c r="Y27" s="145">
        <f t="shared" si="4"/>
        <v>0.33188958116567219</v>
      </c>
      <c r="Z27" s="145">
        <f t="shared" si="5"/>
        <v>9.2716826337876507E-3</v>
      </c>
      <c r="AA27" s="145">
        <f t="shared" si="6"/>
        <v>0.7791801218202169</v>
      </c>
      <c r="AB27" s="145">
        <v>0.2</v>
      </c>
      <c r="AC27" s="146">
        <f t="shared" si="7"/>
        <v>0.39843827157022105</v>
      </c>
      <c r="AD27" s="146"/>
      <c r="AE27" s="146">
        <f t="shared" si="8"/>
        <v>0.12202628752045805</v>
      </c>
      <c r="AF27" s="443">
        <f t="shared" si="9"/>
        <v>9.7626249275884014</v>
      </c>
      <c r="AG27" s="146">
        <v>0</v>
      </c>
      <c r="AH27" s="146">
        <f t="shared" si="10"/>
        <v>6.9729307154547462E-2</v>
      </c>
      <c r="AI27" s="249">
        <f t="shared" si="11"/>
        <v>32.277884175182649</v>
      </c>
      <c r="AJ27" s="249">
        <f t="shared" si="12"/>
        <v>0.69754445878164029</v>
      </c>
      <c r="AK27" s="249">
        <f t="shared" si="13"/>
        <v>0.30245554121835988</v>
      </c>
      <c r="AL27" s="249">
        <f t="shared" si="14"/>
        <v>1.2990736939196754</v>
      </c>
      <c r="AM27" s="249">
        <f t="shared" si="15"/>
        <v>0.90616165674266624</v>
      </c>
      <c r="AN27" s="249">
        <f t="shared" si="16"/>
        <v>0.3929120371770094</v>
      </c>
      <c r="AO27" s="249">
        <f t="shared" si="17"/>
        <v>3.5347029378463732</v>
      </c>
      <c r="AP27" s="249">
        <f t="shared" si="18"/>
        <v>3.065297062153626</v>
      </c>
      <c r="AQ27" s="433">
        <f t="shared" si="19"/>
        <v>13.220834026919036</v>
      </c>
      <c r="AR27" s="430">
        <f t="shared" si="26"/>
        <v>23.89190202090758</v>
      </c>
      <c r="AS27" s="430">
        <f t="shared" si="27"/>
        <v>59.74673718940786</v>
      </c>
      <c r="AT27" s="430">
        <f t="shared" si="28"/>
        <v>96.859473237234482</v>
      </c>
      <c r="AU27" s="430"/>
      <c r="AV27" s="436">
        <f t="shared" si="20"/>
        <v>59.74673718940786</v>
      </c>
      <c r="AW27" s="436"/>
      <c r="AX27" s="436">
        <f t="shared" si="29"/>
        <v>13.220834026919036</v>
      </c>
      <c r="AY27" s="436"/>
      <c r="AZ27" s="436">
        <f t="shared" si="21"/>
        <v>23.89190202090758</v>
      </c>
      <c r="BA27" s="430"/>
      <c r="BB27" s="146">
        <f t="shared" si="22"/>
        <v>83.638639210315432</v>
      </c>
      <c r="BC27" s="146">
        <f t="shared" si="23"/>
        <v>2.5007107905065094</v>
      </c>
      <c r="BD27" s="147">
        <v>3284.8124569504612</v>
      </c>
      <c r="BE27" s="472">
        <v>1</v>
      </c>
      <c r="BF27" s="148">
        <v>0.75058171307046517</v>
      </c>
      <c r="BG27" s="148">
        <v>21.469773659463357</v>
      </c>
      <c r="BH27" s="148">
        <v>3.6974191890575692</v>
      </c>
      <c r="BI27" s="148">
        <v>2.4215222134380294</v>
      </c>
      <c r="BJ27" s="148">
        <v>2.3508301241840148</v>
      </c>
      <c r="BK27" s="148">
        <v>29.813019893775614</v>
      </c>
      <c r="BL27" s="148">
        <v>52.238967359197595</v>
      </c>
      <c r="BM27" s="148">
        <v>8.7598647261568896</v>
      </c>
      <c r="BN27" s="148">
        <v>203.78414731363227</v>
      </c>
      <c r="BO27" s="148">
        <v>3.2785956271169341</v>
      </c>
      <c r="BP27" s="148">
        <v>4.9379124203555227</v>
      </c>
      <c r="BQ27" s="148">
        <v>2.8474580528814326</v>
      </c>
      <c r="BR27" s="148">
        <v>1.4292004414214983</v>
      </c>
      <c r="BS27" s="148">
        <v>138.30754494711715</v>
      </c>
      <c r="BT27" s="148">
        <v>7.6330405570160025</v>
      </c>
      <c r="BU27" s="148">
        <v>13.161121915658697</v>
      </c>
      <c r="BV27" s="148">
        <v>0</v>
      </c>
      <c r="BW27" s="148">
        <v>2.1140225095012526</v>
      </c>
      <c r="BX27" s="148"/>
      <c r="BY27" s="148">
        <f t="shared" si="24"/>
        <v>916.49403599406776</v>
      </c>
      <c r="BZ27" s="148"/>
      <c r="CA27" s="148">
        <f t="shared" si="25"/>
        <v>22.908184982175953</v>
      </c>
      <c r="CB27" s="148"/>
      <c r="CC27" s="174"/>
      <c r="CD27" s="175"/>
      <c r="CE27" s="368"/>
      <c r="CF27" s="174" t="s">
        <v>187</v>
      </c>
      <c r="CG27" s="438"/>
      <c r="CJ27" s="146">
        <f t="shared" si="30"/>
        <v>83.638639210315432</v>
      </c>
    </row>
    <row r="28" spans="1:88" s="142" customFormat="1" ht="15.75" x14ac:dyDescent="0.25">
      <c r="A28" s="278">
        <v>16</v>
      </c>
      <c r="B28" s="272">
        <v>157</v>
      </c>
      <c r="C28" s="144">
        <v>101</v>
      </c>
      <c r="D28" s="324">
        <v>891.6</v>
      </c>
      <c r="E28" s="317" t="s">
        <v>235</v>
      </c>
      <c r="F28" s="308" t="s">
        <v>189</v>
      </c>
      <c r="G28" s="263"/>
      <c r="H28" s="145">
        <v>71.476203417317478</v>
      </c>
      <c r="I28" s="145">
        <v>0.54686219544791914</v>
      </c>
      <c r="J28" s="145">
        <v>7.8198581545946446</v>
      </c>
      <c r="K28" s="145">
        <v>0.85012972733786585</v>
      </c>
      <c r="L28" s="145">
        <v>3.6721765127368862E-2</v>
      </c>
      <c r="M28" s="145">
        <v>0.52265921388669878</v>
      </c>
      <c r="N28" s="145">
        <v>9.3786553549728993</v>
      </c>
      <c r="O28" s="145">
        <v>0.6036140142811256</v>
      </c>
      <c r="P28" s="145">
        <v>1.0005637765244166</v>
      </c>
      <c r="Q28" s="145">
        <v>7.9702922037811944E-2</v>
      </c>
      <c r="R28" s="145">
        <v>7.7407811717351394E-2</v>
      </c>
      <c r="S28" s="145">
        <v>0.49762164675440179</v>
      </c>
      <c r="T28" s="145">
        <v>0.25</v>
      </c>
      <c r="U28" s="145">
        <v>6.46</v>
      </c>
      <c r="V28" s="146">
        <v>99.6</v>
      </c>
      <c r="W28" s="146"/>
      <c r="X28" s="145">
        <v>0.6036140142811256</v>
      </c>
      <c r="Y28" s="145">
        <f t="shared" si="4"/>
        <v>0.44788159859659521</v>
      </c>
      <c r="Z28" s="145">
        <f t="shared" si="5"/>
        <v>1.4036094174100972E-2</v>
      </c>
      <c r="AA28" s="145">
        <f t="shared" si="6"/>
        <v>1.0514956128777209</v>
      </c>
      <c r="AB28" s="145">
        <v>0.25</v>
      </c>
      <c r="AC28" s="146">
        <f t="shared" si="7"/>
        <v>0.57502945847175324</v>
      </c>
      <c r="AD28" s="146"/>
      <c r="AE28" s="146">
        <f t="shared" si="8"/>
        <v>0.13546367050536492</v>
      </c>
      <c r="AF28" s="443">
        <f t="shared" si="9"/>
        <v>9.2431916844675346</v>
      </c>
      <c r="AG28" s="146">
        <v>0</v>
      </c>
      <c r="AH28" s="146">
        <f t="shared" si="10"/>
        <v>7.7407811717351394E-2</v>
      </c>
      <c r="AI28" s="249">
        <f t="shared" si="11"/>
        <v>32.70276614825147</v>
      </c>
      <c r="AJ28" s="249">
        <f t="shared" si="12"/>
        <v>0.71735749683787087</v>
      </c>
      <c r="AK28" s="249">
        <f t="shared" si="13"/>
        <v>0.28264250316212908</v>
      </c>
      <c r="AL28" s="249">
        <f t="shared" si="14"/>
        <v>1.3727889412245646</v>
      </c>
      <c r="AM28" s="249">
        <f t="shared" si="15"/>
        <v>0.98478043856356468</v>
      </c>
      <c r="AN28" s="249">
        <f t="shared" si="16"/>
        <v>0.38800850266099984</v>
      </c>
      <c r="AO28" s="249">
        <f t="shared" si="17"/>
        <v>3.6129548320346601</v>
      </c>
      <c r="AP28" s="249">
        <f t="shared" si="18"/>
        <v>2.8470451679653395</v>
      </c>
      <c r="AQ28" s="433">
        <f t="shared" si="19"/>
        <v>12.478245355093874</v>
      </c>
      <c r="AR28" s="430">
        <f t="shared" si="26"/>
        <v>24.835186850385739</v>
      </c>
      <c r="AS28" s="430">
        <f t="shared" si="27"/>
        <v>59.058609992124609</v>
      </c>
      <c r="AT28" s="430">
        <f t="shared" si="28"/>
        <v>96.37204219760423</v>
      </c>
      <c r="AU28" s="430"/>
      <c r="AV28" s="436">
        <f t="shared" si="20"/>
        <v>59.058609992124609</v>
      </c>
      <c r="AW28" s="436"/>
      <c r="AX28" s="436">
        <f t="shared" si="29"/>
        <v>12.478245355093874</v>
      </c>
      <c r="AY28" s="436"/>
      <c r="AZ28" s="436">
        <f t="shared" si="21"/>
        <v>24.835186850385739</v>
      </c>
      <c r="BA28" s="430"/>
      <c r="BB28" s="146">
        <f t="shared" si="22"/>
        <v>83.893796842510341</v>
      </c>
      <c r="BC28" s="146">
        <f t="shared" si="23"/>
        <v>2.3780215686682991</v>
      </c>
      <c r="BD28" s="147">
        <v>3828.8567244354726</v>
      </c>
      <c r="BE28" s="148">
        <v>2.3925364374960814</v>
      </c>
      <c r="BF28" s="148">
        <v>1.9078945469152628</v>
      </c>
      <c r="BG28" s="148">
        <v>27.595051647783151</v>
      </c>
      <c r="BH28" s="148">
        <v>5.03827697270673</v>
      </c>
      <c r="BI28" s="148">
        <v>4.1866533158623286E-2</v>
      </c>
      <c r="BJ28" s="148">
        <v>4.0086065028235751</v>
      </c>
      <c r="BK28" s="148">
        <v>26.981840127467404</v>
      </c>
      <c r="BL28" s="148">
        <v>51.288194397877497</v>
      </c>
      <c r="BM28" s="148">
        <v>14.876691150655573</v>
      </c>
      <c r="BN28" s="148">
        <v>317.18652926502619</v>
      </c>
      <c r="BO28" s="148">
        <v>3.8102475569122967</v>
      </c>
      <c r="BP28" s="148">
        <v>10.236857407731245</v>
      </c>
      <c r="BQ28" s="148">
        <v>4.6128838157589618</v>
      </c>
      <c r="BR28" s="148">
        <v>0.81844463888419472</v>
      </c>
      <c r="BS28" s="148">
        <v>138.75453422449996</v>
      </c>
      <c r="BT28" s="148">
        <v>13.28289594625185</v>
      </c>
      <c r="BU28" s="148">
        <v>25.00356270529123</v>
      </c>
      <c r="BV28" s="148">
        <v>0</v>
      </c>
      <c r="BW28" s="148">
        <v>3.6719534760063581</v>
      </c>
      <c r="BX28" s="148"/>
      <c r="BY28" s="148">
        <f t="shared" si="24"/>
        <v>6106.0437332533475</v>
      </c>
      <c r="BZ28" s="148"/>
      <c r="CA28" s="148">
        <f t="shared" si="25"/>
        <v>41.958412127549437</v>
      </c>
      <c r="CB28" s="148"/>
      <c r="CC28" s="175">
        <v>23.624550160518361</v>
      </c>
      <c r="CD28" s="175">
        <v>20.787587929787691</v>
      </c>
      <c r="CE28" s="370">
        <v>21.650927221603709</v>
      </c>
      <c r="CF28" s="174" t="s">
        <v>187</v>
      </c>
      <c r="CG28" s="438"/>
      <c r="CJ28" s="146">
        <f t="shared" si="30"/>
        <v>83.893796842510341</v>
      </c>
    </row>
    <row r="29" spans="1:88" s="408" customFormat="1" ht="14.25" x14ac:dyDescent="0.2">
      <c r="A29" s="394"/>
      <c r="B29" s="395"/>
      <c r="C29" s="396"/>
      <c r="D29" s="397"/>
      <c r="E29" s="398"/>
      <c r="F29" s="399"/>
      <c r="G29" s="400"/>
      <c r="H29" s="401"/>
      <c r="I29" s="401"/>
      <c r="J29" s="401"/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2"/>
      <c r="W29" s="402"/>
      <c r="X29" s="401"/>
      <c r="Y29" s="145"/>
      <c r="Z29" s="145"/>
      <c r="AA29" s="145"/>
      <c r="AB29" s="401"/>
      <c r="AC29" s="402"/>
      <c r="AD29" s="402"/>
      <c r="AE29" s="146"/>
      <c r="AF29" s="443"/>
      <c r="AG29" s="146"/>
      <c r="AH29" s="146"/>
      <c r="AI29" s="249"/>
      <c r="AJ29" s="249"/>
      <c r="AK29" s="249"/>
      <c r="AL29" s="249"/>
      <c r="AM29" s="249"/>
      <c r="AN29" s="249"/>
      <c r="AO29" s="249"/>
      <c r="AP29" s="249"/>
      <c r="AQ29" s="433"/>
      <c r="AR29" s="430"/>
      <c r="AS29" s="430"/>
      <c r="AT29" s="430"/>
      <c r="AU29" s="430"/>
      <c r="AV29" s="436"/>
      <c r="AW29" s="436"/>
      <c r="AX29" s="436"/>
      <c r="AY29" s="436"/>
      <c r="AZ29" s="436"/>
      <c r="BA29" s="430"/>
      <c r="BB29" s="146"/>
      <c r="BC29" s="146"/>
      <c r="BD29" s="403"/>
      <c r="BE29" s="404"/>
      <c r="BF29" s="404"/>
      <c r="BG29" s="404"/>
      <c r="BH29" s="404"/>
      <c r="BI29" s="404"/>
      <c r="BJ29" s="404"/>
      <c r="BK29" s="404"/>
      <c r="BL29" s="404"/>
      <c r="BM29" s="404"/>
      <c r="BN29" s="404"/>
      <c r="BO29" s="404"/>
      <c r="BP29" s="404"/>
      <c r="BQ29" s="404"/>
      <c r="BR29" s="404"/>
      <c r="BS29" s="404"/>
      <c r="BT29" s="404"/>
      <c r="BU29" s="404"/>
      <c r="BV29" s="404"/>
      <c r="BW29" s="404"/>
      <c r="BX29" s="404"/>
      <c r="BY29" s="148"/>
      <c r="BZ29" s="404"/>
      <c r="CA29" s="404"/>
      <c r="CB29" s="404"/>
      <c r="CC29" s="405"/>
      <c r="CD29" s="405"/>
      <c r="CE29" s="406"/>
      <c r="CF29" s="407"/>
      <c r="CG29" s="438"/>
      <c r="CJ29" s="146"/>
    </row>
    <row r="30" spans="1:88" s="408" customFormat="1" ht="14.25" x14ac:dyDescent="0.2">
      <c r="A30" s="394"/>
      <c r="B30" s="395"/>
      <c r="C30" s="396"/>
      <c r="D30" s="397"/>
      <c r="E30" s="398"/>
      <c r="F30" s="399"/>
      <c r="G30" s="400"/>
      <c r="H30" s="401"/>
      <c r="I30" s="401"/>
      <c r="J30" s="401"/>
      <c r="K30" s="401"/>
      <c r="L30" s="401"/>
      <c r="M30" s="401"/>
      <c r="N30" s="401"/>
      <c r="O30" s="401"/>
      <c r="P30" s="401"/>
      <c r="Q30" s="401"/>
      <c r="R30" s="401"/>
      <c r="S30" s="401"/>
      <c r="T30" s="401"/>
      <c r="U30" s="401"/>
      <c r="V30" s="402"/>
      <c r="W30" s="402"/>
      <c r="X30" s="401"/>
      <c r="Y30" s="145"/>
      <c r="Z30" s="145"/>
      <c r="AA30" s="145"/>
      <c r="AB30" s="401"/>
      <c r="AC30" s="402"/>
      <c r="AD30" s="402"/>
      <c r="AE30" s="146"/>
      <c r="AF30" s="443"/>
      <c r="AG30" s="146"/>
      <c r="AH30" s="146"/>
      <c r="AI30" s="249"/>
      <c r="AJ30" s="249"/>
      <c r="AK30" s="249"/>
      <c r="AL30" s="249"/>
      <c r="AM30" s="249"/>
      <c r="AN30" s="249"/>
      <c r="AO30" s="249"/>
      <c r="AP30" s="249"/>
      <c r="AQ30" s="433"/>
      <c r="AR30" s="430"/>
      <c r="AS30" s="430"/>
      <c r="AT30" s="430"/>
      <c r="AU30" s="430"/>
      <c r="AV30" s="436"/>
      <c r="AW30" s="436"/>
      <c r="AX30" s="436"/>
      <c r="AY30" s="436"/>
      <c r="AZ30" s="436"/>
      <c r="BA30" s="430"/>
      <c r="BB30" s="146"/>
      <c r="BC30" s="146"/>
      <c r="BD30" s="403"/>
      <c r="BE30" s="404"/>
      <c r="BF30" s="404"/>
      <c r="BG30" s="404"/>
      <c r="BH30" s="404"/>
      <c r="BI30" s="404"/>
      <c r="BJ30" s="404"/>
      <c r="BK30" s="404"/>
      <c r="BL30" s="404"/>
      <c r="BM30" s="404"/>
      <c r="BN30" s="404"/>
      <c r="BO30" s="404"/>
      <c r="BP30" s="404"/>
      <c r="BQ30" s="404"/>
      <c r="BR30" s="404"/>
      <c r="BS30" s="404"/>
      <c r="BT30" s="404"/>
      <c r="BU30" s="404"/>
      <c r="BV30" s="404"/>
      <c r="BW30" s="404"/>
      <c r="BX30" s="404"/>
      <c r="BY30" s="148"/>
      <c r="BZ30" s="404"/>
      <c r="CA30" s="404"/>
      <c r="CB30" s="404"/>
      <c r="CC30" s="405"/>
      <c r="CD30" s="405"/>
      <c r="CE30" s="406"/>
      <c r="CF30" s="407"/>
      <c r="CG30" s="438"/>
      <c r="CJ30" s="146"/>
    </row>
    <row r="31" spans="1:88" s="408" customFormat="1" ht="14.25" x14ac:dyDescent="0.2">
      <c r="A31" s="394"/>
      <c r="B31" s="395"/>
      <c r="C31" s="396"/>
      <c r="D31" s="397"/>
      <c r="E31" s="398"/>
      <c r="F31" s="399"/>
      <c r="G31" s="400"/>
      <c r="H31" s="401"/>
      <c r="I31" s="401"/>
      <c r="J31" s="401"/>
      <c r="K31" s="401"/>
      <c r="L31" s="401"/>
      <c r="M31" s="401"/>
      <c r="N31" s="401"/>
      <c r="O31" s="401"/>
      <c r="P31" s="401"/>
      <c r="Q31" s="401"/>
      <c r="R31" s="401"/>
      <c r="S31" s="401"/>
      <c r="T31" s="401"/>
      <c r="U31" s="401"/>
      <c r="V31" s="402"/>
      <c r="W31" s="402"/>
      <c r="X31" s="401"/>
      <c r="Y31" s="145"/>
      <c r="Z31" s="145"/>
      <c r="AA31" s="145"/>
      <c r="AB31" s="401"/>
      <c r="AC31" s="402"/>
      <c r="AD31" s="402"/>
      <c r="AE31" s="146"/>
      <c r="AF31" s="443"/>
      <c r="AG31" s="146"/>
      <c r="AH31" s="146"/>
      <c r="AI31" s="249"/>
      <c r="AJ31" s="249"/>
      <c r="AK31" s="249"/>
      <c r="AL31" s="249"/>
      <c r="AM31" s="249"/>
      <c r="AN31" s="249"/>
      <c r="AO31" s="249"/>
      <c r="AP31" s="249"/>
      <c r="AQ31" s="433"/>
      <c r="AR31" s="430"/>
      <c r="AS31" s="430"/>
      <c r="AT31" s="430"/>
      <c r="AU31" s="430"/>
      <c r="AV31" s="436"/>
      <c r="AW31" s="436"/>
      <c r="AX31" s="436"/>
      <c r="AY31" s="436"/>
      <c r="AZ31" s="436"/>
      <c r="BA31" s="430"/>
      <c r="BB31" s="146"/>
      <c r="BC31" s="146"/>
      <c r="BD31" s="403"/>
      <c r="BE31" s="404"/>
      <c r="BF31" s="404"/>
      <c r="BG31" s="404"/>
      <c r="BH31" s="404"/>
      <c r="BI31" s="404"/>
      <c r="BJ31" s="404"/>
      <c r="BK31" s="404"/>
      <c r="BL31" s="404"/>
      <c r="BM31" s="404"/>
      <c r="BN31" s="404"/>
      <c r="BO31" s="404"/>
      <c r="BP31" s="404"/>
      <c r="BQ31" s="404"/>
      <c r="BR31" s="404"/>
      <c r="BS31" s="404"/>
      <c r="BT31" s="404"/>
      <c r="BU31" s="404"/>
      <c r="BV31" s="404"/>
      <c r="BW31" s="404"/>
      <c r="BX31" s="404"/>
      <c r="BY31" s="148"/>
      <c r="BZ31" s="404"/>
      <c r="CA31" s="404"/>
      <c r="CB31" s="404"/>
      <c r="CC31" s="405"/>
      <c r="CD31" s="405"/>
      <c r="CE31" s="406"/>
      <c r="CF31" s="407"/>
      <c r="CG31" s="438"/>
      <c r="CJ31" s="146"/>
    </row>
    <row r="32" spans="1:88" s="408" customFormat="1" ht="14.25" x14ac:dyDescent="0.2">
      <c r="A32" s="394"/>
      <c r="B32" s="395"/>
      <c r="C32" s="396"/>
      <c r="D32" s="397"/>
      <c r="E32" s="398"/>
      <c r="F32" s="399"/>
      <c r="G32" s="400"/>
      <c r="H32" s="401"/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401"/>
      <c r="V32" s="402"/>
      <c r="W32" s="402"/>
      <c r="X32" s="401"/>
      <c r="Y32" s="145"/>
      <c r="Z32" s="145"/>
      <c r="AA32" s="145"/>
      <c r="AB32" s="401"/>
      <c r="AC32" s="402"/>
      <c r="AD32" s="402"/>
      <c r="AE32" s="146"/>
      <c r="AF32" s="443"/>
      <c r="AG32" s="146"/>
      <c r="AH32" s="146"/>
      <c r="AI32" s="249"/>
      <c r="AJ32" s="249"/>
      <c r="AK32" s="249"/>
      <c r="AL32" s="249"/>
      <c r="AM32" s="249"/>
      <c r="AN32" s="249"/>
      <c r="AO32" s="249"/>
      <c r="AP32" s="249"/>
      <c r="AQ32" s="433"/>
      <c r="AR32" s="430"/>
      <c r="AS32" s="430"/>
      <c r="AT32" s="430"/>
      <c r="AU32" s="430"/>
      <c r="AV32" s="436"/>
      <c r="AW32" s="436"/>
      <c r="AX32" s="436"/>
      <c r="AY32" s="436"/>
      <c r="AZ32" s="436"/>
      <c r="BA32" s="430"/>
      <c r="BB32" s="146"/>
      <c r="BC32" s="146"/>
      <c r="BD32" s="403"/>
      <c r="BE32" s="404"/>
      <c r="BF32" s="404"/>
      <c r="BG32" s="404"/>
      <c r="BH32" s="404"/>
      <c r="BI32" s="404"/>
      <c r="BJ32" s="404"/>
      <c r="BK32" s="404"/>
      <c r="BL32" s="404"/>
      <c r="BM32" s="404"/>
      <c r="BN32" s="404"/>
      <c r="BO32" s="404"/>
      <c r="BP32" s="404"/>
      <c r="BQ32" s="404"/>
      <c r="BR32" s="404"/>
      <c r="BS32" s="404"/>
      <c r="BT32" s="404"/>
      <c r="BU32" s="404"/>
      <c r="BV32" s="404"/>
      <c r="BW32" s="404"/>
      <c r="BX32" s="404"/>
      <c r="BY32" s="148"/>
      <c r="BZ32" s="404"/>
      <c r="CA32" s="404"/>
      <c r="CB32" s="404"/>
      <c r="CC32" s="405"/>
      <c r="CD32" s="405"/>
      <c r="CE32" s="406"/>
      <c r="CF32" s="407"/>
      <c r="CG32" s="438"/>
      <c r="CJ32" s="146"/>
    </row>
    <row r="33" spans="1:88" s="408" customFormat="1" ht="14.25" x14ac:dyDescent="0.2">
      <c r="A33" s="394"/>
      <c r="B33" s="395"/>
      <c r="C33" s="396"/>
      <c r="D33" s="397"/>
      <c r="E33" s="398"/>
      <c r="F33" s="399"/>
      <c r="G33" s="400"/>
      <c r="H33" s="401"/>
      <c r="I33" s="401"/>
      <c r="J33" s="401"/>
      <c r="K33" s="401"/>
      <c r="L33" s="401"/>
      <c r="M33" s="401"/>
      <c r="N33" s="401"/>
      <c r="O33" s="401"/>
      <c r="P33" s="401"/>
      <c r="Q33" s="401"/>
      <c r="R33" s="401"/>
      <c r="S33" s="401"/>
      <c r="T33" s="401"/>
      <c r="U33" s="401"/>
      <c r="V33" s="402"/>
      <c r="W33" s="402"/>
      <c r="X33" s="401"/>
      <c r="Y33" s="145"/>
      <c r="Z33" s="145"/>
      <c r="AA33" s="145"/>
      <c r="AB33" s="401"/>
      <c r="AC33" s="402"/>
      <c r="AD33" s="402"/>
      <c r="AE33" s="146"/>
      <c r="AF33" s="443"/>
      <c r="AG33" s="146"/>
      <c r="AH33" s="146"/>
      <c r="AI33" s="249"/>
      <c r="AJ33" s="249"/>
      <c r="AK33" s="249"/>
      <c r="AL33" s="249"/>
      <c r="AM33" s="249"/>
      <c r="AN33" s="249"/>
      <c r="AO33" s="249"/>
      <c r="AP33" s="249"/>
      <c r="AQ33" s="433"/>
      <c r="AR33" s="430"/>
      <c r="AS33" s="430"/>
      <c r="AT33" s="430"/>
      <c r="AU33" s="430"/>
      <c r="AV33" s="436"/>
      <c r="AW33" s="436"/>
      <c r="AX33" s="436"/>
      <c r="AY33" s="436"/>
      <c r="AZ33" s="436"/>
      <c r="BA33" s="430"/>
      <c r="BB33" s="146"/>
      <c r="BC33" s="146"/>
      <c r="BD33" s="403"/>
      <c r="BE33" s="404"/>
      <c r="BF33" s="404"/>
      <c r="BG33" s="404"/>
      <c r="BH33" s="404"/>
      <c r="BI33" s="404"/>
      <c r="BJ33" s="404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4"/>
      <c r="BV33" s="404"/>
      <c r="BW33" s="404"/>
      <c r="BX33" s="404"/>
      <c r="BY33" s="148"/>
      <c r="BZ33" s="404"/>
      <c r="CA33" s="404"/>
      <c r="CB33" s="404"/>
      <c r="CC33" s="405"/>
      <c r="CD33" s="405"/>
      <c r="CE33" s="406"/>
      <c r="CF33" s="407"/>
      <c r="CG33" s="438"/>
      <c r="CJ33" s="146"/>
    </row>
    <row r="34" spans="1:88" s="408" customFormat="1" ht="14.25" x14ac:dyDescent="0.2">
      <c r="A34" s="394"/>
      <c r="B34" s="395"/>
      <c r="C34" s="396"/>
      <c r="D34" s="397"/>
      <c r="E34" s="398"/>
      <c r="F34" s="399"/>
      <c r="G34" s="400"/>
      <c r="H34" s="401"/>
      <c r="I34" s="401"/>
      <c r="J34" s="401"/>
      <c r="K34" s="401"/>
      <c r="L34" s="401"/>
      <c r="M34" s="401"/>
      <c r="N34" s="401"/>
      <c r="O34" s="401"/>
      <c r="P34" s="401"/>
      <c r="Q34" s="401"/>
      <c r="R34" s="401"/>
      <c r="S34" s="401"/>
      <c r="T34" s="401"/>
      <c r="U34" s="401"/>
      <c r="V34" s="402"/>
      <c r="W34" s="402"/>
      <c r="X34" s="401"/>
      <c r="Y34" s="145"/>
      <c r="Z34" s="145"/>
      <c r="AA34" s="145"/>
      <c r="AB34" s="401"/>
      <c r="AC34" s="402"/>
      <c r="AD34" s="402"/>
      <c r="AE34" s="146"/>
      <c r="AF34" s="443"/>
      <c r="AG34" s="146"/>
      <c r="AH34" s="146"/>
      <c r="AI34" s="249"/>
      <c r="AJ34" s="249"/>
      <c r="AK34" s="249"/>
      <c r="AL34" s="249"/>
      <c r="AM34" s="249"/>
      <c r="AN34" s="249"/>
      <c r="AO34" s="249"/>
      <c r="AP34" s="249"/>
      <c r="AQ34" s="433"/>
      <c r="AR34" s="430"/>
      <c r="AS34" s="430"/>
      <c r="AT34" s="430"/>
      <c r="AU34" s="430"/>
      <c r="AV34" s="436"/>
      <c r="AW34" s="436"/>
      <c r="AX34" s="436"/>
      <c r="AY34" s="436"/>
      <c r="AZ34" s="436"/>
      <c r="BA34" s="430"/>
      <c r="BB34" s="146"/>
      <c r="BC34" s="146"/>
      <c r="BD34" s="403"/>
      <c r="BE34" s="404"/>
      <c r="BF34" s="404"/>
      <c r="BG34" s="404"/>
      <c r="BH34" s="404"/>
      <c r="BI34" s="404"/>
      <c r="BJ34" s="404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404"/>
      <c r="BV34" s="404"/>
      <c r="BW34" s="404"/>
      <c r="BX34" s="404"/>
      <c r="BY34" s="148"/>
      <c r="BZ34" s="404"/>
      <c r="CA34" s="404"/>
      <c r="CB34" s="404"/>
      <c r="CC34" s="405"/>
      <c r="CD34" s="405"/>
      <c r="CE34" s="406"/>
      <c r="CF34" s="407"/>
      <c r="CG34" s="438"/>
      <c r="CJ34" s="146"/>
    </row>
    <row r="35" spans="1:88" s="142" customFormat="1" ht="15.75" x14ac:dyDescent="0.25">
      <c r="A35" s="278">
        <v>17</v>
      </c>
      <c r="B35" s="272">
        <v>144</v>
      </c>
      <c r="C35" s="144">
        <v>110</v>
      </c>
      <c r="D35" s="327">
        <v>2957.6</v>
      </c>
      <c r="E35" s="319" t="s">
        <v>237</v>
      </c>
      <c r="F35" s="310" t="s">
        <v>177</v>
      </c>
      <c r="G35" s="239"/>
      <c r="H35" s="145">
        <v>49.805486212701268</v>
      </c>
      <c r="I35" s="145">
        <v>1.2819140311916537</v>
      </c>
      <c r="J35" s="145">
        <v>19.389375041624852</v>
      </c>
      <c r="K35" s="145">
        <v>10.047543502274729</v>
      </c>
      <c r="L35" s="145">
        <v>5.5397910604748801E-2</v>
      </c>
      <c r="M35" s="145">
        <v>3.9152818892285226</v>
      </c>
      <c r="N35" s="145">
        <v>0.49549762652232138</v>
      </c>
      <c r="O35" s="145">
        <v>1.1172089188562295</v>
      </c>
      <c r="P35" s="145">
        <v>5.5834926751745959</v>
      </c>
      <c r="Q35" s="145">
        <v>0.16449245240987792</v>
      </c>
      <c r="R35" s="145">
        <v>8.102343163304912E-2</v>
      </c>
      <c r="S35" s="145">
        <v>0.66328630777816322</v>
      </c>
      <c r="T35" s="145">
        <v>1.32</v>
      </c>
      <c r="U35" s="145">
        <v>5.68</v>
      </c>
      <c r="V35" s="146">
        <v>99.6</v>
      </c>
      <c r="W35" s="146"/>
      <c r="X35" s="145">
        <v>1.1172089188562295</v>
      </c>
      <c r="Y35" s="145">
        <f t="shared" si="4"/>
        <v>0.82896901779132226</v>
      </c>
      <c r="Z35" s="145">
        <f t="shared" si="5"/>
        <v>1.8708890863344801E-2</v>
      </c>
      <c r="AA35" s="145">
        <f t="shared" si="6"/>
        <v>1.9461779366475518</v>
      </c>
      <c r="AB35" s="145">
        <v>1.32</v>
      </c>
      <c r="AC35" s="146">
        <f t="shared" si="7"/>
        <v>0.74430973941121237</v>
      </c>
      <c r="AD35" s="146"/>
      <c r="AE35" s="146">
        <f t="shared" si="8"/>
        <v>0.14179100535783595</v>
      </c>
      <c r="AF35" s="443">
        <f t="shared" si="9"/>
        <v>0.35370662116448542</v>
      </c>
      <c r="AG35" s="146">
        <v>0</v>
      </c>
      <c r="AH35" s="146">
        <f t="shared" si="10"/>
        <v>8.102343163304912E-2</v>
      </c>
      <c r="AI35" s="249">
        <f t="shared" si="11"/>
        <v>58.521831746039041</v>
      </c>
      <c r="AJ35" s="249">
        <f t="shared" si="12"/>
        <v>0.99395598854971889</v>
      </c>
      <c r="AK35" s="249">
        <f t="shared" si="13"/>
        <v>6.0440114502811251E-3</v>
      </c>
      <c r="AL35" s="249">
        <f t="shared" si="14"/>
        <v>13.962825391503252</v>
      </c>
      <c r="AM35" s="249">
        <f t="shared" si="15"/>
        <v>13.87843391495873</v>
      </c>
      <c r="AN35" s="249">
        <f t="shared" si="16"/>
        <v>8.4391476544521685E-2</v>
      </c>
      <c r="AO35" s="249">
        <f t="shared" si="17"/>
        <v>5.611752518484538</v>
      </c>
      <c r="AP35" s="249">
        <f t="shared" si="18"/>
        <v>6.8247481515461283E-2</v>
      </c>
      <c r="AQ35" s="433">
        <f t="shared" si="19"/>
        <v>0.50634557922446843</v>
      </c>
      <c r="AR35" s="430">
        <f>(J35+AM35+AO35)*2</f>
        <v>77.759122950136231</v>
      </c>
      <c r="AS35" s="430">
        <f>H35-0.5*AR35</f>
        <v>10.925924737633153</v>
      </c>
      <c r="AT35" s="430">
        <f>SUM(AQ35:AS35)</f>
        <v>89.191393266993856</v>
      </c>
      <c r="AU35" s="430"/>
      <c r="AV35" s="436">
        <f t="shared" si="20"/>
        <v>10.925924737633153</v>
      </c>
      <c r="AW35" s="436"/>
      <c r="AX35" s="436">
        <f>AQ35</f>
        <v>0.50634557922446843</v>
      </c>
      <c r="AY35" s="436"/>
      <c r="AZ35" s="436">
        <f t="shared" si="21"/>
        <v>77.759122950136231</v>
      </c>
      <c r="BA35" s="430"/>
      <c r="BB35" s="146">
        <f t="shared" si="22"/>
        <v>88.685047687769384</v>
      </c>
      <c r="BC35" s="146">
        <f t="shared" si="23"/>
        <v>0.14050987618056732</v>
      </c>
      <c r="BD35" s="147">
        <v>69960.062304719962</v>
      </c>
      <c r="BE35" s="148">
        <v>164.833702959031</v>
      </c>
      <c r="BF35" s="148">
        <v>2.6020932690686833</v>
      </c>
      <c r="BG35" s="148">
        <v>108.15354724725148</v>
      </c>
      <c r="BH35" s="148">
        <v>22.531697433009423</v>
      </c>
      <c r="BI35" s="148">
        <v>8.9562533369406108</v>
      </c>
      <c r="BJ35" s="148">
        <v>29.642836171600777</v>
      </c>
      <c r="BK35" s="148">
        <v>179.02006332082601</v>
      </c>
      <c r="BL35" s="148">
        <v>121.24303095887846</v>
      </c>
      <c r="BM35" s="148">
        <v>31.864987372923689</v>
      </c>
      <c r="BN35" s="148">
        <v>159.68308369900151</v>
      </c>
      <c r="BO35" s="148">
        <v>14.93744109982727</v>
      </c>
      <c r="BP35" s="148">
        <v>12.820722079029544</v>
      </c>
      <c r="BQ35" s="148">
        <v>15.48121049729582</v>
      </c>
      <c r="BR35" s="148">
        <v>6.020762171249757</v>
      </c>
      <c r="BS35" s="148">
        <v>603.71584838195588</v>
      </c>
      <c r="BT35" s="148">
        <v>34.321107160918807</v>
      </c>
      <c r="BU35" s="148">
        <v>67.883331169921846</v>
      </c>
      <c r="BV35" s="148">
        <v>8.9189584016046677</v>
      </c>
      <c r="BW35" s="148">
        <v>22.744534229580143</v>
      </c>
      <c r="BX35" s="148"/>
      <c r="BY35" s="148">
        <f t="shared" si="24"/>
        <v>753649399.33944058</v>
      </c>
      <c r="BZ35" s="148"/>
      <c r="CA35" s="148">
        <f t="shared" si="25"/>
        <v>124.94897256042078</v>
      </c>
      <c r="CB35" s="148"/>
      <c r="CC35" s="191"/>
      <c r="CD35" s="158"/>
      <c r="CE35" s="371"/>
      <c r="CF35" s="206"/>
      <c r="CG35" s="438"/>
      <c r="CJ35" s="146">
        <f>AV35+AZ35</f>
        <v>88.685047687769384</v>
      </c>
    </row>
    <row r="36" spans="1:88" s="142" customFormat="1" ht="15.75" x14ac:dyDescent="0.25">
      <c r="A36" s="278">
        <v>18</v>
      </c>
      <c r="B36" s="272">
        <v>145</v>
      </c>
      <c r="C36" s="144">
        <v>110</v>
      </c>
      <c r="D36" s="327">
        <v>2958.5</v>
      </c>
      <c r="E36" s="319" t="s">
        <v>237</v>
      </c>
      <c r="F36" s="310" t="s">
        <v>177</v>
      </c>
      <c r="G36" s="239"/>
      <c r="H36" s="145">
        <v>59.057213687103662</v>
      </c>
      <c r="I36" s="145">
        <v>1.0121571302192716</v>
      </c>
      <c r="J36" s="145">
        <v>15.274304671092169</v>
      </c>
      <c r="K36" s="145">
        <v>8.0877379947461172</v>
      </c>
      <c r="L36" s="145">
        <v>4.675839574287044E-2</v>
      </c>
      <c r="M36" s="145">
        <v>3.0138767296277029</v>
      </c>
      <c r="N36" s="145">
        <v>0.36067773718437873</v>
      </c>
      <c r="O36" s="145">
        <v>0.95493824325875676</v>
      </c>
      <c r="P36" s="145">
        <v>4.3594097149533013</v>
      </c>
      <c r="Q36" s="145">
        <v>0.12573510443608563</v>
      </c>
      <c r="R36" s="145">
        <v>6.4436625900689465E-2</v>
      </c>
      <c r="S36" s="145">
        <v>0.58275396573496929</v>
      </c>
      <c r="T36" s="145">
        <v>1.3</v>
      </c>
      <c r="U36" s="145">
        <v>5.36</v>
      </c>
      <c r="V36" s="146">
        <v>99.599999999999952</v>
      </c>
      <c r="W36" s="146"/>
      <c r="X36" s="145">
        <v>0.95493824325875676</v>
      </c>
      <c r="Y36" s="145">
        <f t="shared" si="4"/>
        <v>0.70856417649799752</v>
      </c>
      <c r="Z36" s="145">
        <f t="shared" si="5"/>
        <v>1.6437366816206507E-2</v>
      </c>
      <c r="AA36" s="145">
        <f t="shared" si="6"/>
        <v>1.6635024197567543</v>
      </c>
      <c r="AB36" s="145">
        <v>1.3</v>
      </c>
      <c r="AC36" s="146">
        <f t="shared" si="7"/>
        <v>0.64719059163565873</v>
      </c>
      <c r="AD36" s="146"/>
      <c r="AE36" s="146">
        <f t="shared" si="8"/>
        <v>0.11276409532620654</v>
      </c>
      <c r="AF36" s="443">
        <f t="shared" si="9"/>
        <v>0.24791364185817219</v>
      </c>
      <c r="AG36" s="146">
        <v>0</v>
      </c>
      <c r="AH36" s="146">
        <f t="shared" si="10"/>
        <v>6.4436625900689465E-2</v>
      </c>
      <c r="AI36" s="249">
        <f t="shared" si="11"/>
        <v>46.070827655134678</v>
      </c>
      <c r="AJ36" s="249">
        <f t="shared" si="12"/>
        <v>0.9946188585168485</v>
      </c>
      <c r="AK36" s="249">
        <f t="shared" si="13"/>
        <v>5.3811414831515785E-3</v>
      </c>
      <c r="AL36" s="249">
        <f t="shared" si="14"/>
        <v>11.101614724373821</v>
      </c>
      <c r="AM36" s="249">
        <f t="shared" si="15"/>
        <v>11.041875364850528</v>
      </c>
      <c r="AN36" s="249">
        <f t="shared" si="16"/>
        <v>5.9739359523294344E-2</v>
      </c>
      <c r="AO36" s="249">
        <f t="shared" si="17"/>
        <v>5.3026229174994404</v>
      </c>
      <c r="AP36" s="249">
        <f t="shared" si="18"/>
        <v>5.7377082500558944E-2</v>
      </c>
      <c r="AQ36" s="433">
        <f t="shared" si="19"/>
        <v>0.36503008388202551</v>
      </c>
      <c r="AR36" s="430">
        <f>(J36+AM36+AO36)*2</f>
        <v>63.237605906884276</v>
      </c>
      <c r="AS36" s="430">
        <f>H36-0.5*AR36</f>
        <v>27.438410733661524</v>
      </c>
      <c r="AT36" s="430">
        <f>SUM(AQ36:AS36)</f>
        <v>91.041046724427829</v>
      </c>
      <c r="AU36" s="430"/>
      <c r="AV36" s="436">
        <f t="shared" si="20"/>
        <v>27.438410733661524</v>
      </c>
      <c r="AW36" s="436"/>
      <c r="AX36" s="436">
        <f>AQ36</f>
        <v>0.36503008388202551</v>
      </c>
      <c r="AY36" s="436"/>
      <c r="AZ36" s="436">
        <f t="shared" si="21"/>
        <v>63.237605906884276</v>
      </c>
      <c r="BA36" s="430"/>
      <c r="BB36" s="146">
        <f t="shared" si="22"/>
        <v>90.676016640545797</v>
      </c>
      <c r="BC36" s="146">
        <f t="shared" si="23"/>
        <v>0.43389388861532596</v>
      </c>
      <c r="BD36" s="147">
        <v>70211.758836766763</v>
      </c>
      <c r="BE36" s="148">
        <v>121.90880451632353</v>
      </c>
      <c r="BF36" s="148">
        <v>1.1161760384996282</v>
      </c>
      <c r="BG36" s="148">
        <v>99.622839637329477</v>
      </c>
      <c r="BH36" s="148">
        <v>21.768380141387983</v>
      </c>
      <c r="BI36" s="148">
        <v>11.333361759293908</v>
      </c>
      <c r="BJ36" s="148">
        <v>27.974880564865156</v>
      </c>
      <c r="BK36" s="148">
        <v>161.12388387286023</v>
      </c>
      <c r="BL36" s="148">
        <v>110.3599542792133</v>
      </c>
      <c r="BM36" s="148">
        <v>30.504480124951087</v>
      </c>
      <c r="BN36" s="148">
        <v>169.00181391462971</v>
      </c>
      <c r="BO36" s="148">
        <v>14.092216008680284</v>
      </c>
      <c r="BP36" s="148">
        <v>10.819943658339383</v>
      </c>
      <c r="BQ36" s="148">
        <v>14.036796364541019</v>
      </c>
      <c r="BR36" s="148">
        <v>6.029210634863337</v>
      </c>
      <c r="BS36" s="148">
        <v>630.45466447680781</v>
      </c>
      <c r="BT36" s="148">
        <v>39.041435721717406</v>
      </c>
      <c r="BU36" s="148">
        <v>65.654548824972565</v>
      </c>
      <c r="BV36" s="148">
        <v>4.6910651016173119</v>
      </c>
      <c r="BW36" s="148">
        <v>19.243594225883911</v>
      </c>
      <c r="BX36" s="148"/>
      <c r="BY36" s="148">
        <f t="shared" si="24"/>
        <v>375421757.96401221</v>
      </c>
      <c r="BZ36" s="148"/>
      <c r="CA36" s="148">
        <f t="shared" si="25"/>
        <v>123.93957877257388</v>
      </c>
      <c r="CB36" s="148"/>
      <c r="CC36" s="193">
        <v>13.468741432990491</v>
      </c>
      <c r="CD36" s="192"/>
      <c r="CE36" s="372">
        <v>1.8779495646472684</v>
      </c>
      <c r="CF36" s="194"/>
      <c r="CG36" s="438"/>
      <c r="CJ36" s="146">
        <f>AV36+AZ36</f>
        <v>90.676016640545797</v>
      </c>
    </row>
    <row r="37" spans="1:88" s="142" customFormat="1" ht="15.75" x14ac:dyDescent="0.25">
      <c r="A37" s="278">
        <v>19</v>
      </c>
      <c r="B37" s="272">
        <v>148</v>
      </c>
      <c r="C37" s="144">
        <v>110</v>
      </c>
      <c r="D37" s="327">
        <v>2961.75</v>
      </c>
      <c r="E37" s="319" t="s">
        <v>238</v>
      </c>
      <c r="F37" s="310" t="s">
        <v>177</v>
      </c>
      <c r="G37" s="239"/>
      <c r="H37" s="145">
        <v>56.698769883152906</v>
      </c>
      <c r="I37" s="145">
        <v>0.87440852582124529</v>
      </c>
      <c r="J37" s="145">
        <v>15.960404621577947</v>
      </c>
      <c r="K37" s="145">
        <v>6.979509260902458</v>
      </c>
      <c r="L37" s="145">
        <v>3.2795643686427615E-2</v>
      </c>
      <c r="M37" s="145">
        <v>3.2323940110028668</v>
      </c>
      <c r="N37" s="145">
        <v>0.41388528249722117</v>
      </c>
      <c r="O37" s="145">
        <v>0.77453088368530665</v>
      </c>
      <c r="P37" s="145">
        <v>5.3276949086052126</v>
      </c>
      <c r="Q37" s="145">
        <v>0.11584954652867935</v>
      </c>
      <c r="R37" s="145">
        <v>6.1758030318597452E-2</v>
      </c>
      <c r="S37" s="145">
        <v>0.72799940222112203</v>
      </c>
      <c r="T37" s="145">
        <v>2.46</v>
      </c>
      <c r="U37" s="145">
        <v>5.94</v>
      </c>
      <c r="V37" s="146">
        <v>99.6</v>
      </c>
      <c r="W37" s="146"/>
      <c r="X37" s="145">
        <v>0.77453088368530665</v>
      </c>
      <c r="Y37" s="145">
        <f t="shared" si="4"/>
        <v>0.57470191569449758</v>
      </c>
      <c r="Z37" s="145">
        <f t="shared" si="5"/>
        <v>2.0534211553919893E-2</v>
      </c>
      <c r="AA37" s="145">
        <f t="shared" si="6"/>
        <v>1.3492327993798043</v>
      </c>
      <c r="AB37" s="145">
        <v>2.46</v>
      </c>
      <c r="AC37" s="146">
        <f t="shared" si="7"/>
        <v>0.78975743253971953</v>
      </c>
      <c r="AD37" s="146"/>
      <c r="AE37" s="146">
        <f t="shared" si="8"/>
        <v>0.10807655305754554</v>
      </c>
      <c r="AF37" s="443">
        <f t="shared" si="9"/>
        <v>0.30580872943967563</v>
      </c>
      <c r="AG37" s="146">
        <v>0</v>
      </c>
      <c r="AH37" s="146">
        <f t="shared" si="10"/>
        <v>6.1758030318597452E-2</v>
      </c>
      <c r="AI37" s="249">
        <f t="shared" si="11"/>
        <v>48.187022594173513</v>
      </c>
      <c r="AJ37" s="249">
        <f t="shared" si="12"/>
        <v>0.99365371187144791</v>
      </c>
      <c r="AK37" s="249">
        <f t="shared" si="13"/>
        <v>6.3462881285521093E-3</v>
      </c>
      <c r="AL37" s="249">
        <f t="shared" si="14"/>
        <v>10.211903271905324</v>
      </c>
      <c r="AM37" s="249">
        <f t="shared" si="15"/>
        <v>10.147095591400909</v>
      </c>
      <c r="AN37" s="249">
        <f t="shared" si="16"/>
        <v>6.480768050441521E-2</v>
      </c>
      <c r="AO37" s="249">
        <f t="shared" si="17"/>
        <v>5.8650815510956917</v>
      </c>
      <c r="AP37" s="249">
        <f t="shared" si="18"/>
        <v>7.4918448904308113E-2</v>
      </c>
      <c r="AQ37" s="433">
        <f t="shared" si="19"/>
        <v>0.44553485884839894</v>
      </c>
      <c r="AR37" s="430">
        <f>(J37+AM37+AO37)*2</f>
        <v>63.945163528149095</v>
      </c>
      <c r="AS37" s="430">
        <f>H37-0.5*AR37</f>
        <v>24.726188119078358</v>
      </c>
      <c r="AT37" s="430">
        <f>SUM(AQ37:AS37)</f>
        <v>89.116886506075858</v>
      </c>
      <c r="AU37" s="430"/>
      <c r="AV37" s="436">
        <f t="shared" si="20"/>
        <v>24.726188119078358</v>
      </c>
      <c r="AW37" s="436"/>
      <c r="AX37" s="436">
        <f>AQ37</f>
        <v>0.44553485884839894</v>
      </c>
      <c r="AY37" s="436"/>
      <c r="AZ37" s="436">
        <f t="shared" si="21"/>
        <v>63.945163528149095</v>
      </c>
      <c r="BA37" s="430"/>
      <c r="BB37" s="146">
        <f t="shared" si="22"/>
        <v>88.671351647227453</v>
      </c>
      <c r="BC37" s="146">
        <f t="shared" si="23"/>
        <v>0.38667800275768666</v>
      </c>
      <c r="BD37" s="147">
        <v>59703.066382382764</v>
      </c>
      <c r="BE37" s="148">
        <v>97.219344256177848</v>
      </c>
      <c r="BF37" s="148">
        <v>0</v>
      </c>
      <c r="BG37" s="148">
        <v>83.146247467191358</v>
      </c>
      <c r="BH37" s="148">
        <v>20.247056363068555</v>
      </c>
      <c r="BI37" s="148">
        <v>5.0126108513549115</v>
      </c>
      <c r="BJ37" s="148">
        <v>34.122398962910701</v>
      </c>
      <c r="BK37" s="148">
        <v>171.3469169981355</v>
      </c>
      <c r="BL37" s="148">
        <v>125.23369387133533</v>
      </c>
      <c r="BM37" s="148">
        <v>24.36266888073234</v>
      </c>
      <c r="BN37" s="148">
        <v>152.18370160630394</v>
      </c>
      <c r="BO37" s="148">
        <v>13.866333698955543</v>
      </c>
      <c r="BP37" s="148">
        <v>10.604394342006719</v>
      </c>
      <c r="BQ37" s="148">
        <v>14.40805195248204</v>
      </c>
      <c r="BR37" s="148">
        <v>4.6237146305304568</v>
      </c>
      <c r="BS37" s="148">
        <v>411.89425685486117</v>
      </c>
      <c r="BT37" s="148">
        <v>29.507823365587473</v>
      </c>
      <c r="BU37" s="148">
        <v>48.387396194667225</v>
      </c>
      <c r="BV37" s="148">
        <v>7.9226527200202064</v>
      </c>
      <c r="BW37" s="148">
        <v>19.394244965610856</v>
      </c>
      <c r="BX37" s="148"/>
      <c r="BY37" s="148">
        <f t="shared" si="24"/>
        <v>219470590.21151534</v>
      </c>
      <c r="BZ37" s="148"/>
      <c r="CA37" s="148">
        <f t="shared" si="25"/>
        <v>97.289464525865554</v>
      </c>
      <c r="CB37" s="148"/>
      <c r="CC37" s="191"/>
      <c r="CD37" s="158"/>
      <c r="CE37" s="371"/>
      <c r="CF37" s="206"/>
      <c r="CG37" s="438"/>
      <c r="CJ37" s="146">
        <f>AV37+AZ37</f>
        <v>88.671351647227453</v>
      </c>
    </row>
    <row r="38" spans="1:88" s="142" customFormat="1" ht="15.75" x14ac:dyDescent="0.2">
      <c r="A38" s="278">
        <v>20</v>
      </c>
      <c r="B38" s="272">
        <v>150</v>
      </c>
      <c r="C38" s="176">
        <v>110</v>
      </c>
      <c r="D38" s="327">
        <v>2963.5</v>
      </c>
      <c r="E38" s="319" t="s">
        <v>238</v>
      </c>
      <c r="F38" s="416" t="s">
        <v>184</v>
      </c>
      <c r="G38" s="239"/>
      <c r="H38" s="145">
        <v>20.420000000000002</v>
      </c>
      <c r="I38" s="145">
        <v>0.19</v>
      </c>
      <c r="J38" s="145">
        <v>7.74</v>
      </c>
      <c r="K38" s="145">
        <v>2.95</v>
      </c>
      <c r="L38" s="145">
        <v>0.64</v>
      </c>
      <c r="M38" s="145">
        <v>14.2</v>
      </c>
      <c r="N38" s="145">
        <v>16.8</v>
      </c>
      <c r="O38" s="145">
        <v>0.44</v>
      </c>
      <c r="P38" s="145">
        <v>2.0299999999999998</v>
      </c>
      <c r="Q38" s="145">
        <v>0.26</v>
      </c>
      <c r="R38" s="145">
        <v>0.03</v>
      </c>
      <c r="S38" s="145">
        <v>0.09</v>
      </c>
      <c r="T38" s="145">
        <v>0.8</v>
      </c>
      <c r="U38" s="145">
        <v>33.01</v>
      </c>
      <c r="V38" s="146">
        <v>99.6</v>
      </c>
      <c r="W38" s="146"/>
      <c r="X38" s="145">
        <v>0.44</v>
      </c>
      <c r="Y38" s="145">
        <f t="shared" si="4"/>
        <v>0.32647999999999999</v>
      </c>
      <c r="Z38" s="145">
        <f t="shared" si="5"/>
        <v>2.5385721941725663E-3</v>
      </c>
      <c r="AA38" s="145">
        <f t="shared" si="6"/>
        <v>0.76648000000000005</v>
      </c>
      <c r="AB38" s="145">
        <v>0.8</v>
      </c>
      <c r="AC38" s="146">
        <f t="shared" si="7"/>
        <v>0.12</v>
      </c>
      <c r="AD38" s="146"/>
      <c r="AE38" s="146">
        <f t="shared" si="8"/>
        <v>5.2499999999999998E-2</v>
      </c>
      <c r="AF38" s="443">
        <f t="shared" si="9"/>
        <v>16.747500000000002</v>
      </c>
      <c r="AG38" s="146">
        <v>0</v>
      </c>
      <c r="AH38" s="146">
        <f t="shared" si="10"/>
        <v>0.03</v>
      </c>
      <c r="AI38" s="249">
        <f t="shared" si="11"/>
        <v>39.967500000000001</v>
      </c>
      <c r="AJ38" s="249">
        <f t="shared" si="12"/>
        <v>0.58097203978232315</v>
      </c>
      <c r="AK38" s="249">
        <f t="shared" si="13"/>
        <v>0.41902796021767691</v>
      </c>
      <c r="AL38" s="249">
        <f t="shared" si="14"/>
        <v>17.149999999999999</v>
      </c>
      <c r="AM38" s="249">
        <f t="shared" si="15"/>
        <v>9.9636704822668403</v>
      </c>
      <c r="AN38" s="249">
        <f t="shared" si="16"/>
        <v>7.1863295177331583</v>
      </c>
      <c r="AO38" s="249">
        <f t="shared" si="17"/>
        <v>13.514805606982279</v>
      </c>
      <c r="AP38" s="249">
        <f t="shared" si="18"/>
        <v>19.495194393017719</v>
      </c>
      <c r="AQ38" s="433">
        <f t="shared" si="19"/>
        <v>43.429023910750878</v>
      </c>
      <c r="AR38" s="430">
        <f>(J38+AM38+AO38)*2</f>
        <v>62.436952178498238</v>
      </c>
      <c r="AS38" s="431">
        <v>0.2</v>
      </c>
      <c r="AT38" s="430">
        <f>SUM(AQ38:AS38)</f>
        <v>106.06597608924912</v>
      </c>
      <c r="AU38" s="430"/>
      <c r="AV38" s="437">
        <f>AS38</f>
        <v>0.2</v>
      </c>
      <c r="AX38" s="436">
        <f>AQ38</f>
        <v>43.429023910750878</v>
      </c>
      <c r="AY38" s="436"/>
      <c r="AZ38" s="464" t="s">
        <v>283</v>
      </c>
      <c r="BA38" s="465">
        <f>AR38</f>
        <v>62.436952178498238</v>
      </c>
      <c r="BB38" s="146"/>
      <c r="BC38" s="146">
        <f t="shared" si="23"/>
        <v>3.2032313080918632E-3</v>
      </c>
      <c r="BD38" s="195">
        <v>21791.906026859349</v>
      </c>
      <c r="BE38" s="196">
        <v>46.585247914647141</v>
      </c>
      <c r="BF38" s="196">
        <v>3.2844244280811981</v>
      </c>
      <c r="BG38" s="196">
        <v>70.005764700300418</v>
      </c>
      <c r="BH38" s="196">
        <v>7.9533807212167886</v>
      </c>
      <c r="BI38" s="196">
        <v>2.779755328917378</v>
      </c>
      <c r="BJ38" s="196">
        <v>13.854798525091761</v>
      </c>
      <c r="BK38" s="196">
        <v>63.410379195098209</v>
      </c>
      <c r="BL38" s="196">
        <v>194.81727642702791</v>
      </c>
      <c r="BM38" s="196">
        <v>27.080529238276331</v>
      </c>
      <c r="BN38" s="196">
        <v>55.271471515929711</v>
      </c>
      <c r="BO38" s="196">
        <v>3.75201651538887</v>
      </c>
      <c r="BP38" s="196">
        <v>23.62124574251207</v>
      </c>
      <c r="BQ38" s="196">
        <v>5.0687338335974568</v>
      </c>
      <c r="BR38" s="196">
        <v>3.3573603742621145</v>
      </c>
      <c r="BS38" s="196">
        <v>288.80244876336127</v>
      </c>
      <c r="BT38" s="196">
        <v>12.212148998140615</v>
      </c>
      <c r="BU38" s="196">
        <v>36.727836604253405</v>
      </c>
      <c r="BV38" s="196">
        <v>0.90152610200406225</v>
      </c>
      <c r="BW38" s="196">
        <v>9.5756159027454526</v>
      </c>
      <c r="BX38" s="196"/>
      <c r="BY38" s="148">
        <f t="shared" si="24"/>
        <v>3559477.5697192834</v>
      </c>
      <c r="BZ38" s="196"/>
      <c r="CA38" s="148">
        <f t="shared" si="25"/>
        <v>58.515601505139472</v>
      </c>
      <c r="CB38" s="196"/>
      <c r="CC38" s="198">
        <v>7.3588639489444994</v>
      </c>
      <c r="CD38" s="198">
        <v>5.1606363756555442</v>
      </c>
      <c r="CE38" s="373">
        <v>0.4795314382105999</v>
      </c>
      <c r="CF38" s="200"/>
      <c r="CG38" s="438"/>
      <c r="CJ38" s="146"/>
    </row>
    <row r="39" spans="1:88" s="142" customFormat="1" ht="15" x14ac:dyDescent="0.2">
      <c r="A39" s="278"/>
      <c r="B39" s="272"/>
      <c r="C39" s="235"/>
      <c r="D39" s="327"/>
      <c r="E39" s="327"/>
      <c r="F39" s="415"/>
      <c r="G39" s="276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9"/>
      <c r="W39" s="249"/>
      <c r="X39" s="248"/>
      <c r="Y39" s="248"/>
      <c r="Z39" s="248"/>
      <c r="AA39" s="248"/>
      <c r="AB39" s="248"/>
      <c r="AC39" s="249"/>
      <c r="AD39" s="249"/>
      <c r="AE39" s="249"/>
      <c r="AF39" s="445"/>
      <c r="AG39" s="146"/>
      <c r="AH39" s="146"/>
      <c r="AI39" s="249"/>
      <c r="AJ39" s="249"/>
      <c r="AK39" s="249"/>
      <c r="AL39" s="249"/>
      <c r="AM39" s="249"/>
      <c r="AN39" s="249"/>
      <c r="AO39" s="249"/>
      <c r="AP39" s="249"/>
      <c r="AQ39" s="433"/>
      <c r="AR39" s="430"/>
      <c r="AS39" s="433"/>
      <c r="AT39" s="433"/>
      <c r="AU39" s="433"/>
      <c r="AV39" s="463"/>
      <c r="AX39" s="436"/>
      <c r="AY39" s="436"/>
      <c r="AZ39" s="436"/>
      <c r="BA39" s="430"/>
      <c r="BB39" s="146"/>
      <c r="BC39" s="146"/>
      <c r="BD39" s="195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48"/>
      <c r="BZ39" s="196"/>
      <c r="CA39" s="148"/>
      <c r="CB39" s="196"/>
      <c r="CC39" s="198"/>
      <c r="CD39" s="198"/>
      <c r="CE39" s="373"/>
      <c r="CF39" s="200"/>
      <c r="CG39" s="438"/>
      <c r="CJ39" s="146"/>
    </row>
    <row r="40" spans="1:88" s="142" customFormat="1" ht="15" x14ac:dyDescent="0.2">
      <c r="A40" s="278"/>
      <c r="B40" s="272"/>
      <c r="C40" s="235"/>
      <c r="D40" s="327"/>
      <c r="E40" s="327"/>
      <c r="F40" s="415"/>
      <c r="G40" s="276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9"/>
      <c r="W40" s="249"/>
      <c r="X40" s="248"/>
      <c r="Y40" s="248"/>
      <c r="Z40" s="248"/>
      <c r="AA40" s="248"/>
      <c r="AB40" s="248"/>
      <c r="AC40" s="249"/>
      <c r="AD40" s="249"/>
      <c r="AE40" s="249"/>
      <c r="AF40" s="445"/>
      <c r="AG40" s="146"/>
      <c r="AH40" s="146"/>
      <c r="AI40" s="249"/>
      <c r="AJ40" s="249"/>
      <c r="AK40" s="249"/>
      <c r="AL40" s="249"/>
      <c r="AM40" s="249"/>
      <c r="AN40" s="249"/>
      <c r="AO40" s="249"/>
      <c r="AP40" s="249"/>
      <c r="AQ40" s="433"/>
      <c r="AR40" s="430"/>
      <c r="AS40" s="433"/>
      <c r="AT40" s="433"/>
      <c r="AU40" s="433"/>
      <c r="AV40" s="463"/>
      <c r="AX40" s="436"/>
      <c r="AY40" s="436"/>
      <c r="AZ40" s="436"/>
      <c r="BA40" s="430"/>
      <c r="BB40" s="146"/>
      <c r="BC40" s="146"/>
      <c r="BD40" s="195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48"/>
      <c r="BZ40" s="196"/>
      <c r="CA40" s="148"/>
      <c r="CB40" s="196"/>
      <c r="CC40" s="198"/>
      <c r="CD40" s="198"/>
      <c r="CE40" s="373"/>
      <c r="CF40" s="200"/>
      <c r="CG40" s="438"/>
      <c r="CJ40" s="146"/>
    </row>
    <row r="41" spans="1:88" s="142" customFormat="1" ht="15" x14ac:dyDescent="0.2">
      <c r="A41" s="278"/>
      <c r="B41" s="272"/>
      <c r="C41" s="235"/>
      <c r="D41" s="327"/>
      <c r="E41" s="327"/>
      <c r="F41" s="415"/>
      <c r="G41" s="276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9"/>
      <c r="W41" s="249"/>
      <c r="X41" s="248"/>
      <c r="Y41" s="248"/>
      <c r="Z41" s="248"/>
      <c r="AA41" s="248"/>
      <c r="AB41" s="248"/>
      <c r="AC41" s="249"/>
      <c r="AD41" s="249"/>
      <c r="AE41" s="249"/>
      <c r="AF41" s="445"/>
      <c r="AG41" s="146"/>
      <c r="AH41" s="146"/>
      <c r="AI41" s="249"/>
      <c r="AJ41" s="249"/>
      <c r="AK41" s="249"/>
      <c r="AL41" s="249"/>
      <c r="AM41" s="249"/>
      <c r="AN41" s="249"/>
      <c r="AO41" s="249"/>
      <c r="AP41" s="249"/>
      <c r="AQ41" s="433"/>
      <c r="AR41" s="430"/>
      <c r="AS41" s="433"/>
      <c r="AT41" s="433"/>
      <c r="AU41" s="433"/>
      <c r="AV41" s="463"/>
      <c r="AX41" s="436"/>
      <c r="AY41" s="436"/>
      <c r="AZ41" s="436"/>
      <c r="BA41" s="430"/>
      <c r="BB41" s="146"/>
      <c r="BC41" s="146"/>
      <c r="BD41" s="195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48"/>
      <c r="BZ41" s="196"/>
      <c r="CA41" s="148"/>
      <c r="CB41" s="196"/>
      <c r="CC41" s="198"/>
      <c r="CD41" s="198"/>
      <c r="CE41" s="373"/>
      <c r="CF41" s="200"/>
      <c r="CG41" s="438"/>
      <c r="CJ41" s="146"/>
    </row>
    <row r="42" spans="1:88" s="142" customFormat="1" ht="15" x14ac:dyDescent="0.2">
      <c r="A42" s="278"/>
      <c r="B42" s="272"/>
      <c r="C42" s="235"/>
      <c r="D42" s="327"/>
      <c r="E42" s="327"/>
      <c r="F42" s="415"/>
      <c r="G42" s="239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6"/>
      <c r="W42" s="146"/>
      <c r="X42" s="145"/>
      <c r="Y42" s="145"/>
      <c r="Z42" s="145"/>
      <c r="AA42" s="145"/>
      <c r="AB42" s="145"/>
      <c r="AC42" s="146"/>
      <c r="AD42" s="146"/>
      <c r="AE42" s="146"/>
      <c r="AF42" s="443"/>
      <c r="AG42" s="146"/>
      <c r="AH42" s="146"/>
      <c r="AI42" s="249"/>
      <c r="AJ42" s="249"/>
      <c r="AK42" s="249"/>
      <c r="AL42" s="249"/>
      <c r="AM42" s="249"/>
      <c r="AN42" s="249"/>
      <c r="AO42" s="249"/>
      <c r="AP42" s="249"/>
      <c r="AQ42" s="433"/>
      <c r="AR42" s="430"/>
      <c r="AS42" s="433"/>
      <c r="AT42" s="430"/>
      <c r="AU42" s="430"/>
      <c r="AV42" s="436"/>
      <c r="AW42" s="436"/>
      <c r="AX42" s="436"/>
      <c r="AY42" s="436"/>
      <c r="AZ42" s="436"/>
      <c r="BA42" s="430"/>
      <c r="BB42" s="146"/>
      <c r="BC42" s="146"/>
      <c r="BD42" s="250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51"/>
      <c r="BR42" s="251"/>
      <c r="BS42" s="251"/>
      <c r="BT42" s="251"/>
      <c r="BU42" s="251"/>
      <c r="BV42" s="251"/>
      <c r="BW42" s="251"/>
      <c r="BX42" s="251"/>
      <c r="BY42" s="148"/>
      <c r="BZ42" s="251"/>
      <c r="CA42" s="251"/>
      <c r="CB42" s="251"/>
      <c r="CC42" s="198"/>
      <c r="CD42" s="198"/>
      <c r="CE42" s="373"/>
      <c r="CF42" s="200"/>
      <c r="CG42" s="438"/>
      <c r="CJ42" s="146"/>
    </row>
    <row r="43" spans="1:88" s="142" customFormat="1" ht="15.75" x14ac:dyDescent="0.2">
      <c r="A43" s="278">
        <v>21</v>
      </c>
      <c r="B43" s="272">
        <v>132</v>
      </c>
      <c r="C43" s="144">
        <v>110</v>
      </c>
      <c r="D43" s="393">
        <v>3145.8</v>
      </c>
      <c r="E43" s="320" t="s">
        <v>239</v>
      </c>
      <c r="F43" s="311" t="s">
        <v>179</v>
      </c>
      <c r="G43" s="239"/>
      <c r="H43" s="145">
        <v>66.758576514595433</v>
      </c>
      <c r="I43" s="145">
        <v>0.40613264927553339</v>
      </c>
      <c r="J43" s="145">
        <v>10.953151030114352</v>
      </c>
      <c r="K43" s="145">
        <v>2.069103785197985</v>
      </c>
      <c r="L43" s="145">
        <v>0.11051654910841419</v>
      </c>
      <c r="M43" s="145">
        <v>2.12519772363959</v>
      </c>
      <c r="N43" s="145">
        <v>4.1442661335796069</v>
      </c>
      <c r="O43" s="145">
        <v>1.3415539132319123</v>
      </c>
      <c r="P43" s="145">
        <v>2.3410079225601796</v>
      </c>
      <c r="Q43" s="145">
        <v>0.11114329702396283</v>
      </c>
      <c r="R43" s="145">
        <v>1.3288100389490896</v>
      </c>
      <c r="S43" s="145">
        <v>0.38054044272396303</v>
      </c>
      <c r="T43" s="145">
        <v>0.18</v>
      </c>
      <c r="U43" s="145">
        <v>7.35</v>
      </c>
      <c r="V43" s="146">
        <v>99.6</v>
      </c>
      <c r="W43" s="146"/>
      <c r="X43" s="145">
        <v>1.3415539132319123</v>
      </c>
      <c r="Y43" s="145">
        <f t="shared" si="4"/>
        <v>0.99543300361807896</v>
      </c>
      <c r="Z43" s="145">
        <f t="shared" si="5"/>
        <v>1.073365985174634E-2</v>
      </c>
      <c r="AA43" s="145">
        <f t="shared" si="6"/>
        <v>2.336986916849991</v>
      </c>
      <c r="AB43" s="145">
        <v>0.18</v>
      </c>
      <c r="AC43" s="146">
        <f t="shared" si="7"/>
        <v>1.7093504816730527</v>
      </c>
      <c r="AD43" s="146"/>
      <c r="AE43" s="146">
        <f t="shared" si="8"/>
        <v>2.3254175681609066</v>
      </c>
      <c r="AF43" s="443">
        <f t="shared" si="9"/>
        <v>1.8188485654187003</v>
      </c>
      <c r="AG43" s="146">
        <v>0</v>
      </c>
      <c r="AH43" s="146">
        <f t="shared" si="10"/>
        <v>1.3288100389490896</v>
      </c>
      <c r="AI43" s="249">
        <f t="shared" si="11"/>
        <v>34.67830165576175</v>
      </c>
      <c r="AJ43" s="249">
        <f t="shared" si="12"/>
        <v>0.94755081769938698</v>
      </c>
      <c r="AK43" s="249">
        <f t="shared" si="13"/>
        <v>5.2449182300613073E-2</v>
      </c>
      <c r="AL43" s="249">
        <f t="shared" si="14"/>
        <v>4.194301508837575</v>
      </c>
      <c r="AM43" s="249">
        <f t="shared" si="15"/>
        <v>3.974313824376817</v>
      </c>
      <c r="AN43" s="249">
        <f t="shared" si="16"/>
        <v>0.21998768446075845</v>
      </c>
      <c r="AO43" s="249">
        <f t="shared" si="17"/>
        <v>6.6174202300831011</v>
      </c>
      <c r="AP43" s="249">
        <f t="shared" si="18"/>
        <v>0.73257976991689944</v>
      </c>
      <c r="AQ43" s="433">
        <f t="shared" si="19"/>
        <v>2.7714160197963582</v>
      </c>
      <c r="AR43" s="430">
        <f t="shared" ref="AR43:AR57" si="31">(J43+AM43+AO43)*2</f>
        <v>43.089770169148544</v>
      </c>
      <c r="AS43" s="430">
        <f>H43-0.5*AR43</f>
        <v>45.213691430021157</v>
      </c>
      <c r="AT43" s="430">
        <f t="shared" ref="AT43:AT57" si="32">SUM(AQ43:AS43)</f>
        <v>91.074877618966056</v>
      </c>
      <c r="AU43" s="430"/>
      <c r="AV43" s="436">
        <f t="shared" si="20"/>
        <v>45.213691430021157</v>
      </c>
      <c r="AW43" s="436"/>
      <c r="AX43" s="436">
        <f>AQ43</f>
        <v>2.7714160197963582</v>
      </c>
      <c r="AY43" s="436"/>
      <c r="AZ43" s="436">
        <f t="shared" si="21"/>
        <v>43.089770169148544</v>
      </c>
      <c r="BA43" s="430"/>
      <c r="BB43" s="146">
        <f t="shared" si="22"/>
        <v>88.303461599169708</v>
      </c>
      <c r="BC43" s="146">
        <f t="shared" si="23"/>
        <v>1.0492906147453369</v>
      </c>
      <c r="BD43" s="147">
        <v>14785.631894806311</v>
      </c>
      <c r="BE43" s="148">
        <v>25.527205727885825</v>
      </c>
      <c r="BF43" s="148">
        <v>19.859751120078464</v>
      </c>
      <c r="BG43" s="148">
        <v>41.230501324404003</v>
      </c>
      <c r="BH43" s="148">
        <v>10.522053308823097</v>
      </c>
      <c r="BI43" s="148">
        <v>23.254937920651219</v>
      </c>
      <c r="BJ43" s="148">
        <v>6.9844205026850688</v>
      </c>
      <c r="BK43" s="148">
        <v>65.750218544428051</v>
      </c>
      <c r="BL43" s="148">
        <v>288.90727087077397</v>
      </c>
      <c r="BM43" s="148">
        <v>15.3168925307341</v>
      </c>
      <c r="BN43" s="148">
        <v>108.20681132731391</v>
      </c>
      <c r="BO43" s="148">
        <v>6.4255305683186235</v>
      </c>
      <c r="BP43" s="148">
        <v>8.380915026746047</v>
      </c>
      <c r="BQ43" s="148">
        <v>5.4679876995703838</v>
      </c>
      <c r="BR43" s="148">
        <v>5.8109480119221599</v>
      </c>
      <c r="BS43" s="148">
        <v>637.77068662358863</v>
      </c>
      <c r="BT43" s="148">
        <v>25.698889628802149</v>
      </c>
      <c r="BU43" s="148">
        <v>45.000921308510222</v>
      </c>
      <c r="BV43" s="148">
        <v>6.7780857036832858</v>
      </c>
      <c r="BW43" s="148">
        <v>11.411052924116165</v>
      </c>
      <c r="BX43" s="148"/>
      <c r="BY43" s="148">
        <f t="shared" si="24"/>
        <v>1632491.6264059783</v>
      </c>
      <c r="BZ43" s="148"/>
      <c r="CA43" s="148">
        <f t="shared" si="25"/>
        <v>82.110863861428541</v>
      </c>
      <c r="CB43" s="148"/>
      <c r="CC43" s="198">
        <v>12.101778330423366</v>
      </c>
      <c r="CD43" s="198">
        <v>10.704438317175118</v>
      </c>
      <c r="CE43" s="373">
        <v>4.1907217679430691</v>
      </c>
      <c r="CF43" s="200"/>
      <c r="CG43" s="438"/>
      <c r="CJ43" s="146">
        <f t="shared" ref="CJ43:CJ57" si="33">AV43+AZ43</f>
        <v>88.303461599169708</v>
      </c>
    </row>
    <row r="44" spans="1:88" s="142" customFormat="1" ht="15.75" x14ac:dyDescent="0.2">
      <c r="A44" s="278">
        <v>22</v>
      </c>
      <c r="B44" s="272">
        <v>133</v>
      </c>
      <c r="C44" s="144">
        <v>110</v>
      </c>
      <c r="D44" s="393">
        <v>3146</v>
      </c>
      <c r="E44" s="320" t="s">
        <v>240</v>
      </c>
      <c r="F44" s="311" t="s">
        <v>180</v>
      </c>
      <c r="G44" s="239"/>
      <c r="H44" s="145">
        <v>65.812466847937856</v>
      </c>
      <c r="I44" s="145">
        <v>0.59680252965999203</v>
      </c>
      <c r="J44" s="145">
        <v>12.312368324100252</v>
      </c>
      <c r="K44" s="145">
        <v>2.2595775160420493</v>
      </c>
      <c r="L44" s="145">
        <v>0.12575258062839173</v>
      </c>
      <c r="M44" s="145">
        <v>2.7103650060687428</v>
      </c>
      <c r="N44" s="145">
        <v>3.7163856510958762</v>
      </c>
      <c r="O44" s="145">
        <v>1.4417679592976078</v>
      </c>
      <c r="P44" s="145">
        <v>2.4994892084867466</v>
      </c>
      <c r="Q44" s="145">
        <v>0.12261921067917933</v>
      </c>
      <c r="R44" s="145">
        <v>0.35793529386503198</v>
      </c>
      <c r="S44" s="145">
        <v>0.46446987213825425</v>
      </c>
      <c r="T44" s="145">
        <v>0.33</v>
      </c>
      <c r="U44" s="145">
        <v>6.85</v>
      </c>
      <c r="V44" s="146">
        <v>99.599999999999952</v>
      </c>
      <c r="W44" s="146"/>
      <c r="X44" s="145">
        <v>1.4417679592976078</v>
      </c>
      <c r="Y44" s="145">
        <f t="shared" si="4"/>
        <v>1.069791825798825</v>
      </c>
      <c r="Z44" s="145">
        <f t="shared" si="5"/>
        <v>1.3101003360456215E-2</v>
      </c>
      <c r="AA44" s="145">
        <f t="shared" si="6"/>
        <v>2.5115597850964329</v>
      </c>
      <c r="AB44" s="145">
        <v>0.33</v>
      </c>
      <c r="AC44" s="146">
        <f t="shared" si="7"/>
        <v>0.82240516600328628</v>
      </c>
      <c r="AD44" s="146"/>
      <c r="AE44" s="146">
        <f t="shared" si="8"/>
        <v>0.62638676426380591</v>
      </c>
      <c r="AF44" s="443">
        <f t="shared" si="9"/>
        <v>3.0899988868320705</v>
      </c>
      <c r="AG44" s="146">
        <v>0</v>
      </c>
      <c r="AH44" s="146">
        <f t="shared" si="10"/>
        <v>0.35793529386503198</v>
      </c>
      <c r="AI44" s="249">
        <f t="shared" si="11"/>
        <v>40.027103859132829</v>
      </c>
      <c r="AJ44" s="249">
        <f t="shared" si="12"/>
        <v>0.92280233669398903</v>
      </c>
      <c r="AK44" s="249">
        <f t="shared" si="13"/>
        <v>7.7197663306011022E-2</v>
      </c>
      <c r="AL44" s="249">
        <f t="shared" si="14"/>
        <v>4.9699425221107916</v>
      </c>
      <c r="AM44" s="249">
        <f t="shared" si="15"/>
        <v>4.586274572638656</v>
      </c>
      <c r="AN44" s="249">
        <f t="shared" si="16"/>
        <v>0.38366794947213612</v>
      </c>
      <c r="AO44" s="249">
        <f t="shared" si="17"/>
        <v>5.8681857765579792</v>
      </c>
      <c r="AP44" s="249">
        <f t="shared" si="18"/>
        <v>0.98181422344202107</v>
      </c>
      <c r="AQ44" s="433">
        <f t="shared" si="19"/>
        <v>4.4554810597462273</v>
      </c>
      <c r="AR44" s="430">
        <f t="shared" si="31"/>
        <v>45.53365734659377</v>
      </c>
      <c r="AS44" s="430">
        <f>H44-0.5*AR44</f>
        <v>43.04563817464097</v>
      </c>
      <c r="AT44" s="430">
        <f t="shared" si="32"/>
        <v>93.034776580980974</v>
      </c>
      <c r="AU44" s="430"/>
      <c r="AV44" s="436">
        <f t="shared" si="20"/>
        <v>43.04563817464097</v>
      </c>
      <c r="AW44" s="436"/>
      <c r="AX44" s="436">
        <f>AQ44</f>
        <v>4.4554810597462273</v>
      </c>
      <c r="AY44" s="436"/>
      <c r="AZ44" s="436">
        <f t="shared" si="21"/>
        <v>45.53365734659377</v>
      </c>
      <c r="BA44" s="430"/>
      <c r="BB44" s="146">
        <f t="shared" si="22"/>
        <v>88.579295521234741</v>
      </c>
      <c r="BC44" s="146">
        <f t="shared" si="23"/>
        <v>0.94535867933879203</v>
      </c>
      <c r="BD44" s="147">
        <v>19059.142422598918</v>
      </c>
      <c r="BE44" s="148">
        <v>22.472846757178974</v>
      </c>
      <c r="BF44" s="148">
        <v>9.8762712156702808</v>
      </c>
      <c r="BG44" s="148">
        <v>51.025533751608499</v>
      </c>
      <c r="BH44" s="148">
        <v>12.96908903859798</v>
      </c>
      <c r="BI44" s="148">
        <v>10.466129696496061</v>
      </c>
      <c r="BJ44" s="148">
        <v>14.109921224405198</v>
      </c>
      <c r="BK44" s="148">
        <v>74.75132095201738</v>
      </c>
      <c r="BL44" s="148">
        <v>189.133538982472</v>
      </c>
      <c r="BM44" s="148">
        <v>17.796403458778574</v>
      </c>
      <c r="BN44" s="148">
        <v>141.73765544627116</v>
      </c>
      <c r="BO44" s="148">
        <v>10.245313734539856</v>
      </c>
      <c r="BP44" s="148">
        <v>7.6729765894160282</v>
      </c>
      <c r="BQ44" s="148">
        <v>9.379612151656973</v>
      </c>
      <c r="BR44" s="148">
        <v>3.6131016662436326</v>
      </c>
      <c r="BS44" s="148">
        <v>654.32539859104202</v>
      </c>
      <c r="BT44" s="148">
        <v>27.457985976376801</v>
      </c>
      <c r="BU44" s="148">
        <v>53.011027450155645</v>
      </c>
      <c r="BV44" s="148">
        <v>7.4873919911033644</v>
      </c>
      <c r="BW44" s="148">
        <v>13.883353192884918</v>
      </c>
      <c r="BX44" s="148"/>
      <c r="BY44" s="148">
        <f t="shared" si="24"/>
        <v>3052189.5150903631</v>
      </c>
      <c r="BZ44" s="148"/>
      <c r="CA44" s="148">
        <f t="shared" si="25"/>
        <v>94.352366619417353</v>
      </c>
      <c r="CB44" s="148"/>
      <c r="CC44" s="198">
        <v>12.617472441949692</v>
      </c>
      <c r="CD44" s="198">
        <v>10.923691175810875</v>
      </c>
      <c r="CE44" s="374"/>
      <c r="CF44" s="200"/>
      <c r="CG44" s="438"/>
      <c r="CJ44" s="146">
        <f t="shared" si="33"/>
        <v>88.579295521234741</v>
      </c>
    </row>
    <row r="45" spans="1:88" s="142" customFormat="1" ht="15.75" x14ac:dyDescent="0.25">
      <c r="A45" s="278">
        <v>23</v>
      </c>
      <c r="B45" s="272">
        <v>135</v>
      </c>
      <c r="C45" s="144">
        <v>110</v>
      </c>
      <c r="D45" s="393">
        <v>3148</v>
      </c>
      <c r="E45" s="320" t="s">
        <v>240</v>
      </c>
      <c r="F45" s="311" t="s">
        <v>167</v>
      </c>
      <c r="G45" s="239"/>
      <c r="H45" s="145">
        <v>68.752430376359499</v>
      </c>
      <c r="I45" s="145">
        <v>0.38122513320942797</v>
      </c>
      <c r="J45" s="145">
        <v>10.185676548731768</v>
      </c>
      <c r="K45" s="145">
        <v>1.8270861006826034</v>
      </c>
      <c r="L45" s="145">
        <v>0.10104134411376799</v>
      </c>
      <c r="M45" s="145">
        <v>2.0410560058647</v>
      </c>
      <c r="N45" s="145">
        <v>3.831541991187208</v>
      </c>
      <c r="O45" s="145">
        <v>1.3962266229962366</v>
      </c>
      <c r="P45" s="145">
        <v>2.562216622872556</v>
      </c>
      <c r="Q45" s="145">
        <v>0.11084308440963403</v>
      </c>
      <c r="R45" s="145">
        <v>1.0679725969176592</v>
      </c>
      <c r="S45" s="145">
        <v>0.48268357265493494</v>
      </c>
      <c r="T45" s="145">
        <v>0.28000000000000003</v>
      </c>
      <c r="U45" s="145">
        <v>6.58</v>
      </c>
      <c r="V45" s="146">
        <v>99.6</v>
      </c>
      <c r="W45" s="146"/>
      <c r="X45" s="145">
        <v>1.3962266229962366</v>
      </c>
      <c r="Y45" s="145">
        <f t="shared" si="4"/>
        <v>1.0360001542632076</v>
      </c>
      <c r="Z45" s="145">
        <f t="shared" si="5"/>
        <v>1.3614745512507683E-2</v>
      </c>
      <c r="AA45" s="145">
        <f t="shared" si="6"/>
        <v>2.4322267772594444</v>
      </c>
      <c r="AB45" s="145">
        <v>0.28000000000000003</v>
      </c>
      <c r="AC45" s="146">
        <f t="shared" si="7"/>
        <v>1.5506561695725942</v>
      </c>
      <c r="AD45" s="146"/>
      <c r="AE45" s="146">
        <f t="shared" si="8"/>
        <v>1.8689520446059036</v>
      </c>
      <c r="AF45" s="443">
        <f t="shared" si="9"/>
        <v>1.9625899465813044</v>
      </c>
      <c r="AG45" s="146">
        <v>0</v>
      </c>
      <c r="AH45" s="146">
        <f t="shared" si="10"/>
        <v>1.0679725969176592</v>
      </c>
      <c r="AI45" s="249">
        <f t="shared" si="11"/>
        <v>32.519619592776607</v>
      </c>
      <c r="AJ45" s="249">
        <f t="shared" si="12"/>
        <v>0.93964904967654539</v>
      </c>
      <c r="AK45" s="249">
        <f t="shared" si="13"/>
        <v>6.0350950323454673E-2</v>
      </c>
      <c r="AL45" s="249">
        <f t="shared" si="14"/>
        <v>3.8681421065473032</v>
      </c>
      <c r="AM45" s="249">
        <f t="shared" si="15"/>
        <v>3.6346960544310036</v>
      </c>
      <c r="AN45" s="249">
        <f t="shared" si="16"/>
        <v>0.2334460521162996</v>
      </c>
      <c r="AO45" s="249">
        <f t="shared" si="17"/>
        <v>5.8309852459561711</v>
      </c>
      <c r="AP45" s="249">
        <f t="shared" si="18"/>
        <v>0.74901475404382967</v>
      </c>
      <c r="AQ45" s="433">
        <f t="shared" si="19"/>
        <v>2.9450507527414338</v>
      </c>
      <c r="AR45" s="430">
        <f t="shared" si="31"/>
        <v>39.30271569823789</v>
      </c>
      <c r="AS45" s="430">
        <f>H45-0.5*AR45</f>
        <v>49.101072527240554</v>
      </c>
      <c r="AT45" s="430">
        <f t="shared" si="32"/>
        <v>91.348838978219874</v>
      </c>
      <c r="AU45" s="430"/>
      <c r="AV45" s="436">
        <f t="shared" si="20"/>
        <v>49.101072527240554</v>
      </c>
      <c r="AW45" s="436"/>
      <c r="AX45" s="436">
        <f>AQ45</f>
        <v>2.9450507527414338</v>
      </c>
      <c r="AY45" s="436"/>
      <c r="AZ45" s="436">
        <f t="shared" si="21"/>
        <v>39.30271569823789</v>
      </c>
      <c r="BA45" s="430"/>
      <c r="BB45" s="146">
        <f t="shared" si="22"/>
        <v>88.403788225478451</v>
      </c>
      <c r="BC45" s="146">
        <f t="shared" si="23"/>
        <v>1.2493048293210427</v>
      </c>
      <c r="BD45" s="147">
        <v>14391.572551778574</v>
      </c>
      <c r="BE45" s="148">
        <v>25.13123716060764</v>
      </c>
      <c r="BF45" s="148">
        <v>27.669592120115027</v>
      </c>
      <c r="BG45" s="148">
        <v>40.648270717969972</v>
      </c>
      <c r="BH45" s="148">
        <v>8.1170707386104812</v>
      </c>
      <c r="BI45" s="148">
        <v>22.730113163759995</v>
      </c>
      <c r="BJ45" s="148">
        <v>9.4092849995473369</v>
      </c>
      <c r="BK45" s="148">
        <v>66.912972961844446</v>
      </c>
      <c r="BL45" s="148">
        <v>259.2509263250825</v>
      </c>
      <c r="BM45" s="148">
        <v>13.658306595417921</v>
      </c>
      <c r="BN45" s="148">
        <v>111.65947753700486</v>
      </c>
      <c r="BO45" s="148">
        <v>4.9562647131830886</v>
      </c>
      <c r="BP45" s="148">
        <v>8.13788214683135</v>
      </c>
      <c r="BQ45" s="148">
        <v>5.9534198482395624</v>
      </c>
      <c r="BR45" s="148">
        <v>3.8379426435790003</v>
      </c>
      <c r="BS45" s="148">
        <v>724.15293662953184</v>
      </c>
      <c r="BT45" s="148">
        <v>24.003478679706252</v>
      </c>
      <c r="BU45" s="148">
        <v>43.996758688875765</v>
      </c>
      <c r="BV45" s="148">
        <v>0.8848982509805855</v>
      </c>
      <c r="BW45" s="148">
        <v>9.6731403417874642</v>
      </c>
      <c r="BX45" s="148"/>
      <c r="BY45" s="148">
        <f t="shared" si="24"/>
        <v>770230.97029133164</v>
      </c>
      <c r="BZ45" s="148"/>
      <c r="CA45" s="148">
        <f t="shared" si="25"/>
        <v>77.673377710369479</v>
      </c>
      <c r="CB45" s="148"/>
      <c r="CC45" s="191"/>
      <c r="CD45" s="158"/>
      <c r="CE45" s="371"/>
      <c r="CF45" s="206"/>
      <c r="CG45" s="438"/>
      <c r="CJ45" s="146">
        <f t="shared" si="33"/>
        <v>88.403788225478451</v>
      </c>
    </row>
    <row r="46" spans="1:88" s="142" customFormat="1" ht="15.75" x14ac:dyDescent="0.2">
      <c r="A46" s="278">
        <v>24</v>
      </c>
      <c r="B46" s="272">
        <v>137</v>
      </c>
      <c r="C46" s="144">
        <v>110</v>
      </c>
      <c r="D46" s="393">
        <v>3148.1</v>
      </c>
      <c r="E46" s="320" t="s">
        <v>240</v>
      </c>
      <c r="F46" s="311" t="s">
        <v>167</v>
      </c>
      <c r="G46" s="239"/>
      <c r="H46" s="145">
        <v>67.122452066013693</v>
      </c>
      <c r="I46" s="145">
        <v>0.49141662459470675</v>
      </c>
      <c r="J46" s="145">
        <v>11.957735137378972</v>
      </c>
      <c r="K46" s="145">
        <v>2.2152782471138632</v>
      </c>
      <c r="L46" s="145">
        <v>9.7846140037920845E-2</v>
      </c>
      <c r="M46" s="145">
        <v>2.1321090280816302</v>
      </c>
      <c r="N46" s="145">
        <v>3.3508139297454362</v>
      </c>
      <c r="O46" s="145">
        <v>1.4331336766405258</v>
      </c>
      <c r="P46" s="145">
        <v>2.5983354761984896</v>
      </c>
      <c r="Q46" s="145">
        <v>0.11293942759696182</v>
      </c>
      <c r="R46" s="145">
        <v>0.81462116163486009</v>
      </c>
      <c r="S46" s="145">
        <v>0.4533190849629205</v>
      </c>
      <c r="T46" s="145">
        <v>0.28999999999999998</v>
      </c>
      <c r="U46" s="145">
        <v>6.53</v>
      </c>
      <c r="V46" s="146">
        <v>99.6</v>
      </c>
      <c r="W46" s="146"/>
      <c r="X46" s="145">
        <v>1.4331336766405258</v>
      </c>
      <c r="Y46" s="145">
        <f t="shared" si="4"/>
        <v>1.0633851880672702</v>
      </c>
      <c r="Z46" s="145">
        <f t="shared" si="5"/>
        <v>1.2786480268606902E-2</v>
      </c>
      <c r="AA46" s="145">
        <f t="shared" si="6"/>
        <v>2.496518864707796</v>
      </c>
      <c r="AB46" s="145">
        <v>0.28999999999999998</v>
      </c>
      <c r="AC46" s="146">
        <f t="shared" si="7"/>
        <v>1.2679402465977807</v>
      </c>
      <c r="AD46" s="146"/>
      <c r="AE46" s="146">
        <f t="shared" si="8"/>
        <v>1.4255870328610052</v>
      </c>
      <c r="AF46" s="443">
        <f t="shared" si="9"/>
        <v>1.925226896884431</v>
      </c>
      <c r="AG46" s="146">
        <v>0</v>
      </c>
      <c r="AH46" s="146">
        <f t="shared" si="10"/>
        <v>0.81462116163486009</v>
      </c>
      <c r="AI46" s="249">
        <f t="shared" si="11"/>
        <v>37.798432309021344</v>
      </c>
      <c r="AJ46" s="249">
        <f t="shared" si="12"/>
        <v>0.94906595910791414</v>
      </c>
      <c r="AK46" s="249">
        <f t="shared" si="13"/>
        <v>5.0934040892085822E-2</v>
      </c>
      <c r="AL46" s="249">
        <f t="shared" si="14"/>
        <v>4.3473872751954934</v>
      </c>
      <c r="AM46" s="249">
        <f t="shared" si="15"/>
        <v>4.1259572739469528</v>
      </c>
      <c r="AN46" s="249">
        <f t="shared" si="16"/>
        <v>0.22143000124854081</v>
      </c>
      <c r="AO46" s="249">
        <f t="shared" si="17"/>
        <v>5.8970406056254623</v>
      </c>
      <c r="AP46" s="249">
        <f t="shared" si="18"/>
        <v>0.63295939437453819</v>
      </c>
      <c r="AQ46" s="433">
        <f t="shared" si="19"/>
        <v>2.7796162925075096</v>
      </c>
      <c r="AR46" s="430">
        <f t="shared" si="31"/>
        <v>43.961466033902774</v>
      </c>
      <c r="AS46" s="430">
        <f>H46-0.5*AR46</f>
        <v>45.141719049062303</v>
      </c>
      <c r="AT46" s="430">
        <f t="shared" si="32"/>
        <v>91.882801375472582</v>
      </c>
      <c r="AU46" s="430"/>
      <c r="AV46" s="436">
        <f t="shared" si="20"/>
        <v>45.141719049062303</v>
      </c>
      <c r="AW46" s="436"/>
      <c r="AX46" s="436">
        <f>AQ46</f>
        <v>2.7796162925075096</v>
      </c>
      <c r="AY46" s="436"/>
      <c r="AZ46" s="436">
        <f t="shared" si="21"/>
        <v>43.961466033902774</v>
      </c>
      <c r="BA46" s="430"/>
      <c r="BB46" s="146">
        <f t="shared" si="22"/>
        <v>89.103185082965069</v>
      </c>
      <c r="BC46" s="146">
        <f t="shared" si="23"/>
        <v>1.026847444401634</v>
      </c>
      <c r="BD46" s="147">
        <v>17642.564758256816</v>
      </c>
      <c r="BE46" s="148">
        <v>36.837381329814292</v>
      </c>
      <c r="BF46" s="148">
        <v>16.832391327839982</v>
      </c>
      <c r="BG46" s="148">
        <v>46.087453914273503</v>
      </c>
      <c r="BH46" s="148">
        <v>10.380792415904661</v>
      </c>
      <c r="BI46" s="148">
        <v>15.965720782910244</v>
      </c>
      <c r="BJ46" s="148">
        <v>7.4508334929894389</v>
      </c>
      <c r="BK46" s="148">
        <v>76.334207938568284</v>
      </c>
      <c r="BL46" s="148">
        <v>247.95564303389278</v>
      </c>
      <c r="BM46" s="148">
        <v>15.661864563613998</v>
      </c>
      <c r="BN46" s="148">
        <v>136.69741718872544</v>
      </c>
      <c r="BO46" s="148">
        <v>7.0822399982525068</v>
      </c>
      <c r="BP46" s="148">
        <v>6.2018159284574432</v>
      </c>
      <c r="BQ46" s="148">
        <v>7.9647135800378388</v>
      </c>
      <c r="BR46" s="148">
        <v>5.1715646119162075</v>
      </c>
      <c r="BS46" s="148">
        <v>697.40575770890257</v>
      </c>
      <c r="BT46" s="148">
        <v>26.510791034155858</v>
      </c>
      <c r="BU46" s="148">
        <v>49.036496590256128</v>
      </c>
      <c r="BV46" s="148">
        <v>9.2141484670488314</v>
      </c>
      <c r="BW46" s="148">
        <v>11.232953315579246</v>
      </c>
      <c r="BX46" s="148"/>
      <c r="BY46" s="148">
        <f t="shared" si="24"/>
        <v>3896253.4509365507</v>
      </c>
      <c r="BZ46" s="148"/>
      <c r="CA46" s="148">
        <f t="shared" si="25"/>
        <v>86.780240939991231</v>
      </c>
      <c r="CB46" s="148"/>
      <c r="CC46" s="198">
        <v>14</v>
      </c>
      <c r="CD46" s="198">
        <v>12.3</v>
      </c>
      <c r="CE46" s="373">
        <v>5.6666540546933613</v>
      </c>
      <c r="CF46" s="200"/>
      <c r="CG46" s="438"/>
      <c r="CJ46" s="146">
        <f t="shared" si="33"/>
        <v>89.103185082965069</v>
      </c>
    </row>
    <row r="47" spans="1:88" s="142" customFormat="1" ht="15.75" x14ac:dyDescent="0.2">
      <c r="A47" s="278">
        <v>25</v>
      </c>
      <c r="B47" s="272">
        <v>140</v>
      </c>
      <c r="C47" s="144">
        <v>110</v>
      </c>
      <c r="D47" s="393">
        <v>3150.75</v>
      </c>
      <c r="E47" s="320" t="s">
        <v>240</v>
      </c>
      <c r="F47" s="311" t="s">
        <v>161</v>
      </c>
      <c r="G47" s="239"/>
      <c r="H47" s="145">
        <v>28.172630546419711</v>
      </c>
      <c r="I47" s="145">
        <v>1.4623869696744893</v>
      </c>
      <c r="J47" s="145">
        <v>27.334357592093443</v>
      </c>
      <c r="K47" s="204">
        <v>8.273769545900409</v>
      </c>
      <c r="L47" s="145">
        <v>0.36117197095213371</v>
      </c>
      <c r="M47" s="145">
        <v>7.1427979590659181</v>
      </c>
      <c r="N47" s="145">
        <v>7.4215585614547015</v>
      </c>
      <c r="O47" s="145">
        <v>4.6798595415316901</v>
      </c>
      <c r="P47" s="145">
        <v>7.2668021794142623</v>
      </c>
      <c r="Q47" s="145">
        <v>0.26780929300922379</v>
      </c>
      <c r="R47" s="145">
        <v>0.31261010410742107</v>
      </c>
      <c r="S47" s="145">
        <v>1.2442457363766002</v>
      </c>
      <c r="T47" s="145">
        <v>0.32</v>
      </c>
      <c r="U47" s="145">
        <v>5.34</v>
      </c>
      <c r="V47" s="146">
        <v>99.6</v>
      </c>
      <c r="W47" s="146"/>
      <c r="X47" s="145">
        <v>4.6798595415316901</v>
      </c>
      <c r="Y47" s="145">
        <f t="shared" si="4"/>
        <v>3.4724557798165141</v>
      </c>
      <c r="Z47" s="145">
        <f t="shared" si="5"/>
        <v>3.5095640323148963E-2</v>
      </c>
      <c r="AA47" s="145">
        <f t="shared" si="6"/>
        <v>8.1523153213482047</v>
      </c>
      <c r="AB47" s="145">
        <v>0.32</v>
      </c>
      <c r="AC47" s="146">
        <f t="shared" si="7"/>
        <v>1.5568558404840211</v>
      </c>
      <c r="AD47" s="146"/>
      <c r="AE47" s="146">
        <f t="shared" si="8"/>
        <v>0.54706768218798685</v>
      </c>
      <c r="AF47" s="443">
        <f t="shared" si="9"/>
        <v>6.8744908792667143</v>
      </c>
      <c r="AG47" s="146">
        <v>0</v>
      </c>
      <c r="AH47" s="146">
        <f t="shared" si="10"/>
        <v>0.31261010410742107</v>
      </c>
      <c r="AI47" s="249">
        <f t="shared" si="11"/>
        <v>88.87756365554705</v>
      </c>
      <c r="AJ47" s="249">
        <f t="shared" si="12"/>
        <v>0.92265212280222464</v>
      </c>
      <c r="AK47" s="249">
        <f t="shared" si="13"/>
        <v>7.7347877197775347E-2</v>
      </c>
      <c r="AL47" s="249">
        <f t="shared" si="14"/>
        <v>15.416567504966327</v>
      </c>
      <c r="AM47" s="249">
        <f t="shared" si="15"/>
        <v>14.224128734780978</v>
      </c>
      <c r="AN47" s="249">
        <f t="shared" si="16"/>
        <v>1.1924387701853494</v>
      </c>
      <c r="AO47" s="249">
        <f t="shared" si="17"/>
        <v>4.5732325092421444</v>
      </c>
      <c r="AP47" s="249">
        <f t="shared" si="18"/>
        <v>0.76676749075785566</v>
      </c>
      <c r="AQ47" s="433">
        <f t="shared" si="19"/>
        <v>8.8336971402099191</v>
      </c>
      <c r="AR47" s="430">
        <f t="shared" si="31"/>
        <v>92.263437672233138</v>
      </c>
      <c r="AS47" s="431">
        <v>0.1</v>
      </c>
      <c r="AT47" s="430">
        <f t="shared" si="32"/>
        <v>101.19713481244305</v>
      </c>
      <c r="AU47" s="430"/>
      <c r="AV47" s="437">
        <f>AS47</f>
        <v>0.1</v>
      </c>
      <c r="AX47" s="464">
        <v>6</v>
      </c>
      <c r="AY47" s="465">
        <f>AQ47</f>
        <v>8.8336971402099191</v>
      </c>
      <c r="AZ47" s="436">
        <f t="shared" si="21"/>
        <v>92.263437672233138</v>
      </c>
      <c r="BA47" s="430"/>
      <c r="BB47" s="146">
        <f t="shared" si="22"/>
        <v>92.363437672233133</v>
      </c>
      <c r="BC47" s="146">
        <f t="shared" si="23"/>
        <v>1.0838529597742834E-3</v>
      </c>
      <c r="BD47" s="205">
        <v>17722.080642541277</v>
      </c>
      <c r="BE47" s="148">
        <v>20.235067801834123</v>
      </c>
      <c r="BF47" s="148">
        <v>34.260498816787852</v>
      </c>
      <c r="BG47" s="148">
        <v>47.280328548940908</v>
      </c>
      <c r="BH47" s="148">
        <v>11.260385998422386</v>
      </c>
      <c r="BI47" s="148">
        <v>8.7226912930414375</v>
      </c>
      <c r="BJ47" s="148">
        <v>19.818866124721847</v>
      </c>
      <c r="BK47" s="148">
        <v>82.278011852285303</v>
      </c>
      <c r="BL47" s="148">
        <v>187.68000417258585</v>
      </c>
      <c r="BM47" s="148">
        <v>18.730790021032803</v>
      </c>
      <c r="BN47" s="148">
        <v>115.32182629078397</v>
      </c>
      <c r="BO47" s="148">
        <v>7.526451195956203</v>
      </c>
      <c r="BP47" s="148">
        <v>8.4336257972844155</v>
      </c>
      <c r="BQ47" s="148">
        <v>6.7091932942964307</v>
      </c>
      <c r="BR47" s="148">
        <v>5.7311889872820059</v>
      </c>
      <c r="BS47" s="148">
        <v>674.14366261788416</v>
      </c>
      <c r="BT47" s="148">
        <v>26.19230079125575</v>
      </c>
      <c r="BU47" s="148">
        <v>49.244204276646805</v>
      </c>
      <c r="BV47" s="148">
        <v>7.3183494001718872</v>
      </c>
      <c r="BW47" s="148">
        <v>13.00777275675145</v>
      </c>
      <c r="BX47" s="148"/>
      <c r="BY47" s="148">
        <f t="shared" si="24"/>
        <v>2489659.2938334788</v>
      </c>
      <c r="BZ47" s="148"/>
      <c r="CA47" s="148">
        <f t="shared" si="25"/>
        <v>88.444277824654009</v>
      </c>
      <c r="CB47" s="148"/>
      <c r="CC47" s="198">
        <v>10.698802694457903</v>
      </c>
      <c r="CD47" s="198">
        <v>9.9114256024543526</v>
      </c>
      <c r="CE47" s="373">
        <v>0.38821950426602475</v>
      </c>
      <c r="CF47" s="200"/>
      <c r="CG47" s="438"/>
      <c r="CJ47" s="146">
        <f t="shared" si="33"/>
        <v>92.363437672233133</v>
      </c>
    </row>
    <row r="48" spans="1:88" s="142" customFormat="1" ht="15.75" x14ac:dyDescent="0.2">
      <c r="A48" s="278">
        <v>26</v>
      </c>
      <c r="B48" s="272">
        <v>106</v>
      </c>
      <c r="C48" s="144">
        <v>110</v>
      </c>
      <c r="D48" s="393">
        <v>3151</v>
      </c>
      <c r="E48" s="320" t="s">
        <v>240</v>
      </c>
      <c r="F48" s="311" t="s">
        <v>176</v>
      </c>
      <c r="G48" s="239"/>
      <c r="H48" s="145">
        <v>56.62266533809418</v>
      </c>
      <c r="I48" s="145">
        <v>2.2074427576328004</v>
      </c>
      <c r="J48" s="145">
        <v>8.7277194557193543</v>
      </c>
      <c r="K48" s="145">
        <v>2.1335288598266886</v>
      </c>
      <c r="L48" s="145">
        <v>0.16977098402341204</v>
      </c>
      <c r="M48" s="145">
        <v>3.2996675855830508</v>
      </c>
      <c r="N48" s="145">
        <v>3.7981664304458587</v>
      </c>
      <c r="O48" s="145">
        <v>5.0411588113074393</v>
      </c>
      <c r="P48" s="145">
        <v>4.9193688660587327</v>
      </c>
      <c r="Q48" s="145">
        <v>0.2251014160458846</v>
      </c>
      <c r="R48" s="145">
        <v>2.751822814628095</v>
      </c>
      <c r="S48" s="145">
        <v>0.40358668063450581</v>
      </c>
      <c r="T48" s="145">
        <v>0.34</v>
      </c>
      <c r="U48" s="145">
        <v>8.9600000000000009</v>
      </c>
      <c r="V48" s="146">
        <v>99.6</v>
      </c>
      <c r="W48" s="146"/>
      <c r="X48" s="145">
        <v>5.0411588113074393</v>
      </c>
      <c r="Y48" s="145">
        <f t="shared" si="4"/>
        <v>3.74053983799012</v>
      </c>
      <c r="Z48" s="145">
        <f t="shared" si="5"/>
        <v>1.1383710282190668E-2</v>
      </c>
      <c r="AA48" s="145">
        <f t="shared" si="6"/>
        <v>8.7816986492975602</v>
      </c>
      <c r="AB48" s="145">
        <v>0.34</v>
      </c>
      <c r="AC48" s="146">
        <f t="shared" si="7"/>
        <v>3.1554094952626008</v>
      </c>
      <c r="AD48" s="146"/>
      <c r="AE48" s="146">
        <f t="shared" si="8"/>
        <v>4.8156899255991661</v>
      </c>
      <c r="AF48" s="474">
        <f t="shared" si="9"/>
        <v>-1.0175234951533074</v>
      </c>
      <c r="AG48" s="146">
        <f>1.02/(0.7*2.5)</f>
        <v>0.58285714285714285</v>
      </c>
      <c r="AH48" s="146">
        <f t="shared" si="10"/>
        <v>2.1689656717709522</v>
      </c>
      <c r="AI48" s="249">
        <f t="shared" si="11"/>
        <v>25.165634872004759</v>
      </c>
      <c r="AJ48" s="249">
        <f t="shared" si="12"/>
        <v>1.0404330548515284</v>
      </c>
      <c r="AK48" s="249">
        <f t="shared" si="13"/>
        <v>-4.0433054851528524E-2</v>
      </c>
      <c r="AL48" s="249">
        <f t="shared" si="14"/>
        <v>5.4331964454097399</v>
      </c>
      <c r="AM48" s="249">
        <f t="shared" si="15"/>
        <v>5.6528771753061209</v>
      </c>
      <c r="AN48" s="249">
        <f t="shared" si="16"/>
        <v>-0.21968072989638182</v>
      </c>
      <c r="AO48" s="249">
        <f t="shared" si="17"/>
        <v>9.7150909778653141</v>
      </c>
      <c r="AP48" s="249">
        <f t="shared" si="18"/>
        <v>-0.75509097786531398</v>
      </c>
      <c r="AQ48" s="433">
        <f t="shared" si="19"/>
        <v>-1.9922952029150034</v>
      </c>
      <c r="AR48" s="430">
        <f t="shared" si="31"/>
        <v>48.191375217781584</v>
      </c>
      <c r="AS48" s="430">
        <f t="shared" ref="AS48:AS57" si="34">H48-0.5*AR48</f>
        <v>32.526977729203388</v>
      </c>
      <c r="AT48" s="430">
        <f t="shared" si="32"/>
        <v>78.726057744069976</v>
      </c>
      <c r="AU48" s="430"/>
      <c r="AV48" s="436">
        <f t="shared" si="20"/>
        <v>32.526977729203388</v>
      </c>
      <c r="AW48" s="436"/>
      <c r="AX48" s="464">
        <v>0.1</v>
      </c>
      <c r="AY48" s="465">
        <f>AQ48</f>
        <v>-1.9922952029150034</v>
      </c>
      <c r="AZ48" s="436">
        <f t="shared" si="21"/>
        <v>48.191375217781584</v>
      </c>
      <c r="BA48" s="430"/>
      <c r="BB48" s="146">
        <f t="shared" si="22"/>
        <v>80.718352946984965</v>
      </c>
      <c r="BC48" s="146">
        <f t="shared" si="23"/>
        <v>0.6749543374143353</v>
      </c>
      <c r="BD48" s="147">
        <v>18697.824691720783</v>
      </c>
      <c r="BE48" s="148">
        <v>46.560986078599392</v>
      </c>
      <c r="BF48" s="148">
        <v>181.9958974323475</v>
      </c>
      <c r="BG48" s="148">
        <v>40.209331151676061</v>
      </c>
      <c r="BH48" s="148">
        <v>10.680966996284477</v>
      </c>
      <c r="BI48" s="148">
        <v>42.310397334032281</v>
      </c>
      <c r="BJ48" s="148">
        <v>9.4834019306748907</v>
      </c>
      <c r="BK48" s="148">
        <v>67.939446463322682</v>
      </c>
      <c r="BL48" s="148">
        <v>143.49798107457966</v>
      </c>
      <c r="BM48" s="148">
        <v>22.229399870918439</v>
      </c>
      <c r="BN48" s="148">
        <v>243.51609139486891</v>
      </c>
      <c r="BO48" s="148">
        <v>6.1858566912244077</v>
      </c>
      <c r="BP48" s="148">
        <v>15.634054968381184</v>
      </c>
      <c r="BQ48" s="148">
        <v>12.043483925195746</v>
      </c>
      <c r="BR48" s="148">
        <v>3.5137989221449719</v>
      </c>
      <c r="BS48" s="148">
        <v>570.32857203994433</v>
      </c>
      <c r="BT48" s="148">
        <v>24.135823563432695</v>
      </c>
      <c r="BU48" s="148">
        <v>51.866831343104955</v>
      </c>
      <c r="BV48" s="148">
        <v>12.058096998106356</v>
      </c>
      <c r="BW48" s="148">
        <v>14.880330591959625</v>
      </c>
      <c r="BX48" s="148"/>
      <c r="BY48" s="148">
        <f t="shared" si="24"/>
        <v>5228477.2878484186</v>
      </c>
      <c r="BZ48" s="148"/>
      <c r="CA48" s="148">
        <f t="shared" si="25"/>
        <v>90.882985498497277</v>
      </c>
      <c r="CB48" s="148"/>
      <c r="CC48" s="198">
        <v>10.649467744902926</v>
      </c>
      <c r="CD48" s="198">
        <v>8.9417475728155278</v>
      </c>
      <c r="CE48" s="373">
        <v>6.3884400117890658</v>
      </c>
      <c r="CF48" s="200"/>
      <c r="CG48" s="438"/>
      <c r="CJ48" s="146">
        <f t="shared" si="33"/>
        <v>80.718352946984965</v>
      </c>
    </row>
    <row r="49" spans="1:88" s="142" customFormat="1" ht="15.75" x14ac:dyDescent="0.25">
      <c r="A49" s="278">
        <v>27</v>
      </c>
      <c r="B49" s="272">
        <v>107</v>
      </c>
      <c r="C49" s="144">
        <v>110</v>
      </c>
      <c r="D49" s="393">
        <v>3151.5</v>
      </c>
      <c r="E49" s="320" t="s">
        <v>240</v>
      </c>
      <c r="F49" s="310" t="s">
        <v>177</v>
      </c>
      <c r="G49" s="239"/>
      <c r="H49" s="145">
        <v>49.656691044096995</v>
      </c>
      <c r="I49" s="145">
        <v>2.6248785634681457</v>
      </c>
      <c r="J49" s="145">
        <v>16.393053157745495</v>
      </c>
      <c r="K49" s="145">
        <v>6.7335453664198157</v>
      </c>
      <c r="L49" s="145">
        <v>4.46012015061691E-2</v>
      </c>
      <c r="M49" s="145">
        <v>2.4035206372862583</v>
      </c>
      <c r="N49" s="145">
        <v>1.182910388214425</v>
      </c>
      <c r="O49" s="145">
        <v>5.1083311461788545</v>
      </c>
      <c r="P49" s="145">
        <v>6.2518935921869128</v>
      </c>
      <c r="Q49" s="145">
        <v>0.22135792618188777</v>
      </c>
      <c r="R49" s="145">
        <v>2.4805684403500328</v>
      </c>
      <c r="S49" s="145">
        <v>0.61864853636501527</v>
      </c>
      <c r="T49" s="145">
        <v>0.76</v>
      </c>
      <c r="U49" s="145">
        <v>5.12</v>
      </c>
      <c r="V49" s="146">
        <v>99.6</v>
      </c>
      <c r="W49" s="146"/>
      <c r="X49" s="145">
        <v>5.1083311461788545</v>
      </c>
      <c r="Y49" s="145">
        <f t="shared" si="4"/>
        <v>3.7903817104647102</v>
      </c>
      <c r="Z49" s="145">
        <f t="shared" si="5"/>
        <v>1.7449821915353148E-2</v>
      </c>
      <c r="AA49" s="145">
        <f t="shared" si="6"/>
        <v>8.8987128566435647</v>
      </c>
      <c r="AB49" s="145">
        <v>0.76</v>
      </c>
      <c r="AC49" s="146">
        <f t="shared" si="7"/>
        <v>3.0992169767150481</v>
      </c>
      <c r="AD49" s="146"/>
      <c r="AE49" s="146">
        <f t="shared" si="8"/>
        <v>4.3409947706125571</v>
      </c>
      <c r="AF49" s="444">
        <v>0.01</v>
      </c>
      <c r="AG49" s="146">
        <f>3.16/(0.7*2.5)</f>
        <v>1.8057142857142858</v>
      </c>
      <c r="AH49" s="146">
        <f t="shared" si="10"/>
        <v>0.67485415463574694</v>
      </c>
      <c r="AI49" s="249">
        <f t="shared" si="11"/>
        <v>49.189159473236479</v>
      </c>
      <c r="AJ49" s="249">
        <f t="shared" si="12"/>
        <v>0.99979670317388858</v>
      </c>
      <c r="AK49" s="249">
        <f t="shared" si="13"/>
        <v>2.0329682611147155E-4</v>
      </c>
      <c r="AL49" s="249">
        <f t="shared" si="14"/>
        <v>9.1370660037060745</v>
      </c>
      <c r="AM49" s="249">
        <f t="shared" si="15"/>
        <v>9.1352084671875513</v>
      </c>
      <c r="AN49" s="249">
        <f t="shared" si="16"/>
        <v>1.857536518524472E-3</v>
      </c>
      <c r="AO49" s="249">
        <f t="shared" si="17"/>
        <v>5.1179186636296974</v>
      </c>
      <c r="AP49" s="249">
        <f t="shared" si="18"/>
        <v>2.0813363703033154E-3</v>
      </c>
      <c r="AQ49" s="433">
        <f t="shared" si="19"/>
        <v>1.3938872888827787E-2</v>
      </c>
      <c r="AR49" s="430">
        <f t="shared" si="31"/>
        <v>61.292360577125486</v>
      </c>
      <c r="AS49" s="430">
        <f t="shared" si="34"/>
        <v>19.010510755534252</v>
      </c>
      <c r="AT49" s="430">
        <f t="shared" si="32"/>
        <v>80.316810205548563</v>
      </c>
      <c r="AU49" s="430"/>
      <c r="AV49" s="436">
        <f t="shared" si="20"/>
        <v>19.010510755534252</v>
      </c>
      <c r="AW49" s="436"/>
      <c r="AX49" s="142">
        <v>0.1</v>
      </c>
      <c r="AY49" s="436">
        <f>AQ49</f>
        <v>1.3938872888827787E-2</v>
      </c>
      <c r="AZ49" s="436">
        <f t="shared" si="21"/>
        <v>61.292360577125486</v>
      </c>
      <c r="BA49" s="430"/>
      <c r="BB49" s="146">
        <f t="shared" si="22"/>
        <v>80.302871332659734</v>
      </c>
      <c r="BC49" s="146">
        <f t="shared" si="23"/>
        <v>0.31016117794342285</v>
      </c>
      <c r="BD49" s="147">
        <v>84582.049222095971</v>
      </c>
      <c r="BE49" s="148">
        <v>151.13141813706537</v>
      </c>
      <c r="BF49" s="148">
        <v>14.881432287386545</v>
      </c>
      <c r="BG49" s="148">
        <v>117.82994371244256</v>
      </c>
      <c r="BH49" s="148">
        <v>24.774668064599478</v>
      </c>
      <c r="BI49" s="148">
        <v>11.890717592372132</v>
      </c>
      <c r="BJ49" s="148">
        <v>18.882639125984824</v>
      </c>
      <c r="BK49" s="148">
        <v>173.26816956405028</v>
      </c>
      <c r="BL49" s="148">
        <v>127.91340343404079</v>
      </c>
      <c r="BM49" s="148">
        <v>37.914413654546053</v>
      </c>
      <c r="BN49" s="148">
        <v>190.72895894086878</v>
      </c>
      <c r="BO49" s="148">
        <v>18.366663955758334</v>
      </c>
      <c r="BP49" s="148">
        <v>11.293011350741494</v>
      </c>
      <c r="BQ49" s="148">
        <v>14.34856125623776</v>
      </c>
      <c r="BR49" s="148">
        <v>4.5267374742147322</v>
      </c>
      <c r="BS49" s="148">
        <v>567.65068067424966</v>
      </c>
      <c r="BT49" s="148">
        <v>36.448583565697582</v>
      </c>
      <c r="BU49" s="148">
        <v>68.496970480909184</v>
      </c>
      <c r="BV49" s="148">
        <v>7.2991465427379367</v>
      </c>
      <c r="BW49" s="148">
        <v>18.412653421289395</v>
      </c>
      <c r="BX49" s="148"/>
      <c r="BY49" s="148">
        <f t="shared" si="24"/>
        <v>599129805.09990835</v>
      </c>
      <c r="BZ49" s="148"/>
      <c r="CA49" s="148">
        <f t="shared" si="25"/>
        <v>123.35820746789615</v>
      </c>
      <c r="CB49" s="148"/>
      <c r="CC49" s="191"/>
      <c r="CD49" s="158"/>
      <c r="CE49" s="371"/>
      <c r="CF49" s="206"/>
      <c r="CG49" s="438"/>
      <c r="CJ49" s="146">
        <f t="shared" si="33"/>
        <v>80.302871332659734</v>
      </c>
    </row>
    <row r="50" spans="1:88" s="142" customFormat="1" ht="15.75" x14ac:dyDescent="0.25">
      <c r="A50" s="278">
        <v>28</v>
      </c>
      <c r="B50" s="272">
        <v>143</v>
      </c>
      <c r="C50" s="144">
        <v>110</v>
      </c>
      <c r="D50" s="393">
        <v>3151.5</v>
      </c>
      <c r="E50" s="320" t="s">
        <v>240</v>
      </c>
      <c r="F50" s="311" t="s">
        <v>181</v>
      </c>
      <c r="G50" s="446">
        <v>4</v>
      </c>
      <c r="H50" s="145">
        <v>74.099562122069969</v>
      </c>
      <c r="I50" s="145">
        <v>0.44343633516514747</v>
      </c>
      <c r="J50" s="145">
        <v>12.989120476678575</v>
      </c>
      <c r="K50" s="145">
        <v>2.0689295463681887</v>
      </c>
      <c r="L50" s="145">
        <v>3.9601596224961649E-2</v>
      </c>
      <c r="M50" s="145">
        <v>1.2413577278209131</v>
      </c>
      <c r="N50" s="145">
        <v>0.76106144540022458</v>
      </c>
      <c r="O50" s="145">
        <v>1.3514298568154222</v>
      </c>
      <c r="P50" s="145">
        <v>2.7623636505227096</v>
      </c>
      <c r="Q50" s="145">
        <v>0.12053101210007559</v>
      </c>
      <c r="R50" s="145">
        <v>0.25984739676840224</v>
      </c>
      <c r="S50" s="145">
        <v>0.35275883406542763</v>
      </c>
      <c r="T50" s="145">
        <v>0.03</v>
      </c>
      <c r="U50" s="145">
        <v>3.08</v>
      </c>
      <c r="V50" s="146">
        <v>99.6</v>
      </c>
      <c r="W50" s="146"/>
      <c r="X50" s="145">
        <v>1.3514298568154222</v>
      </c>
      <c r="Y50" s="145">
        <f t="shared" si="4"/>
        <v>1.0027609537570432</v>
      </c>
      <c r="Z50" s="145">
        <f t="shared" si="5"/>
        <v>9.9500418600803209E-3</v>
      </c>
      <c r="AA50" s="145">
        <f t="shared" si="6"/>
        <v>2.3541908105724652</v>
      </c>
      <c r="AB50" s="145">
        <v>0.03</v>
      </c>
      <c r="AC50" s="146">
        <f t="shared" si="7"/>
        <v>0.61260623083382981</v>
      </c>
      <c r="AD50" s="146"/>
      <c r="AE50" s="146">
        <f t="shared" si="8"/>
        <v>0.4547329443447039</v>
      </c>
      <c r="AF50" s="443">
        <f t="shared" si="9"/>
        <v>0.30632850105552067</v>
      </c>
      <c r="AG50" s="146">
        <v>0</v>
      </c>
      <c r="AH50" s="146">
        <f t="shared" si="10"/>
        <v>0.25984739676840224</v>
      </c>
      <c r="AI50" s="249">
        <f t="shared" si="11"/>
        <v>39.273689931091241</v>
      </c>
      <c r="AJ50" s="249">
        <f t="shared" si="12"/>
        <v>0.9922001599138508</v>
      </c>
      <c r="AK50" s="249">
        <f t="shared" si="13"/>
        <v>7.7998400861492255E-3</v>
      </c>
      <c r="AL50" s="249">
        <f t="shared" si="14"/>
        <v>3.3102872741891018</v>
      </c>
      <c r="AM50" s="249">
        <f t="shared" si="15"/>
        <v>3.2844675628112121</v>
      </c>
      <c r="AN50" s="249">
        <f t="shared" si="16"/>
        <v>2.5819711377889808E-2</v>
      </c>
      <c r="AO50" s="249">
        <f t="shared" si="17"/>
        <v>3.0323248436648176</v>
      </c>
      <c r="AP50" s="249">
        <f t="shared" si="18"/>
        <v>4.7675156335182642E-2</v>
      </c>
      <c r="AQ50" s="433">
        <f t="shared" si="19"/>
        <v>0.37982336876859313</v>
      </c>
      <c r="AR50" s="430">
        <f t="shared" si="31"/>
        <v>38.611825766309209</v>
      </c>
      <c r="AS50" s="430">
        <f t="shared" si="34"/>
        <v>54.793649238915364</v>
      </c>
      <c r="AT50" s="430">
        <f t="shared" si="32"/>
        <v>93.785298373993157</v>
      </c>
      <c r="AU50" s="430"/>
      <c r="AV50" s="436">
        <f t="shared" si="20"/>
        <v>54.793649238915364</v>
      </c>
      <c r="AW50" s="436"/>
      <c r="AX50" s="436">
        <f>AQ50</f>
        <v>0.37982336876859313</v>
      </c>
      <c r="AY50" s="436"/>
      <c r="AZ50" s="436">
        <f t="shared" si="21"/>
        <v>38.611825766309209</v>
      </c>
      <c r="BA50" s="430"/>
      <c r="BB50" s="146">
        <f t="shared" si="22"/>
        <v>93.405475005224574</v>
      </c>
      <c r="BC50" s="146">
        <f t="shared" si="23"/>
        <v>1.4190898293839713</v>
      </c>
      <c r="BD50" s="147">
        <v>15136.116194416152</v>
      </c>
      <c r="BE50" s="148">
        <v>18.878646102023236</v>
      </c>
      <c r="BF50" s="148">
        <v>11.723296020267426</v>
      </c>
      <c r="BG50" s="148">
        <v>45.87215023303434</v>
      </c>
      <c r="BH50" s="148">
        <v>10.866824310848694</v>
      </c>
      <c r="BI50" s="148">
        <v>13.686082379719238</v>
      </c>
      <c r="BJ50" s="148">
        <v>6.1549316657218762</v>
      </c>
      <c r="BK50" s="148">
        <v>78.187907038566394</v>
      </c>
      <c r="BL50" s="148">
        <v>219.67121382665104</v>
      </c>
      <c r="BM50" s="148">
        <v>15.332526824810929</v>
      </c>
      <c r="BN50" s="148">
        <v>119.92091571881967</v>
      </c>
      <c r="BO50" s="148">
        <v>7.3703101754227314</v>
      </c>
      <c r="BP50" s="148">
        <v>7.2628562485542192</v>
      </c>
      <c r="BQ50" s="148">
        <v>7.0790734748146811</v>
      </c>
      <c r="BR50" s="148">
        <v>5.9442441690637198</v>
      </c>
      <c r="BS50" s="148">
        <v>894.96530072202415</v>
      </c>
      <c r="BT50" s="148">
        <v>25.678781331975802</v>
      </c>
      <c r="BU50" s="148">
        <v>50.532892792760151</v>
      </c>
      <c r="BV50" s="148">
        <v>1.1096801342392595</v>
      </c>
      <c r="BW50" s="148">
        <v>15.916454623700993</v>
      </c>
      <c r="BX50" s="148"/>
      <c r="BY50" s="148">
        <f t="shared" si="24"/>
        <v>1748248.645207274</v>
      </c>
      <c r="BZ50" s="148"/>
      <c r="CA50" s="148">
        <f t="shared" si="25"/>
        <v>92.12812874843695</v>
      </c>
      <c r="CB50" s="148"/>
      <c r="CC50" s="191"/>
      <c r="CD50" s="158"/>
      <c r="CE50" s="371"/>
      <c r="CF50" s="206"/>
      <c r="CG50" s="438"/>
      <c r="CJ50" s="146">
        <f t="shared" si="33"/>
        <v>93.405475005224574</v>
      </c>
    </row>
    <row r="51" spans="1:88" s="142" customFormat="1" ht="15.75" x14ac:dyDescent="0.2">
      <c r="A51" s="278">
        <v>29</v>
      </c>
      <c r="B51" s="272">
        <v>109</v>
      </c>
      <c r="C51" s="144">
        <v>110</v>
      </c>
      <c r="D51" s="393">
        <v>3152.5</v>
      </c>
      <c r="E51" s="320" t="s">
        <v>240</v>
      </c>
      <c r="F51" s="311" t="s">
        <v>162</v>
      </c>
      <c r="G51" s="239"/>
      <c r="H51" s="145">
        <v>59.52423823375544</v>
      </c>
      <c r="I51" s="145">
        <v>2.2550251891189848</v>
      </c>
      <c r="J51" s="145">
        <v>12.870191039327974</v>
      </c>
      <c r="K51" s="145">
        <v>2.401014197697942</v>
      </c>
      <c r="L51" s="145">
        <v>6.4884003812869823E-2</v>
      </c>
      <c r="M51" s="145">
        <v>1.801653313420253</v>
      </c>
      <c r="N51" s="145">
        <v>1.6997364583745658</v>
      </c>
      <c r="O51" s="145">
        <v>5.3142651613462286</v>
      </c>
      <c r="P51" s="145">
        <v>5.7626381122228993</v>
      </c>
      <c r="Q51" s="145">
        <v>0.2218910507751444</v>
      </c>
      <c r="R51" s="145">
        <v>2.7827688239051098</v>
      </c>
      <c r="S51" s="145">
        <v>0.66169441624256853</v>
      </c>
      <c r="T51" s="145">
        <v>0.32</v>
      </c>
      <c r="U51" s="145">
        <v>3.92</v>
      </c>
      <c r="V51" s="146">
        <v>99.6</v>
      </c>
      <c r="W51" s="146"/>
      <c r="X51" s="145">
        <v>5.3142651613462286</v>
      </c>
      <c r="Y51" s="145">
        <f t="shared" si="4"/>
        <v>3.9431847497189016</v>
      </c>
      <c r="Z51" s="145">
        <f t="shared" si="5"/>
        <v>1.8663989401251472E-2</v>
      </c>
      <c r="AA51" s="145">
        <f t="shared" si="6"/>
        <v>9.2574499110651303</v>
      </c>
      <c r="AB51" s="145">
        <v>0.32</v>
      </c>
      <c r="AC51" s="146">
        <f t="shared" si="7"/>
        <v>3.4444632401476785</v>
      </c>
      <c r="AD51" s="146"/>
      <c r="AE51" s="146">
        <f t="shared" si="8"/>
        <v>4.8698454418339416</v>
      </c>
      <c r="AF51" s="444">
        <v>0.01</v>
      </c>
      <c r="AG51" s="146">
        <f>3.17/(0.7*2.5)</f>
        <v>1.8114285714285714</v>
      </c>
      <c r="AH51" s="146">
        <f t="shared" si="10"/>
        <v>0.97134025247653843</v>
      </c>
      <c r="AI51" s="249">
        <f t="shared" si="11"/>
        <v>38.620573117983916</v>
      </c>
      <c r="AJ51" s="249">
        <f t="shared" si="12"/>
        <v>0.99974107064725715</v>
      </c>
      <c r="AK51" s="249">
        <f t="shared" si="13"/>
        <v>2.5892935274291504E-4</v>
      </c>
      <c r="AL51" s="249">
        <f t="shared" si="14"/>
        <v>4.2026675111181948</v>
      </c>
      <c r="AM51" s="249">
        <f t="shared" si="15"/>
        <v>4.201579317139748</v>
      </c>
      <c r="AN51" s="249">
        <f t="shared" si="16"/>
        <v>1.0881939784475119E-3</v>
      </c>
      <c r="AO51" s="249">
        <f t="shared" si="17"/>
        <v>3.9179705193666017</v>
      </c>
      <c r="AP51" s="249">
        <f t="shared" si="18"/>
        <v>2.0294806333976435E-3</v>
      </c>
      <c r="AQ51" s="433">
        <f t="shared" si="19"/>
        <v>1.3117674611845155E-2</v>
      </c>
      <c r="AR51" s="430">
        <f t="shared" si="31"/>
        <v>41.979481751668651</v>
      </c>
      <c r="AS51" s="430">
        <f t="shared" si="34"/>
        <v>38.534497357921111</v>
      </c>
      <c r="AT51" s="430">
        <f t="shared" si="32"/>
        <v>80.527096784201603</v>
      </c>
      <c r="AU51" s="430"/>
      <c r="AV51" s="436">
        <f t="shared" si="20"/>
        <v>38.534497357921111</v>
      </c>
      <c r="AW51" s="436"/>
      <c r="AX51" s="464">
        <v>0.1</v>
      </c>
      <c r="AY51" s="465">
        <f>AQ51</f>
        <v>1.3117674611845155E-2</v>
      </c>
      <c r="AZ51" s="436">
        <f t="shared" si="21"/>
        <v>41.979481751668651</v>
      </c>
      <c r="BA51" s="430"/>
      <c r="BB51" s="146">
        <f t="shared" si="22"/>
        <v>80.513979109589769</v>
      </c>
      <c r="BC51" s="146">
        <f t="shared" si="23"/>
        <v>0.91793647158089076</v>
      </c>
      <c r="BD51" s="147">
        <v>21494.767504267533</v>
      </c>
      <c r="BE51" s="148">
        <v>45.796036343535427</v>
      </c>
      <c r="BF51" s="148">
        <v>5.2487650316445711</v>
      </c>
      <c r="BG51" s="148">
        <v>53.366396023818766</v>
      </c>
      <c r="BH51" s="148">
        <v>13.957481689113353</v>
      </c>
      <c r="BI51" s="148">
        <v>24.897744012790024</v>
      </c>
      <c r="BJ51" s="148">
        <v>20.091507597536875</v>
      </c>
      <c r="BK51" s="148">
        <v>94.363333992899342</v>
      </c>
      <c r="BL51" s="148">
        <v>205.55932039937147</v>
      </c>
      <c r="BM51" s="148">
        <v>15.725033152405866</v>
      </c>
      <c r="BN51" s="148">
        <v>143.64630673225483</v>
      </c>
      <c r="BO51" s="148">
        <v>10.198233959018296</v>
      </c>
      <c r="BP51" s="148">
        <v>13.457089568520379</v>
      </c>
      <c r="BQ51" s="148">
        <v>8.0801631783831045</v>
      </c>
      <c r="BR51" s="148">
        <v>4.6710119439454765</v>
      </c>
      <c r="BS51" s="148">
        <v>979.21053808704403</v>
      </c>
      <c r="BT51" s="148">
        <v>31.837989205022083</v>
      </c>
      <c r="BU51" s="148">
        <v>60.172786436603509</v>
      </c>
      <c r="BV51" s="148">
        <v>6.2466432617463896</v>
      </c>
      <c r="BW51" s="148">
        <v>16.175830401060214</v>
      </c>
      <c r="BX51" s="148"/>
      <c r="BY51" s="148">
        <f t="shared" si="24"/>
        <v>7465540.6252010837</v>
      </c>
      <c r="BZ51" s="148"/>
      <c r="CA51" s="148">
        <f t="shared" si="25"/>
        <v>108.18660604268581</v>
      </c>
      <c r="CB51" s="148"/>
      <c r="CC51" s="198">
        <v>13.37430762594648</v>
      </c>
      <c r="CD51" s="198">
        <v>11.647043375497883</v>
      </c>
      <c r="CE51" s="373">
        <v>0.96643223062691608</v>
      </c>
      <c r="CF51" s="200" t="s">
        <v>159</v>
      </c>
      <c r="CG51" s="438"/>
      <c r="CJ51" s="146">
        <f t="shared" si="33"/>
        <v>80.513979109589769</v>
      </c>
    </row>
    <row r="52" spans="1:88" s="142" customFormat="1" ht="15.75" x14ac:dyDescent="0.2">
      <c r="A52" s="278">
        <v>30</v>
      </c>
      <c r="B52" s="272">
        <v>114</v>
      </c>
      <c r="C52" s="144">
        <v>110</v>
      </c>
      <c r="D52" s="393">
        <v>3153.8</v>
      </c>
      <c r="E52" s="320" t="s">
        <v>240</v>
      </c>
      <c r="F52" s="311" t="s">
        <v>163</v>
      </c>
      <c r="G52" s="239"/>
      <c r="H52" s="145">
        <v>67.051474365289081</v>
      </c>
      <c r="I52" s="145">
        <v>0.76576726598806844</v>
      </c>
      <c r="J52" s="145">
        <v>15.739309122321972</v>
      </c>
      <c r="K52" s="145">
        <v>3.0930951203063111</v>
      </c>
      <c r="L52" s="145">
        <v>5.8715336226559292E-2</v>
      </c>
      <c r="M52" s="145">
        <v>2.1380197387436444</v>
      </c>
      <c r="N52" s="145">
        <v>0.62386330102720711</v>
      </c>
      <c r="O52" s="145">
        <v>1.5253647943691429</v>
      </c>
      <c r="P52" s="145">
        <v>3.1558207859774163</v>
      </c>
      <c r="Q52" s="145">
        <v>0.12668527886360956</v>
      </c>
      <c r="R52" s="145">
        <v>0.17110738963396613</v>
      </c>
      <c r="S52" s="145">
        <v>0.5407775012530216</v>
      </c>
      <c r="T52" s="145">
        <v>0.47</v>
      </c>
      <c r="U52" s="145">
        <v>4.1399999999999997</v>
      </c>
      <c r="V52" s="146">
        <v>99.6</v>
      </c>
      <c r="W52" s="146"/>
      <c r="X52" s="145">
        <v>1.5253647943691429</v>
      </c>
      <c r="Y52" s="145">
        <f t="shared" si="4"/>
        <v>1.131820677421904</v>
      </c>
      <c r="Z52" s="145">
        <f t="shared" si="5"/>
        <v>1.5253363643500453E-2</v>
      </c>
      <c r="AA52" s="145">
        <f t="shared" si="6"/>
        <v>2.6571854717910468</v>
      </c>
      <c r="AB52" s="145">
        <v>0.47</v>
      </c>
      <c r="AC52" s="146">
        <f t="shared" si="7"/>
        <v>0.7118848908869877</v>
      </c>
      <c r="AD52" s="146"/>
      <c r="AE52" s="146">
        <f t="shared" si="8"/>
        <v>0.29943793185944068</v>
      </c>
      <c r="AF52" s="443">
        <f t="shared" si="9"/>
        <v>0.32442536916776643</v>
      </c>
      <c r="AG52" s="146">
        <v>0</v>
      </c>
      <c r="AH52" s="146">
        <f t="shared" si="10"/>
        <v>0.17110738963396613</v>
      </c>
      <c r="AI52" s="249">
        <f t="shared" si="11"/>
        <v>47.542352736133687</v>
      </c>
      <c r="AJ52" s="249">
        <f t="shared" si="12"/>
        <v>0.99317607668748809</v>
      </c>
      <c r="AK52" s="249">
        <f t="shared" si="13"/>
        <v>6.8239233125118965E-3</v>
      </c>
      <c r="AL52" s="249">
        <f t="shared" si="14"/>
        <v>5.2311148590499554</v>
      </c>
      <c r="AM52" s="249">
        <f t="shared" si="15"/>
        <v>5.1954181324128568</v>
      </c>
      <c r="AN52" s="249">
        <f t="shared" si="16"/>
        <v>3.5696726637098372E-2</v>
      </c>
      <c r="AO52" s="249">
        <f t="shared" si="17"/>
        <v>4.0838808676280722</v>
      </c>
      <c r="AP52" s="249">
        <f t="shared" si="18"/>
        <v>5.6119132371927762E-2</v>
      </c>
      <c r="AQ52" s="433">
        <f t="shared" si="19"/>
        <v>0.4162412281767926</v>
      </c>
      <c r="AR52" s="430">
        <f t="shared" si="31"/>
        <v>50.037216244725798</v>
      </c>
      <c r="AS52" s="430">
        <f t="shared" si="34"/>
        <v>42.032866242926183</v>
      </c>
      <c r="AT52" s="430">
        <f t="shared" si="32"/>
        <v>92.486323715828775</v>
      </c>
      <c r="AU52" s="430"/>
      <c r="AV52" s="436">
        <f t="shared" si="20"/>
        <v>42.032866242926183</v>
      </c>
      <c r="AW52" s="436"/>
      <c r="AX52" s="436">
        <f>AQ52</f>
        <v>0.4162412281767926</v>
      </c>
      <c r="AY52" s="436"/>
      <c r="AZ52" s="436">
        <f t="shared" si="21"/>
        <v>50.037216244725798</v>
      </c>
      <c r="BA52" s="430"/>
      <c r="BB52" s="146">
        <f t="shared" si="22"/>
        <v>92.070082487651973</v>
      </c>
      <c r="BC52" s="146">
        <f t="shared" si="23"/>
        <v>0.84003206807806141</v>
      </c>
      <c r="BD52" s="147">
        <v>24585.101854826669</v>
      </c>
      <c r="BE52" s="148">
        <v>80.799850430156141</v>
      </c>
      <c r="BF52" s="148">
        <v>21.349341578122718</v>
      </c>
      <c r="BG52" s="148">
        <v>68.269384698281499</v>
      </c>
      <c r="BH52" s="148">
        <v>16.55471231065285</v>
      </c>
      <c r="BI52" s="148">
        <v>27.769954728923228</v>
      </c>
      <c r="BJ52" s="148">
        <v>23.48739954973388</v>
      </c>
      <c r="BK52" s="148">
        <v>101.53999592056691</v>
      </c>
      <c r="BL52" s="148">
        <v>190.70104058964714</v>
      </c>
      <c r="BM52" s="148">
        <v>20.785731032479035</v>
      </c>
      <c r="BN52" s="148">
        <v>182.41055706224543</v>
      </c>
      <c r="BO52" s="148">
        <v>10.990680343936381</v>
      </c>
      <c r="BP52" s="148">
        <v>13.928013132000032</v>
      </c>
      <c r="BQ52" s="148">
        <v>9.8037856167334727</v>
      </c>
      <c r="BR52" s="148">
        <v>6.640721942391747</v>
      </c>
      <c r="BS52" s="148">
        <v>564.7209379638665</v>
      </c>
      <c r="BT52" s="148">
        <v>36.546270467421692</v>
      </c>
      <c r="BU52" s="148">
        <v>57.967031636438215</v>
      </c>
      <c r="BV52" s="148">
        <v>3.6398725535445249</v>
      </c>
      <c r="BW52" s="148">
        <v>13.825159653946267</v>
      </c>
      <c r="BX52" s="148"/>
      <c r="BY52" s="148">
        <f t="shared" si="24"/>
        <v>61965733.989344716</v>
      </c>
      <c r="BZ52" s="148"/>
      <c r="CA52" s="148">
        <f t="shared" si="25"/>
        <v>108.33846175780617</v>
      </c>
      <c r="CB52" s="148"/>
      <c r="CC52" s="198">
        <v>16.899999999999999</v>
      </c>
      <c r="CD52" s="198">
        <v>15.8</v>
      </c>
      <c r="CE52" s="373">
        <v>1.2802896119657281</v>
      </c>
      <c r="CF52" s="200"/>
      <c r="CG52" s="438"/>
      <c r="CJ52" s="146">
        <f t="shared" si="33"/>
        <v>92.070082487651973</v>
      </c>
    </row>
    <row r="53" spans="1:88" s="142" customFormat="1" ht="15.75" x14ac:dyDescent="0.2">
      <c r="A53" s="278">
        <v>31</v>
      </c>
      <c r="B53" s="272">
        <v>112</v>
      </c>
      <c r="C53" s="144">
        <v>110</v>
      </c>
      <c r="D53" s="393">
        <v>3154.3</v>
      </c>
      <c r="E53" s="320" t="s">
        <v>240</v>
      </c>
      <c r="F53" s="311" t="s">
        <v>162</v>
      </c>
      <c r="G53" s="239"/>
      <c r="H53" s="145">
        <v>48.790267710138856</v>
      </c>
      <c r="I53" s="145">
        <v>1.8150651616619768</v>
      </c>
      <c r="J53" s="145">
        <v>8.8957695692547816</v>
      </c>
      <c r="K53" s="145">
        <v>2.4352314921848159</v>
      </c>
      <c r="L53" s="145">
        <v>0.27979394532372626</v>
      </c>
      <c r="M53" s="145">
        <v>5.2743555682150571</v>
      </c>
      <c r="N53" s="145">
        <v>5.7833887896139853</v>
      </c>
      <c r="O53" s="145">
        <v>4.7428778169342412</v>
      </c>
      <c r="P53" s="145">
        <v>4.2192447557092292</v>
      </c>
      <c r="Q53" s="145">
        <v>0.18391440019721575</v>
      </c>
      <c r="R53" s="145">
        <v>2.4209585144443917</v>
      </c>
      <c r="S53" s="145">
        <v>0.45913227632172221</v>
      </c>
      <c r="T53" s="145">
        <v>0.33</v>
      </c>
      <c r="U53" s="145">
        <v>13.97</v>
      </c>
      <c r="V53" s="146">
        <v>99.6</v>
      </c>
      <c r="W53" s="146"/>
      <c r="X53" s="145">
        <v>4.7428778169342412</v>
      </c>
      <c r="Y53" s="145">
        <f t="shared" si="4"/>
        <v>3.5192153401652071</v>
      </c>
      <c r="Z53" s="145">
        <f t="shared" si="5"/>
        <v>1.2950449223527548E-2</v>
      </c>
      <c r="AA53" s="145">
        <f t="shared" si="6"/>
        <v>8.2620931570994482</v>
      </c>
      <c r="AB53" s="145">
        <v>0.33</v>
      </c>
      <c r="AC53" s="146">
        <f t="shared" si="7"/>
        <v>2.880090790766114</v>
      </c>
      <c r="AD53" s="146"/>
      <c r="AE53" s="146">
        <f t="shared" si="8"/>
        <v>4.236677400277685</v>
      </c>
      <c r="AF53" s="443">
        <f t="shared" si="9"/>
        <v>1.5467113893363003</v>
      </c>
      <c r="AG53" s="146">
        <v>0</v>
      </c>
      <c r="AH53" s="146">
        <f t="shared" si="10"/>
        <v>2.4209585144443917</v>
      </c>
      <c r="AI53" s="249">
        <f t="shared" si="11"/>
        <v>28.234020097100647</v>
      </c>
      <c r="AJ53" s="249">
        <f t="shared" si="12"/>
        <v>0.94521816645249412</v>
      </c>
      <c r="AK53" s="249">
        <f t="shared" si="13"/>
        <v>5.4781833547505765E-2</v>
      </c>
      <c r="AL53" s="249">
        <f t="shared" si="14"/>
        <v>7.7095870603998726</v>
      </c>
      <c r="AM53" s="249">
        <f t="shared" si="15"/>
        <v>7.2872417453370417</v>
      </c>
      <c r="AN53" s="249">
        <f t="shared" si="16"/>
        <v>0.42234531506283007</v>
      </c>
      <c r="AO53" s="249">
        <f t="shared" si="17"/>
        <v>12.518890035231751</v>
      </c>
      <c r="AP53" s="249">
        <f t="shared" si="18"/>
        <v>1.4511099647682499</v>
      </c>
      <c r="AQ53" s="433">
        <f t="shared" si="19"/>
        <v>3.4201666691673802</v>
      </c>
      <c r="AR53" s="430">
        <f t="shared" si="31"/>
        <v>57.403802699647144</v>
      </c>
      <c r="AS53" s="430">
        <f t="shared" si="34"/>
        <v>20.088366360315284</v>
      </c>
      <c r="AT53" s="430">
        <f t="shared" si="32"/>
        <v>80.912335729129808</v>
      </c>
      <c r="AU53" s="430"/>
      <c r="AV53" s="436">
        <f t="shared" si="20"/>
        <v>20.088366360315284</v>
      </c>
      <c r="AW53" s="436"/>
      <c r="AX53" s="436">
        <f>AQ53</f>
        <v>3.4201666691673802</v>
      </c>
      <c r="AY53" s="436"/>
      <c r="AZ53" s="436">
        <f t="shared" si="21"/>
        <v>57.403802699647144</v>
      </c>
      <c r="BA53" s="430"/>
      <c r="BB53" s="146">
        <f t="shared" si="22"/>
        <v>77.492169059962436</v>
      </c>
      <c r="BC53" s="146">
        <f t="shared" si="23"/>
        <v>0.34994835560674042</v>
      </c>
      <c r="BD53" s="147">
        <v>21164.006049101281</v>
      </c>
      <c r="BE53" s="148">
        <v>17.162067033534584</v>
      </c>
      <c r="BF53" s="148">
        <v>154.76063022197491</v>
      </c>
      <c r="BG53" s="148">
        <v>40.672985592652786</v>
      </c>
      <c r="BH53" s="148">
        <v>6.6032095977036063</v>
      </c>
      <c r="BI53" s="148">
        <v>21.235700887686821</v>
      </c>
      <c r="BJ53" s="148">
        <v>11.231988856548661</v>
      </c>
      <c r="BK53" s="148">
        <v>61.845239923153031</v>
      </c>
      <c r="BL53" s="148">
        <v>139.0498792089065</v>
      </c>
      <c r="BM53" s="148">
        <v>16.842274400929469</v>
      </c>
      <c r="BN53" s="148">
        <v>171.6188758993226</v>
      </c>
      <c r="BO53" s="148">
        <v>6.6497755861240853</v>
      </c>
      <c r="BP53" s="148">
        <v>11.313744211489023</v>
      </c>
      <c r="BQ53" s="148">
        <v>9.7415773073198313</v>
      </c>
      <c r="BR53" s="148">
        <v>4.2802193436635969</v>
      </c>
      <c r="BS53" s="148">
        <v>552.56471503346631</v>
      </c>
      <c r="BT53" s="148">
        <v>16.630078298680861</v>
      </c>
      <c r="BU53" s="148">
        <v>38.878675939802825</v>
      </c>
      <c r="BV53" s="148">
        <v>10.813952954871462</v>
      </c>
      <c r="BW53" s="148">
        <v>13.706667547106974</v>
      </c>
      <c r="BX53" s="148"/>
      <c r="BY53" s="148">
        <f t="shared" si="24"/>
        <v>836297.17984063411</v>
      </c>
      <c r="BZ53" s="148"/>
      <c r="CA53" s="148">
        <f t="shared" si="25"/>
        <v>69.215421785590664</v>
      </c>
      <c r="CB53" s="148"/>
      <c r="CC53" s="198">
        <v>10.768873763842542</v>
      </c>
      <c r="CD53" s="198">
        <v>9.4172965371770108</v>
      </c>
      <c r="CE53" s="373">
        <v>0.87150005067979663</v>
      </c>
      <c r="CF53" s="200"/>
      <c r="CG53" s="438"/>
      <c r="CJ53" s="146">
        <f t="shared" si="33"/>
        <v>77.492169059962436</v>
      </c>
    </row>
    <row r="54" spans="1:88" s="142" customFormat="1" ht="15.75" x14ac:dyDescent="0.2">
      <c r="A54" s="278">
        <v>32</v>
      </c>
      <c r="B54" s="272">
        <v>116</v>
      </c>
      <c r="C54" s="144">
        <v>110</v>
      </c>
      <c r="D54" s="393">
        <v>3155.15</v>
      </c>
      <c r="E54" s="320" t="s">
        <v>240</v>
      </c>
      <c r="F54" s="311" t="s">
        <v>162</v>
      </c>
      <c r="G54" s="239"/>
      <c r="H54" s="145">
        <v>68.243419146186596</v>
      </c>
      <c r="I54" s="145">
        <v>0.49424168420391357</v>
      </c>
      <c r="J54" s="145">
        <v>12.331011929067255</v>
      </c>
      <c r="K54" s="145">
        <v>2.213397607904549</v>
      </c>
      <c r="L54" s="145">
        <v>0.10596107852947377</v>
      </c>
      <c r="M54" s="145">
        <v>2.3354197160536478</v>
      </c>
      <c r="N54" s="145">
        <v>1.8744473074903858</v>
      </c>
      <c r="O54" s="145">
        <v>1.4756331694030753</v>
      </c>
      <c r="P54" s="145">
        <v>2.7765765685926973</v>
      </c>
      <c r="Q54" s="145">
        <v>0.11513880974068803</v>
      </c>
      <c r="R54" s="145">
        <v>0.55859009508254087</v>
      </c>
      <c r="S54" s="145">
        <v>0.44616288774516616</v>
      </c>
      <c r="T54" s="145">
        <v>0.41</v>
      </c>
      <c r="U54" s="145">
        <v>6.22</v>
      </c>
      <c r="V54" s="146">
        <v>99.6</v>
      </c>
      <c r="W54" s="146"/>
      <c r="X54" s="145">
        <v>1.4756331694030753</v>
      </c>
      <c r="Y54" s="145">
        <f t="shared" si="4"/>
        <v>1.094919811697082</v>
      </c>
      <c r="Z54" s="145">
        <f t="shared" si="5"/>
        <v>1.2584630010017943E-2</v>
      </c>
      <c r="AA54" s="145">
        <f t="shared" si="6"/>
        <v>2.5705529811001573</v>
      </c>
      <c r="AB54" s="145">
        <v>0.41</v>
      </c>
      <c r="AC54" s="146">
        <f t="shared" si="7"/>
        <v>1.0047529828277071</v>
      </c>
      <c r="AD54" s="146"/>
      <c r="AE54" s="146">
        <f t="shared" si="8"/>
        <v>0.97753266639444636</v>
      </c>
      <c r="AF54" s="443">
        <f t="shared" si="9"/>
        <v>0.89691464109593944</v>
      </c>
      <c r="AG54" s="146">
        <v>0</v>
      </c>
      <c r="AH54" s="146">
        <f t="shared" si="10"/>
        <v>0.55859009508254087</v>
      </c>
      <c r="AI54" s="249">
        <f t="shared" si="11"/>
        <v>37.889950428297702</v>
      </c>
      <c r="AJ54" s="249">
        <f t="shared" si="12"/>
        <v>0.97632842928118246</v>
      </c>
      <c r="AK54" s="249">
        <f t="shared" si="13"/>
        <v>2.3671570718817526E-2</v>
      </c>
      <c r="AL54" s="249">
        <f t="shared" si="14"/>
        <v>4.5488173239581968</v>
      </c>
      <c r="AM54" s="249">
        <f t="shared" si="15"/>
        <v>4.4411396729871377</v>
      </c>
      <c r="AN54" s="249">
        <f t="shared" si="16"/>
        <v>0.10767765097105875</v>
      </c>
      <c r="AO54" s="249">
        <f t="shared" si="17"/>
        <v>5.9323351393501023</v>
      </c>
      <c r="AP54" s="249">
        <f t="shared" si="18"/>
        <v>0.28766486064989721</v>
      </c>
      <c r="AQ54" s="433">
        <f t="shared" si="19"/>
        <v>1.2922571527168956</v>
      </c>
      <c r="AR54" s="430">
        <f t="shared" si="31"/>
        <v>45.408973482808989</v>
      </c>
      <c r="AS54" s="430">
        <f t="shared" si="34"/>
        <v>45.538932404782102</v>
      </c>
      <c r="AT54" s="430">
        <f t="shared" si="32"/>
        <v>92.240163040307976</v>
      </c>
      <c r="AU54" s="430"/>
      <c r="AV54" s="436">
        <f t="shared" si="20"/>
        <v>45.538932404782102</v>
      </c>
      <c r="AW54" s="436"/>
      <c r="AX54" s="436">
        <f>AQ54</f>
        <v>1.2922571527168956</v>
      </c>
      <c r="AY54" s="436"/>
      <c r="AZ54" s="436">
        <f t="shared" si="21"/>
        <v>45.408973482808989</v>
      </c>
      <c r="BA54" s="430"/>
      <c r="BB54" s="146">
        <f t="shared" si="22"/>
        <v>90.947905887591091</v>
      </c>
      <c r="BC54" s="146">
        <f t="shared" si="23"/>
        <v>1.0028619656425908</v>
      </c>
      <c r="BD54" s="147">
        <v>18161.425900587888</v>
      </c>
      <c r="BE54" s="148">
        <v>35.808472382957994</v>
      </c>
      <c r="BF54" s="148">
        <v>14.982089779305019</v>
      </c>
      <c r="BG54" s="148">
        <v>46.779762548373348</v>
      </c>
      <c r="BH54" s="148">
        <v>11.381860249415789</v>
      </c>
      <c r="BI54" s="148">
        <v>23.292684903672434</v>
      </c>
      <c r="BJ54" s="148">
        <v>14.312867939733481</v>
      </c>
      <c r="BK54" s="148">
        <v>78.295052977970144</v>
      </c>
      <c r="BL54" s="148">
        <v>217.48163236044047</v>
      </c>
      <c r="BM54" s="148">
        <v>17.372565574445272</v>
      </c>
      <c r="BN54" s="148">
        <v>128.31836839577227</v>
      </c>
      <c r="BO54" s="148">
        <v>6.729255525321034</v>
      </c>
      <c r="BP54" s="148">
        <v>9.418475556296908</v>
      </c>
      <c r="BQ54" s="148">
        <v>7.5532801597439923</v>
      </c>
      <c r="BR54" s="148">
        <v>3.5433938648285745</v>
      </c>
      <c r="BS54" s="148">
        <v>564.20449897865535</v>
      </c>
      <c r="BT54" s="148">
        <v>22.173612811925086</v>
      </c>
      <c r="BU54" s="148">
        <v>47.202115742113484</v>
      </c>
      <c r="BV54" s="148">
        <v>8.7572322762277981</v>
      </c>
      <c r="BW54" s="148">
        <v>12.58431418551177</v>
      </c>
      <c r="BX54" s="148"/>
      <c r="BY54" s="148">
        <f t="shared" si="24"/>
        <v>3342499.2708786521</v>
      </c>
      <c r="BZ54" s="148"/>
      <c r="CA54" s="148">
        <f t="shared" si="25"/>
        <v>81.960042739550346</v>
      </c>
      <c r="CB54" s="148"/>
      <c r="CC54" s="198">
        <v>13.401907222048917</v>
      </c>
      <c r="CD54" s="198">
        <v>11.661690655496626</v>
      </c>
      <c r="CE54" s="373">
        <v>4.1172271886195428</v>
      </c>
      <c r="CF54" s="200"/>
      <c r="CG54" s="438"/>
      <c r="CJ54" s="146">
        <f t="shared" si="33"/>
        <v>90.947905887591091</v>
      </c>
    </row>
    <row r="55" spans="1:88" s="142" customFormat="1" ht="15.75" x14ac:dyDescent="0.2">
      <c r="A55" s="278">
        <v>33</v>
      </c>
      <c r="B55" s="272">
        <v>119</v>
      </c>
      <c r="C55" s="144">
        <v>110</v>
      </c>
      <c r="D55" s="393">
        <v>3156</v>
      </c>
      <c r="E55" s="320" t="s">
        <v>240</v>
      </c>
      <c r="F55" s="311" t="s">
        <v>162</v>
      </c>
      <c r="G55" s="239"/>
      <c r="H55" s="145">
        <v>57.016798765368208</v>
      </c>
      <c r="I55" s="145">
        <v>0.44336290779506415</v>
      </c>
      <c r="J55" s="145">
        <v>11.255389437740309</v>
      </c>
      <c r="K55" s="145">
        <v>2.5437741320414955</v>
      </c>
      <c r="L55" s="145">
        <v>0.27029244267555702</v>
      </c>
      <c r="M55" s="145">
        <v>5.7480439086745996</v>
      </c>
      <c r="N55" s="145">
        <v>5.222146447215831</v>
      </c>
      <c r="O55" s="145">
        <v>1.3431320326627234</v>
      </c>
      <c r="P55" s="145">
        <v>2.3528376214410005</v>
      </c>
      <c r="Q55" s="145">
        <v>0.1043464742202475</v>
      </c>
      <c r="R55" s="145">
        <v>0.17975653121975407</v>
      </c>
      <c r="S55" s="145">
        <v>0.38011929894518726</v>
      </c>
      <c r="T55" s="145">
        <v>0.23</v>
      </c>
      <c r="U55" s="145">
        <v>12.51</v>
      </c>
      <c r="V55" s="146">
        <v>99.6</v>
      </c>
      <c r="W55" s="146"/>
      <c r="X55" s="145">
        <v>1.3431320326627234</v>
      </c>
      <c r="Y55" s="145">
        <f t="shared" si="4"/>
        <v>0.99660396823574071</v>
      </c>
      <c r="Z55" s="145">
        <f t="shared" si="5"/>
        <v>1.0721780919673574E-2</v>
      </c>
      <c r="AA55" s="145">
        <f t="shared" si="6"/>
        <v>2.3397360008984642</v>
      </c>
      <c r="AB55" s="145">
        <v>0.23</v>
      </c>
      <c r="AC55" s="146">
        <f t="shared" si="7"/>
        <v>0.55987583016494136</v>
      </c>
      <c r="AD55" s="146"/>
      <c r="AE55" s="146">
        <f t="shared" si="8"/>
        <v>0.31457392963456959</v>
      </c>
      <c r="AF55" s="443">
        <f t="shared" si="9"/>
        <v>4.9075725175812615</v>
      </c>
      <c r="AG55" s="146">
        <v>0</v>
      </c>
      <c r="AH55" s="146">
        <f t="shared" si="10"/>
        <v>0.17975653121975407</v>
      </c>
      <c r="AI55" s="249">
        <f t="shared" si="11"/>
        <v>38.673740830802188</v>
      </c>
      <c r="AJ55" s="249">
        <f t="shared" si="12"/>
        <v>0.87310323717966898</v>
      </c>
      <c r="AK55" s="249">
        <f t="shared" si="13"/>
        <v>0.12689676282033113</v>
      </c>
      <c r="AL55" s="249">
        <f t="shared" si="14"/>
        <v>8.2918180407160946</v>
      </c>
      <c r="AM55" s="249">
        <f t="shared" si="15"/>
        <v>7.2396131734540026</v>
      </c>
      <c r="AN55" s="249">
        <f t="shared" si="16"/>
        <v>1.0522048672620929</v>
      </c>
      <c r="AO55" s="249">
        <f t="shared" si="17"/>
        <v>9.6925662203354026</v>
      </c>
      <c r="AP55" s="249">
        <f t="shared" si="18"/>
        <v>2.8174337796645967</v>
      </c>
      <c r="AQ55" s="433">
        <f t="shared" si="19"/>
        <v>8.7772111645079516</v>
      </c>
      <c r="AR55" s="430">
        <f t="shared" si="31"/>
        <v>56.375137663059434</v>
      </c>
      <c r="AS55" s="430">
        <f t="shared" si="34"/>
        <v>28.829229933838491</v>
      </c>
      <c r="AT55" s="430">
        <f t="shared" si="32"/>
        <v>93.981578761405871</v>
      </c>
      <c r="AU55" s="430"/>
      <c r="AV55" s="436">
        <f t="shared" si="20"/>
        <v>28.829229933838491</v>
      </c>
      <c r="AW55" s="436"/>
      <c r="AX55" s="436">
        <f>AQ55</f>
        <v>8.7772111645079516</v>
      </c>
      <c r="AY55" s="436"/>
      <c r="AZ55" s="436">
        <f t="shared" si="21"/>
        <v>56.375137663059434</v>
      </c>
      <c r="BA55" s="430"/>
      <c r="BB55" s="146">
        <f t="shared" si="22"/>
        <v>85.204367596897924</v>
      </c>
      <c r="BC55" s="146">
        <f t="shared" si="23"/>
        <v>0.5113819873246932</v>
      </c>
      <c r="BD55" s="147">
        <v>19836.1088106016</v>
      </c>
      <c r="BE55" s="148">
        <v>19.478214113290544</v>
      </c>
      <c r="BF55" s="148">
        <v>13.864221576942592</v>
      </c>
      <c r="BG55" s="148">
        <v>44.611011791771546</v>
      </c>
      <c r="BH55" s="148">
        <v>9.4864144247681637</v>
      </c>
      <c r="BI55" s="148">
        <v>15.675293375664573</v>
      </c>
      <c r="BJ55" s="148">
        <v>14.651957637780379</v>
      </c>
      <c r="BK55" s="148">
        <v>65.554726354756042</v>
      </c>
      <c r="BL55" s="148">
        <v>139.11736764352676</v>
      </c>
      <c r="BM55" s="148">
        <v>17.409290013068503</v>
      </c>
      <c r="BN55" s="148">
        <v>110.92932207087561</v>
      </c>
      <c r="BO55" s="148">
        <v>5.9969769034217988</v>
      </c>
      <c r="BP55" s="148">
        <v>7.5359324075588034</v>
      </c>
      <c r="BQ55" s="148">
        <v>6.4274834182588139</v>
      </c>
      <c r="BR55" s="148">
        <v>2.734156818172131</v>
      </c>
      <c r="BS55" s="148">
        <v>483.91975077029844</v>
      </c>
      <c r="BT55" s="148">
        <v>18.845274769760014</v>
      </c>
      <c r="BU55" s="148">
        <v>37.058477336938317</v>
      </c>
      <c r="BV55" s="148">
        <v>5.9224875270276875</v>
      </c>
      <c r="BW55" s="148">
        <v>11.402604118802779</v>
      </c>
      <c r="BX55" s="148"/>
      <c r="BY55" s="148">
        <f t="shared" si="24"/>
        <v>727236.92047126382</v>
      </c>
      <c r="BZ55" s="148"/>
      <c r="CA55" s="148">
        <f t="shared" si="25"/>
        <v>67.306356225501119</v>
      </c>
      <c r="CB55" s="148"/>
      <c r="CC55" s="198">
        <v>6.6252319511363549</v>
      </c>
      <c r="CD55" s="198">
        <v>5.8</v>
      </c>
      <c r="CE55" s="374"/>
      <c r="CF55" s="200"/>
      <c r="CG55" s="438"/>
      <c r="CJ55" s="146">
        <f t="shared" si="33"/>
        <v>85.204367596897924</v>
      </c>
    </row>
    <row r="56" spans="1:88" s="142" customFormat="1" ht="15.75" x14ac:dyDescent="0.2">
      <c r="A56" s="278">
        <v>34</v>
      </c>
      <c r="B56" s="272">
        <v>122</v>
      </c>
      <c r="C56" s="144">
        <v>110</v>
      </c>
      <c r="D56" s="393">
        <v>3157</v>
      </c>
      <c r="E56" s="320" t="s">
        <v>240</v>
      </c>
      <c r="F56" s="311" t="s">
        <v>162</v>
      </c>
      <c r="G56" s="239"/>
      <c r="H56" s="145">
        <v>58.979734692857505</v>
      </c>
      <c r="I56" s="145">
        <v>0.41517044034587897</v>
      </c>
      <c r="J56" s="145">
        <v>10.944896636177338</v>
      </c>
      <c r="K56" s="145">
        <v>2.539795621532464</v>
      </c>
      <c r="L56" s="145">
        <v>0.26601459489178786</v>
      </c>
      <c r="M56" s="145">
        <v>4.9778990353376313</v>
      </c>
      <c r="N56" s="145">
        <v>4.6373610736242314</v>
      </c>
      <c r="O56" s="145">
        <v>1.40808791922827</v>
      </c>
      <c r="P56" s="145">
        <v>2.5345582546108867</v>
      </c>
      <c r="Q56" s="145">
        <v>9.5800169940520818E-2</v>
      </c>
      <c r="R56" s="145">
        <v>0.15373854151047134</v>
      </c>
      <c r="S56" s="145">
        <v>0.36694301994301992</v>
      </c>
      <c r="T56" s="145">
        <v>0.3</v>
      </c>
      <c r="U56" s="145">
        <v>11.98</v>
      </c>
      <c r="V56" s="146">
        <v>99.6</v>
      </c>
      <c r="W56" s="146"/>
      <c r="X56" s="145">
        <v>1.40808791922827</v>
      </c>
      <c r="Y56" s="145">
        <f t="shared" si="4"/>
        <v>1.0448012360673764</v>
      </c>
      <c r="Z56" s="145">
        <f t="shared" si="5"/>
        <v>1.0350126080811775E-2</v>
      </c>
      <c r="AA56" s="145">
        <f t="shared" si="6"/>
        <v>2.4528891552956464</v>
      </c>
      <c r="AB56" s="145">
        <v>0.3</v>
      </c>
      <c r="AC56" s="146">
        <f t="shared" si="7"/>
        <v>0.5206815614534912</v>
      </c>
      <c r="AD56" s="146"/>
      <c r="AE56" s="146">
        <f t="shared" si="8"/>
        <v>0.2690424476433248</v>
      </c>
      <c r="AF56" s="443">
        <f t="shared" si="9"/>
        <v>4.3683186259809066</v>
      </c>
      <c r="AG56" s="146">
        <v>0</v>
      </c>
      <c r="AH56" s="146">
        <f t="shared" si="10"/>
        <v>0.15373854151047134</v>
      </c>
      <c r="AI56" s="249">
        <f t="shared" si="11"/>
        <v>37.203008534512918</v>
      </c>
      <c r="AJ56" s="249">
        <f t="shared" si="12"/>
        <v>0.88258157611289823</v>
      </c>
      <c r="AK56" s="249">
        <f t="shared" si="13"/>
        <v>0.11741842388710187</v>
      </c>
      <c r="AL56" s="249">
        <f t="shared" si="14"/>
        <v>7.5176946568700949</v>
      </c>
      <c r="AM56" s="249">
        <f t="shared" si="15"/>
        <v>6.6349787989959221</v>
      </c>
      <c r="AN56" s="249">
        <f t="shared" si="16"/>
        <v>0.88271585787417362</v>
      </c>
      <c r="AO56" s="249">
        <f t="shared" si="17"/>
        <v>9.4622811435770586</v>
      </c>
      <c r="AP56" s="249">
        <f t="shared" si="18"/>
        <v>2.5177188564229422</v>
      </c>
      <c r="AQ56" s="433">
        <f t="shared" si="19"/>
        <v>7.7687533402780229</v>
      </c>
      <c r="AR56" s="430">
        <f t="shared" si="31"/>
        <v>54.084313157500638</v>
      </c>
      <c r="AS56" s="430">
        <f t="shared" si="34"/>
        <v>31.937578114107186</v>
      </c>
      <c r="AT56" s="430">
        <f t="shared" si="32"/>
        <v>93.790644611885853</v>
      </c>
      <c r="AU56" s="430"/>
      <c r="AV56" s="436">
        <f t="shared" si="20"/>
        <v>31.937578114107186</v>
      </c>
      <c r="AW56" s="436"/>
      <c r="AX56" s="436">
        <f>AQ56</f>
        <v>7.7687533402780229</v>
      </c>
      <c r="AY56" s="436"/>
      <c r="AZ56" s="436">
        <f t="shared" si="21"/>
        <v>54.084313157500638</v>
      </c>
      <c r="BA56" s="430"/>
      <c r="BB56" s="146">
        <f t="shared" si="22"/>
        <v>86.021891271607828</v>
      </c>
      <c r="BC56" s="146">
        <f t="shared" si="23"/>
        <v>0.5905146289109886</v>
      </c>
      <c r="BD56" s="147">
        <v>20012.560524412984</v>
      </c>
      <c r="BE56" s="148">
        <v>26.333406875280065</v>
      </c>
      <c r="BF56" s="148">
        <v>2.61589383166526</v>
      </c>
      <c r="BG56" s="148">
        <v>44.225324957396815</v>
      </c>
      <c r="BH56" s="148">
        <v>10.188844645426059</v>
      </c>
      <c r="BI56" s="148">
        <v>22.394364171746926</v>
      </c>
      <c r="BJ56" s="148">
        <v>13.859494415860004</v>
      </c>
      <c r="BK56" s="148">
        <v>67.286985513681813</v>
      </c>
      <c r="BL56" s="148">
        <v>147.43508266392249</v>
      </c>
      <c r="BM56" s="148">
        <v>16.572706960185698</v>
      </c>
      <c r="BN56" s="148">
        <v>96.629902739605939</v>
      </c>
      <c r="BO56" s="148">
        <v>5.6246329215960698</v>
      </c>
      <c r="BP56" s="148">
        <v>8.7500056716699532</v>
      </c>
      <c r="BQ56" s="148">
        <v>6.2223163065960598</v>
      </c>
      <c r="BR56" s="148">
        <v>6.3764584960575803</v>
      </c>
      <c r="BS56" s="148">
        <v>584.08075971254414</v>
      </c>
      <c r="BT56" s="148">
        <v>22.226285670776107</v>
      </c>
      <c r="BU56" s="148">
        <v>42.152518383997005</v>
      </c>
      <c r="BV56" s="148">
        <v>14.794967993546225</v>
      </c>
      <c r="BW56" s="148">
        <v>10.433643186144229</v>
      </c>
      <c r="BX56" s="148"/>
      <c r="BY56" s="148">
        <f t="shared" si="24"/>
        <v>2286211.1705546109</v>
      </c>
      <c r="BZ56" s="148"/>
      <c r="CA56" s="148">
        <f t="shared" si="25"/>
        <v>74.812447240917336</v>
      </c>
      <c r="CB56" s="148"/>
      <c r="CC56" s="198">
        <v>8.3033019635007204</v>
      </c>
      <c r="CD56" s="198">
        <v>7.0733981617157475</v>
      </c>
      <c r="CE56" s="373">
        <v>0.25996549164124422</v>
      </c>
      <c r="CF56" s="200" t="s">
        <v>159</v>
      </c>
      <c r="CG56" s="438"/>
      <c r="CJ56" s="146">
        <f t="shared" si="33"/>
        <v>86.021891271607828</v>
      </c>
    </row>
    <row r="57" spans="1:88" s="142" customFormat="1" ht="15.75" x14ac:dyDescent="0.2">
      <c r="A57" s="278">
        <v>35</v>
      </c>
      <c r="B57" s="272">
        <v>124</v>
      </c>
      <c r="C57" s="144">
        <v>110</v>
      </c>
      <c r="D57" s="393">
        <v>3157.8</v>
      </c>
      <c r="E57" s="320" t="s">
        <v>240</v>
      </c>
      <c r="F57" s="311" t="s">
        <v>168</v>
      </c>
      <c r="G57" s="239"/>
      <c r="H57" s="145">
        <v>72.655306879392256</v>
      </c>
      <c r="I57" s="145">
        <v>0.36527435513969214</v>
      </c>
      <c r="J57" s="145">
        <v>10.261142980981749</v>
      </c>
      <c r="K57" s="145">
        <v>1.9036533040405508</v>
      </c>
      <c r="L57" s="145">
        <v>6.2571103376169612E-2</v>
      </c>
      <c r="M57" s="145">
        <v>1.4941440794610832</v>
      </c>
      <c r="N57" s="145">
        <v>1.6775064188250239</v>
      </c>
      <c r="O57" s="145">
        <v>1.3000079077277358</v>
      </c>
      <c r="P57" s="145">
        <v>2.5099921584457174</v>
      </c>
      <c r="Q57" s="145">
        <v>0.13208304106724547</v>
      </c>
      <c r="R57" s="145">
        <v>1.1815993462062759</v>
      </c>
      <c r="S57" s="145">
        <v>0.38671842533649203</v>
      </c>
      <c r="T57" s="145">
        <v>0.41</v>
      </c>
      <c r="U57" s="145">
        <v>5.26</v>
      </c>
      <c r="V57" s="146">
        <v>99.6</v>
      </c>
      <c r="W57" s="146"/>
      <c r="X57" s="145">
        <v>1.3000079077277358</v>
      </c>
      <c r="Y57" s="145">
        <f t="shared" si="4"/>
        <v>0.96460586753397992</v>
      </c>
      <c r="Z57" s="145">
        <f t="shared" si="5"/>
        <v>1.0907918239260204E-2</v>
      </c>
      <c r="AA57" s="145">
        <f t="shared" si="6"/>
        <v>2.2646137752617159</v>
      </c>
      <c r="AB57" s="145">
        <v>0.41</v>
      </c>
      <c r="AC57" s="146">
        <f t="shared" si="7"/>
        <v>1.5683177715427679</v>
      </c>
      <c r="AD57" s="146"/>
      <c r="AE57" s="146">
        <f t="shared" si="8"/>
        <v>2.0677988558609828</v>
      </c>
      <c r="AF57" s="444">
        <v>0.01</v>
      </c>
      <c r="AG57" s="146">
        <f>0.39/(0.7*2.5)</f>
        <v>0.22285714285714286</v>
      </c>
      <c r="AH57" s="146">
        <f t="shared" si="10"/>
        <v>0.95874220334913307</v>
      </c>
      <c r="AI57" s="249">
        <f t="shared" si="11"/>
        <v>30.793428942945248</v>
      </c>
      <c r="AJ57" s="249">
        <f t="shared" si="12"/>
        <v>0.99967525539235891</v>
      </c>
      <c r="AK57" s="249">
        <f t="shared" si="13"/>
        <v>3.2474460764107252E-4</v>
      </c>
      <c r="AL57" s="249">
        <f t="shared" si="14"/>
        <v>3.3977973835016337</v>
      </c>
      <c r="AM57" s="249">
        <f t="shared" si="15"/>
        <v>3.3966939671234844</v>
      </c>
      <c r="AN57" s="249">
        <f t="shared" si="16"/>
        <v>1.1034163781491009E-3</v>
      </c>
      <c r="AO57" s="249">
        <f t="shared" si="17"/>
        <v>5.2565847957967646</v>
      </c>
      <c r="AP57" s="249">
        <f t="shared" si="18"/>
        <v>3.4152042032350892E-3</v>
      </c>
      <c r="AQ57" s="433">
        <f t="shared" si="19"/>
        <v>1.451862058138419E-2</v>
      </c>
      <c r="AR57" s="430">
        <f t="shared" si="31"/>
        <v>37.828843487803994</v>
      </c>
      <c r="AS57" s="430">
        <f t="shared" si="34"/>
        <v>53.740885135490259</v>
      </c>
      <c r="AT57" s="430">
        <f t="shared" si="32"/>
        <v>91.584247243875637</v>
      </c>
      <c r="AU57" s="430"/>
      <c r="AV57" s="436">
        <f t="shared" si="20"/>
        <v>53.740885135490259</v>
      </c>
      <c r="AW57" s="436"/>
      <c r="AX57" s="464">
        <v>0.1</v>
      </c>
      <c r="AY57" s="465">
        <f>AQ57</f>
        <v>1.451862058138419E-2</v>
      </c>
      <c r="AZ57" s="436">
        <f t="shared" si="21"/>
        <v>37.828843487803994</v>
      </c>
      <c r="BA57" s="430"/>
      <c r="BB57" s="146">
        <f t="shared" si="22"/>
        <v>91.569728623294253</v>
      </c>
      <c r="BC57" s="146">
        <f t="shared" si="23"/>
        <v>1.4206325168998704</v>
      </c>
      <c r="BD57" s="147">
        <v>13413.895458936366</v>
      </c>
      <c r="BE57" s="148">
        <v>26.195193494324929</v>
      </c>
      <c r="BF57" s="148">
        <v>21.494436556660947</v>
      </c>
      <c r="BG57" s="148">
        <v>41.067359186781069</v>
      </c>
      <c r="BH57" s="148">
        <v>8.8429463350360091</v>
      </c>
      <c r="BI57" s="148">
        <v>17.986725650861086</v>
      </c>
      <c r="BJ57" s="148">
        <v>11.03516748327678</v>
      </c>
      <c r="BK57" s="148">
        <v>69.40486779921234</v>
      </c>
      <c r="BL57" s="148">
        <v>306.74404153153591</v>
      </c>
      <c r="BM57" s="148">
        <v>14.475337339265714</v>
      </c>
      <c r="BN57" s="148">
        <v>111.89542537158678</v>
      </c>
      <c r="BO57" s="148">
        <v>4.7161107375306939</v>
      </c>
      <c r="BP57" s="148">
        <v>6.2609346210818844</v>
      </c>
      <c r="BQ57" s="148">
        <v>5.3901027127320305</v>
      </c>
      <c r="BR57" s="148">
        <v>4.5875147206338971</v>
      </c>
      <c r="BS57" s="148">
        <v>839.39343794906847</v>
      </c>
      <c r="BT57" s="148">
        <v>20.062854398656636</v>
      </c>
      <c r="BU57" s="148">
        <v>43.334017197509787</v>
      </c>
      <c r="BV57" s="148">
        <v>10.527814098431692</v>
      </c>
      <c r="BW57" s="148">
        <v>14.452989248993854</v>
      </c>
      <c r="BX57" s="148"/>
      <c r="BY57" s="148">
        <f t="shared" si="24"/>
        <v>842836.24148702365</v>
      </c>
      <c r="BZ57" s="148"/>
      <c r="CA57" s="148">
        <f t="shared" si="25"/>
        <v>77.849860845160279</v>
      </c>
      <c r="CB57" s="148"/>
      <c r="CC57" s="198">
        <v>10.655597788206688</v>
      </c>
      <c r="CD57" s="198">
        <v>8.7985865724381522</v>
      </c>
      <c r="CE57" s="373">
        <v>2.0089206960850059</v>
      </c>
      <c r="CF57" s="200"/>
      <c r="CG57" s="438"/>
      <c r="CJ57" s="146">
        <f t="shared" si="33"/>
        <v>91.569728623294253</v>
      </c>
    </row>
    <row r="58" spans="1:88" x14ac:dyDescent="0.2">
      <c r="A58"/>
      <c r="B58"/>
      <c r="C58"/>
      <c r="D58"/>
      <c r="E58"/>
      <c r="F58"/>
      <c r="G58"/>
      <c r="AF58"/>
      <c r="AI58" s="249"/>
      <c r="AJ58" s="249"/>
      <c r="AK58" s="249"/>
      <c r="AL58" s="249"/>
      <c r="AM58" s="249"/>
      <c r="AN58" s="249"/>
      <c r="AO58" s="249"/>
      <c r="AP58" s="249"/>
      <c r="AQ58" s="433"/>
      <c r="BB58" s="146"/>
      <c r="BC58" s="146"/>
      <c r="BD58"/>
      <c r="BY58" s="148"/>
      <c r="CE58"/>
      <c r="CF58"/>
      <c r="CG58"/>
      <c r="CJ58" s="146"/>
    </row>
    <row r="59" spans="1:88" x14ac:dyDescent="0.2">
      <c r="A59"/>
      <c r="B59"/>
      <c r="C59"/>
      <c r="D59"/>
      <c r="E59"/>
      <c r="F59"/>
      <c r="G59"/>
      <c r="R59" s="4"/>
      <c r="AF59"/>
      <c r="AG59" s="4"/>
      <c r="AH59" s="4"/>
      <c r="AI59" s="249"/>
      <c r="AJ59" s="249"/>
      <c r="AK59" s="249"/>
      <c r="AL59" s="249"/>
      <c r="AM59" s="249"/>
      <c r="AN59" s="249"/>
      <c r="AO59" s="249"/>
      <c r="AP59" s="249"/>
      <c r="AQ59" s="433"/>
      <c r="BB59" s="146"/>
      <c r="BC59" s="146"/>
      <c r="BD59"/>
      <c r="BY59" s="148"/>
      <c r="CE59"/>
      <c r="CF59"/>
      <c r="CG59"/>
      <c r="CJ59" s="146"/>
    </row>
    <row r="60" spans="1:88" x14ac:dyDescent="0.2">
      <c r="A60"/>
      <c r="B60"/>
      <c r="C60"/>
      <c r="D60"/>
      <c r="E60"/>
      <c r="F60"/>
      <c r="G60"/>
      <c r="AF60"/>
      <c r="AI60" s="249"/>
      <c r="AJ60" s="249"/>
      <c r="AK60" s="249"/>
      <c r="AL60" s="249"/>
      <c r="AM60" s="249"/>
      <c r="AN60" s="249"/>
      <c r="AO60" s="249"/>
      <c r="AP60" s="249"/>
      <c r="AQ60" s="433"/>
      <c r="BB60" s="146"/>
      <c r="BC60" s="146"/>
      <c r="BD60"/>
      <c r="BY60" s="148"/>
      <c r="CE60"/>
      <c r="CF60"/>
      <c r="CG60"/>
      <c r="CJ60" s="146"/>
    </row>
    <row r="61" spans="1:88" x14ac:dyDescent="0.2">
      <c r="A61"/>
      <c r="B61"/>
      <c r="C61"/>
      <c r="D61"/>
      <c r="E61"/>
      <c r="F61"/>
      <c r="G61"/>
      <c r="AF61"/>
      <c r="AI61" s="249"/>
      <c r="AJ61" s="249"/>
      <c r="AK61" s="249"/>
      <c r="AL61" s="249"/>
      <c r="AM61" s="249"/>
      <c r="AN61" s="249"/>
      <c r="AO61" s="249"/>
      <c r="AP61" s="249"/>
      <c r="AQ61" s="433"/>
      <c r="BB61" s="146"/>
      <c r="BC61" s="146"/>
      <c r="BD61"/>
      <c r="BY61" s="148"/>
      <c r="CE61"/>
      <c r="CF61"/>
      <c r="CG61"/>
      <c r="CJ61" s="146"/>
    </row>
    <row r="62" spans="1:88" s="142" customFormat="1" ht="15.75" x14ac:dyDescent="0.2">
      <c r="A62" s="278">
        <v>36</v>
      </c>
      <c r="B62" s="272">
        <v>101</v>
      </c>
      <c r="C62" s="144">
        <v>110</v>
      </c>
      <c r="D62" s="393">
        <v>3217.2</v>
      </c>
      <c r="E62" s="320" t="s">
        <v>240</v>
      </c>
      <c r="F62" s="311" t="s">
        <v>168</v>
      </c>
      <c r="G62" s="239"/>
      <c r="H62" s="145">
        <v>68.38094600360661</v>
      </c>
      <c r="I62" s="145">
        <v>1.2745478498927048</v>
      </c>
      <c r="J62" s="145">
        <v>10.187296193747917</v>
      </c>
      <c r="K62" s="145">
        <v>0.95288201895495472</v>
      </c>
      <c r="L62" s="145">
        <v>2.1605928380627283E-2</v>
      </c>
      <c r="M62" s="145">
        <v>0.71067350407119367</v>
      </c>
      <c r="N62" s="145">
        <v>1.2868652483153054</v>
      </c>
      <c r="O62" s="145">
        <v>5.6057287919512557</v>
      </c>
      <c r="P62" s="145">
        <v>4.8272086342736058</v>
      </c>
      <c r="Q62" s="145">
        <v>0.14276066696358403</v>
      </c>
      <c r="R62" s="145">
        <v>3.3559862587479015</v>
      </c>
      <c r="S62" s="145">
        <v>0.5034989010943377</v>
      </c>
      <c r="T62" s="145">
        <v>0.25</v>
      </c>
      <c r="U62" s="145">
        <v>2.1</v>
      </c>
      <c r="V62" s="146">
        <v>99.6</v>
      </c>
      <c r="W62" s="146"/>
      <c r="X62" s="145">
        <v>5.6057287919512557</v>
      </c>
      <c r="Y62" s="145">
        <f t="shared" si="4"/>
        <v>4.1594507636278317</v>
      </c>
      <c r="Z62" s="145">
        <f t="shared" si="5"/>
        <v>1.4201870112383653E-2</v>
      </c>
      <c r="AA62" s="145">
        <f t="shared" si="6"/>
        <v>9.7651795555790883</v>
      </c>
      <c r="AB62" s="145">
        <v>0.25</v>
      </c>
      <c r="AC62" s="146">
        <f t="shared" si="7"/>
        <v>3.8594851598422393</v>
      </c>
      <c r="AD62" s="146"/>
      <c r="AE62" s="146">
        <f t="shared" si="8"/>
        <v>5.8729759528088277</v>
      </c>
      <c r="AF62" s="444">
        <v>0.01</v>
      </c>
      <c r="AG62" s="146">
        <f>4.59/(0.7*2.5)</f>
        <v>2.6228571428571428</v>
      </c>
      <c r="AH62" s="146">
        <f t="shared" si="10"/>
        <v>0.73312911589075869</v>
      </c>
      <c r="AI62" s="249">
        <f t="shared" si="11"/>
        <v>30.571888581243751</v>
      </c>
      <c r="AJ62" s="249">
        <f t="shared" si="12"/>
        <v>0.99967290211811988</v>
      </c>
      <c r="AK62" s="249">
        <f t="shared" si="13"/>
        <v>3.2709788188012463E-4</v>
      </c>
      <c r="AL62" s="249">
        <f t="shared" si="14"/>
        <v>1.6635555230261483</v>
      </c>
      <c r="AM62" s="249">
        <f t="shared" si="15"/>
        <v>1.6630113775381765</v>
      </c>
      <c r="AN62" s="249">
        <f t="shared" si="16"/>
        <v>5.4414548797183601E-4</v>
      </c>
      <c r="AO62" s="249">
        <f t="shared" si="17"/>
        <v>2.0986266381198657</v>
      </c>
      <c r="AP62" s="249">
        <f t="shared" si="18"/>
        <v>1.3733618801344766E-3</v>
      </c>
      <c r="AQ62" s="433">
        <f t="shared" si="19"/>
        <v>1.1917507368106314E-2</v>
      </c>
      <c r="AR62" s="430">
        <f t="shared" ref="AR62:AR78" si="35">(J62+AM62+AO62)*2</f>
        <v>27.897868418811917</v>
      </c>
      <c r="AS62" s="430">
        <f t="shared" ref="AS62:AS78" si="36">H62-0.5*AR62</f>
        <v>54.432011794200648</v>
      </c>
      <c r="AT62" s="430">
        <f t="shared" ref="AT62:AT78" si="37">SUM(AQ62:AS62)</f>
        <v>82.341797720380669</v>
      </c>
      <c r="AU62" s="430"/>
      <c r="AV62" s="436">
        <f t="shared" si="20"/>
        <v>54.432011794200648</v>
      </c>
      <c r="AW62" s="436"/>
      <c r="AX62" s="464">
        <v>0.1</v>
      </c>
      <c r="AY62" s="465">
        <f>AQ62</f>
        <v>1.1917507368106314E-2</v>
      </c>
      <c r="AZ62" s="436">
        <f t="shared" si="21"/>
        <v>27.897868418811917</v>
      </c>
      <c r="BA62" s="430"/>
      <c r="BB62" s="146">
        <f t="shared" si="22"/>
        <v>82.329880213012558</v>
      </c>
      <c r="BC62" s="146">
        <f t="shared" si="23"/>
        <v>1.9511172315049128</v>
      </c>
      <c r="BD62" s="147">
        <v>7906.5016513633627</v>
      </c>
      <c r="BE62" s="148">
        <v>28.446905857764886</v>
      </c>
      <c r="BF62" s="148">
        <v>0.77914974840601003</v>
      </c>
      <c r="BG62" s="148">
        <v>33.886527443881825</v>
      </c>
      <c r="BH62" s="472">
        <v>1</v>
      </c>
      <c r="BI62" s="148">
        <v>0</v>
      </c>
      <c r="BJ62" s="148">
        <v>1.0238634049682991</v>
      </c>
      <c r="BK62" s="148">
        <v>65.236683874314778</v>
      </c>
      <c r="BL62" s="148">
        <v>127.64722391416946</v>
      </c>
      <c r="BM62" s="148">
        <v>21.721580825404036</v>
      </c>
      <c r="BN62" s="148">
        <v>85.887818765546797</v>
      </c>
      <c r="BO62" s="148">
        <v>3.6450281032166933</v>
      </c>
      <c r="BP62" s="148">
        <v>1191.0101100415561</v>
      </c>
      <c r="BQ62" s="148">
        <v>10.477814581772293</v>
      </c>
      <c r="BR62" s="472">
        <v>1</v>
      </c>
      <c r="BS62" s="148">
        <v>809.68372858526345</v>
      </c>
      <c r="BT62" s="148">
        <v>16.446449713249482</v>
      </c>
      <c r="BU62" s="148">
        <v>36.381683377589937</v>
      </c>
      <c r="BV62" s="148">
        <v>5.6410503636991365</v>
      </c>
      <c r="BW62" s="148">
        <v>5.2785155409472715</v>
      </c>
      <c r="BX62" s="148"/>
      <c r="BY62" s="148">
        <f t="shared" si="24"/>
        <v>29606.840607455993</v>
      </c>
      <c r="BZ62" s="148"/>
      <c r="CA62" s="148">
        <f t="shared" si="25"/>
        <v>58.106648631786683</v>
      </c>
      <c r="CB62" s="148"/>
      <c r="CC62" s="198">
        <v>13.602021634776065</v>
      </c>
      <c r="CD62" s="198">
        <v>12.848170398689243</v>
      </c>
      <c r="CE62" s="373">
        <v>12.702468074345639</v>
      </c>
      <c r="CF62" s="200"/>
      <c r="CG62" s="438"/>
      <c r="CJ62" s="146">
        <f t="shared" ref="CJ62:CJ78" si="38">AV62+AZ62</f>
        <v>82.329880213012558</v>
      </c>
    </row>
    <row r="63" spans="1:88" s="462" customFormat="1" ht="18.75" customHeight="1" x14ac:dyDescent="0.2">
      <c r="A63" s="447">
        <v>80</v>
      </c>
      <c r="B63" s="448">
        <v>102</v>
      </c>
      <c r="C63" s="449">
        <v>110</v>
      </c>
      <c r="D63" s="473">
        <v>3219.1</v>
      </c>
      <c r="E63" s="450"/>
      <c r="F63" s="451"/>
      <c r="G63" s="451"/>
      <c r="H63" s="452">
        <v>62.783995130401593</v>
      </c>
      <c r="I63" s="452">
        <v>1.2739624568273025</v>
      </c>
      <c r="J63" s="452">
        <v>10.281095139290894</v>
      </c>
      <c r="K63" s="452">
        <v>1.291780113566146</v>
      </c>
      <c r="L63" s="452">
        <v>8.5401871955145911E-2</v>
      </c>
      <c r="M63" s="452">
        <v>1.7205302788853256</v>
      </c>
      <c r="N63" s="452">
        <v>2.7054166151738066</v>
      </c>
      <c r="O63" s="452">
        <v>5.6648884393652601</v>
      </c>
      <c r="P63" s="452">
        <v>4.7522967332930062</v>
      </c>
      <c r="Q63" s="452">
        <v>0.14377005782377081</v>
      </c>
      <c r="R63" s="452">
        <v>3.230730287991431</v>
      </c>
      <c r="S63" s="452">
        <v>0.5261328754263066</v>
      </c>
      <c r="T63" s="452">
        <v>0.23</v>
      </c>
      <c r="U63" s="452">
        <v>4.91</v>
      </c>
      <c r="V63" s="453">
        <v>99.6</v>
      </c>
      <c r="W63" s="453"/>
      <c r="X63" s="452">
        <v>5.6648884393652601</v>
      </c>
      <c r="Y63" s="452">
        <f t="shared" si="4"/>
        <v>4.2033472220090227</v>
      </c>
      <c r="Z63" s="452">
        <f t="shared" si="5"/>
        <v>1.4840292088858674E-2</v>
      </c>
      <c r="AA63" s="452">
        <f t="shared" si="6"/>
        <v>9.8682356613742819</v>
      </c>
      <c r="AB63" s="452">
        <v>0.23</v>
      </c>
      <c r="AC63" s="453">
        <f t="shared" si="7"/>
        <v>3.7568631634177376</v>
      </c>
      <c r="AD63" s="453"/>
      <c r="AE63" s="453">
        <f t="shared" si="8"/>
        <v>5.6537780039850043</v>
      </c>
      <c r="AF63" s="454">
        <v>0.01</v>
      </c>
      <c r="AG63" s="453">
        <f>2.95/(0.7*2.5)</f>
        <v>1.6857142857142857</v>
      </c>
      <c r="AH63" s="453">
        <f t="shared" si="10"/>
        <v>1.5450160022771453</v>
      </c>
      <c r="AI63" s="249">
        <f t="shared" si="11"/>
        <v>30.853285417872684</v>
      </c>
      <c r="AJ63" s="249">
        <f t="shared" si="12"/>
        <v>0.99967588540848851</v>
      </c>
      <c r="AK63" s="249">
        <f t="shared" si="13"/>
        <v>3.2411459151145057E-4</v>
      </c>
      <c r="AL63" s="249">
        <f t="shared" si="14"/>
        <v>3.0123103924514716</v>
      </c>
      <c r="AM63" s="249">
        <f t="shared" si="15"/>
        <v>3.0113340586991164</v>
      </c>
      <c r="AN63" s="249">
        <f t="shared" si="16"/>
        <v>9.7633375235510608E-4</v>
      </c>
      <c r="AO63" s="249">
        <f t="shared" si="17"/>
        <v>4.9068182259707473</v>
      </c>
      <c r="AP63" s="249">
        <f t="shared" si="18"/>
        <v>3.1817740292526715E-3</v>
      </c>
      <c r="AQ63" s="433">
        <f t="shared" si="19"/>
        <v>1.4158107781607778E-2</v>
      </c>
      <c r="AR63" s="455">
        <f t="shared" si="35"/>
        <v>36.398494847921512</v>
      </c>
      <c r="AS63" s="455">
        <f t="shared" si="36"/>
        <v>44.584747706440837</v>
      </c>
      <c r="AT63" s="455">
        <f t="shared" si="37"/>
        <v>80.99740066214396</v>
      </c>
      <c r="AU63" s="455"/>
      <c r="AV63" s="456">
        <f t="shared" si="20"/>
        <v>44.584747706440837</v>
      </c>
      <c r="AW63" s="456"/>
      <c r="AX63" s="464">
        <v>0.1</v>
      </c>
      <c r="AY63" s="465">
        <f>AQ63</f>
        <v>1.4158107781607778E-2</v>
      </c>
      <c r="AZ63" s="456">
        <f t="shared" si="21"/>
        <v>36.398494847921512</v>
      </c>
      <c r="BA63" s="455"/>
      <c r="BB63" s="146">
        <f t="shared" si="22"/>
        <v>80.983242554362349</v>
      </c>
      <c r="BC63" s="146">
        <f t="shared" si="23"/>
        <v>1.2249063565052001</v>
      </c>
      <c r="BD63" s="457">
        <v>11031.85790197747</v>
      </c>
      <c r="BE63" s="458">
        <v>11.855657216887229</v>
      </c>
      <c r="BF63" s="458">
        <v>3.5018986922338002</v>
      </c>
      <c r="BG63" s="458">
        <v>33.782649549813513</v>
      </c>
      <c r="BH63" s="458">
        <v>9.5356786774696847</v>
      </c>
      <c r="BI63" s="458">
        <v>7.9110640222058564</v>
      </c>
      <c r="BJ63" s="458">
        <v>12.811082331990709</v>
      </c>
      <c r="BK63" s="458">
        <v>77.258513545151587</v>
      </c>
      <c r="BL63" s="458">
        <v>131.46476060604411</v>
      </c>
      <c r="BM63" s="458">
        <v>13.23541225996413</v>
      </c>
      <c r="BN63" s="458">
        <v>123.48658945671605</v>
      </c>
      <c r="BO63" s="458">
        <v>2.2095825642698212</v>
      </c>
      <c r="BP63" s="458">
        <v>85.853271937767047</v>
      </c>
      <c r="BQ63" s="458">
        <v>3.0461350262073714</v>
      </c>
      <c r="BR63" s="458">
        <v>0.98447063567942406</v>
      </c>
      <c r="BS63" s="458">
        <v>678.56457434839683</v>
      </c>
      <c r="BT63" s="458">
        <v>23.032240235965773</v>
      </c>
      <c r="BU63" s="458">
        <v>45.335771255114643</v>
      </c>
      <c r="BV63" s="458">
        <v>10.567490771017916</v>
      </c>
      <c r="BW63" s="458">
        <v>9.6853621220520107</v>
      </c>
      <c r="BX63" s="458"/>
      <c r="BY63" s="458"/>
      <c r="BZ63" s="458"/>
      <c r="CA63" s="458">
        <f t="shared" si="25"/>
        <v>78.053373613132422</v>
      </c>
      <c r="CB63" s="458"/>
      <c r="CC63" s="450"/>
      <c r="CD63" s="450"/>
      <c r="CE63" s="459"/>
      <c r="CF63" s="460"/>
      <c r="CG63" s="461"/>
      <c r="CJ63" s="146">
        <f t="shared" si="38"/>
        <v>80.983242554362349</v>
      </c>
    </row>
    <row r="64" spans="1:88" s="142" customFormat="1" ht="15.75" x14ac:dyDescent="0.25">
      <c r="A64" s="278">
        <v>37</v>
      </c>
      <c r="B64" s="272">
        <v>88</v>
      </c>
      <c r="C64" s="144">
        <v>110</v>
      </c>
      <c r="D64" s="411">
        <v>3219.2</v>
      </c>
      <c r="E64" s="320" t="s">
        <v>240</v>
      </c>
      <c r="F64" s="311" t="s">
        <v>168</v>
      </c>
      <c r="G64" s="239"/>
      <c r="H64" s="145">
        <v>83.203737911792416</v>
      </c>
      <c r="I64" s="145">
        <v>0.18632249576024085</v>
      </c>
      <c r="J64" s="145">
        <v>7.5434886778339418</v>
      </c>
      <c r="K64" s="145">
        <v>0.88541014904582249</v>
      </c>
      <c r="L64" s="145">
        <v>2.2495894182205583E-2</v>
      </c>
      <c r="M64" s="145">
        <v>0.50257643415133724</v>
      </c>
      <c r="N64" s="145">
        <v>0.33108307043048751</v>
      </c>
      <c r="O64" s="145">
        <v>1.1930894192508765</v>
      </c>
      <c r="P64" s="145">
        <v>3.2868216333839566</v>
      </c>
      <c r="Q64" s="145">
        <v>6.7285925648121622E-2</v>
      </c>
      <c r="R64" s="145">
        <v>0.34621483781762136</v>
      </c>
      <c r="S64" s="145">
        <v>0.34147355070298613</v>
      </c>
      <c r="T64" s="145">
        <v>0.2</v>
      </c>
      <c r="U64" s="145">
        <v>1.49</v>
      </c>
      <c r="V64" s="146">
        <v>99.6</v>
      </c>
      <c r="W64" s="146"/>
      <c r="X64" s="145">
        <v>1.1930894192508765</v>
      </c>
      <c r="Y64" s="145">
        <f t="shared" si="4"/>
        <v>0.88527234908415042</v>
      </c>
      <c r="Z64" s="145">
        <f t="shared" si="5"/>
        <v>9.6317251206664064E-3</v>
      </c>
      <c r="AA64" s="145">
        <f t="shared" si="6"/>
        <v>2.0783617683350268</v>
      </c>
      <c r="AB64" s="145">
        <v>0.2</v>
      </c>
      <c r="AC64" s="146">
        <f t="shared" si="7"/>
        <v>0.68768838852060754</v>
      </c>
      <c r="AD64" s="146"/>
      <c r="AE64" s="146">
        <f t="shared" si="8"/>
        <v>0.60587596618083728</v>
      </c>
      <c r="AF64" s="444">
        <v>0.01</v>
      </c>
      <c r="AG64" s="146">
        <f>0.27/(0.7*2.5)</f>
        <v>0.1542857142857143</v>
      </c>
      <c r="AH64" s="146">
        <f t="shared" si="10"/>
        <v>0.19192912353190705</v>
      </c>
      <c r="AI64" s="249">
        <f t="shared" si="11"/>
        <v>22.640466033501827</v>
      </c>
      <c r="AJ64" s="249">
        <f t="shared" si="12"/>
        <v>0.99955831297884046</v>
      </c>
      <c r="AK64" s="249">
        <f t="shared" si="13"/>
        <v>4.416870211594884E-4</v>
      </c>
      <c r="AL64" s="249">
        <f t="shared" si="14"/>
        <v>1.3879865831971596</v>
      </c>
      <c r="AM64" s="249">
        <f t="shared" si="15"/>
        <v>1.3873735275378178</v>
      </c>
      <c r="AN64" s="249">
        <f t="shared" si="16"/>
        <v>6.130556593416898E-4</v>
      </c>
      <c r="AO64" s="249">
        <f t="shared" si="17"/>
        <v>1.4886843537808041</v>
      </c>
      <c r="AP64" s="249">
        <f t="shared" si="18"/>
        <v>1.315646219195819E-3</v>
      </c>
      <c r="AQ64" s="433">
        <f t="shared" si="19"/>
        <v>1.192870187853751E-2</v>
      </c>
      <c r="AR64" s="430">
        <f t="shared" si="35"/>
        <v>20.839093118305129</v>
      </c>
      <c r="AS64" s="430">
        <f t="shared" si="36"/>
        <v>72.784191352639851</v>
      </c>
      <c r="AT64" s="430">
        <f t="shared" si="37"/>
        <v>93.635213172823512</v>
      </c>
      <c r="AU64" s="430"/>
      <c r="AV64" s="436">
        <f t="shared" si="20"/>
        <v>72.784191352639851</v>
      </c>
      <c r="AW64" s="436"/>
      <c r="AX64" s="464">
        <v>0.1</v>
      </c>
      <c r="AY64" s="465">
        <f>AQ64</f>
        <v>1.192870187853751E-2</v>
      </c>
      <c r="AZ64" s="436">
        <f t="shared" si="21"/>
        <v>20.839093118305129</v>
      </c>
      <c r="BA64" s="430"/>
      <c r="BB64" s="146">
        <f t="shared" si="22"/>
        <v>93.623284470944981</v>
      </c>
      <c r="BC64" s="146">
        <f t="shared" si="23"/>
        <v>3.4926755660353557</v>
      </c>
      <c r="BD64" s="147">
        <v>4696.8871024503087</v>
      </c>
      <c r="BE64" s="148">
        <v>15.468432939611043</v>
      </c>
      <c r="BF64" s="148">
        <v>0</v>
      </c>
      <c r="BG64" s="148">
        <v>30.417598200684083</v>
      </c>
      <c r="BH64" s="472">
        <v>1</v>
      </c>
      <c r="BI64" s="148">
        <v>0</v>
      </c>
      <c r="BJ64" s="432">
        <v>1</v>
      </c>
      <c r="BK64" s="148">
        <v>51.601339808543976</v>
      </c>
      <c r="BL64" s="148">
        <v>148.46375752150706</v>
      </c>
      <c r="BM64" s="148">
        <v>23.440217291069569</v>
      </c>
      <c r="BN64" s="148">
        <v>71.260811891101739</v>
      </c>
      <c r="BO64" s="148">
        <v>0.77812511969463072</v>
      </c>
      <c r="BP64" s="148">
        <v>1554.1213025041725</v>
      </c>
      <c r="BQ64" s="148">
        <v>10.758859172749441</v>
      </c>
      <c r="BR64" s="472">
        <v>1</v>
      </c>
      <c r="BS64" s="148">
        <v>1562.6345112441788</v>
      </c>
      <c r="BT64" s="148">
        <v>13.468255462033445</v>
      </c>
      <c r="BU64" s="148">
        <v>30.681221283581706</v>
      </c>
      <c r="BV64" s="148">
        <v>34.727290621394104</v>
      </c>
      <c r="BW64" s="148">
        <v>12.606629776034543</v>
      </c>
      <c r="BX64" s="148"/>
      <c r="BY64" s="148">
        <f t="shared" si="24"/>
        <v>5128.7752721861079</v>
      </c>
      <c r="BZ64" s="148"/>
      <c r="CA64" s="148">
        <f t="shared" si="25"/>
        <v>56.756106521649698</v>
      </c>
      <c r="CB64" s="148"/>
      <c r="CC64" s="158"/>
      <c r="CD64" s="158"/>
      <c r="CE64" s="375"/>
      <c r="CF64" s="192"/>
      <c r="CG64" s="438"/>
      <c r="CJ64" s="146">
        <f t="shared" si="38"/>
        <v>93.623284470944981</v>
      </c>
    </row>
    <row r="65" spans="1:88" s="142" customFormat="1" ht="15.75" x14ac:dyDescent="0.2">
      <c r="A65" s="278">
        <v>38</v>
      </c>
      <c r="B65" s="272">
        <v>89</v>
      </c>
      <c r="C65" s="144">
        <v>110</v>
      </c>
      <c r="D65" s="411">
        <v>3219.8999999999996</v>
      </c>
      <c r="E65" s="320" t="s">
        <v>240</v>
      </c>
      <c r="F65" s="311" t="s">
        <v>160</v>
      </c>
      <c r="G65" s="239"/>
      <c r="H65" s="145">
        <v>70.85172922143903</v>
      </c>
      <c r="I65" s="145">
        <v>0.64080334629053137</v>
      </c>
      <c r="J65" s="145">
        <v>12.621262708538305</v>
      </c>
      <c r="K65" s="145">
        <v>2.2349170147905606</v>
      </c>
      <c r="L65" s="145">
        <v>5.5262880584095425E-2</v>
      </c>
      <c r="M65" s="145">
        <v>1.6342023258439646</v>
      </c>
      <c r="N65" s="145">
        <v>0.82884068022602486</v>
      </c>
      <c r="O65" s="145">
        <v>2.228457717059952</v>
      </c>
      <c r="P65" s="145">
        <v>3.3935919934192471</v>
      </c>
      <c r="Q65" s="145">
        <v>0.10898783313709358</v>
      </c>
      <c r="R65" s="145">
        <v>0.11534460233229564</v>
      </c>
      <c r="S65" s="145">
        <v>0.63659967633886549</v>
      </c>
      <c r="T65" s="145">
        <v>0.32</v>
      </c>
      <c r="U65" s="145">
        <v>3.93</v>
      </c>
      <c r="V65" s="146">
        <v>99.599999999999952</v>
      </c>
      <c r="W65" s="146"/>
      <c r="X65" s="145">
        <v>2.228457717059952</v>
      </c>
      <c r="Y65" s="145">
        <f t="shared" si="4"/>
        <v>1.6535156260584845</v>
      </c>
      <c r="Z65" s="145">
        <f t="shared" si="5"/>
        <v>1.7956158190812213E-2</v>
      </c>
      <c r="AA65" s="145">
        <f t="shared" si="6"/>
        <v>3.8819733431184362</v>
      </c>
      <c r="AB65" s="145">
        <v>0.32</v>
      </c>
      <c r="AC65" s="146">
        <f t="shared" si="7"/>
        <v>0.75194427867116109</v>
      </c>
      <c r="AD65" s="146"/>
      <c r="AE65" s="146">
        <f t="shared" si="8"/>
        <v>0.20185305408151735</v>
      </c>
      <c r="AF65" s="443">
        <f t="shared" si="9"/>
        <v>0.62698762614450754</v>
      </c>
      <c r="AG65" s="146">
        <v>0</v>
      </c>
      <c r="AH65" s="146">
        <f t="shared" si="10"/>
        <v>0.11534460233229564</v>
      </c>
      <c r="AI65" s="249">
        <f t="shared" si="11"/>
        <v>38.490775751759422</v>
      </c>
      <c r="AJ65" s="249">
        <f t="shared" si="12"/>
        <v>0.98371070434672014</v>
      </c>
      <c r="AK65" s="249">
        <f t="shared" si="13"/>
        <v>1.6289295653279936E-2</v>
      </c>
      <c r="AL65" s="249">
        <f t="shared" si="14"/>
        <v>3.8691193406345255</v>
      </c>
      <c r="AM65" s="249">
        <f t="shared" si="15"/>
        <v>3.8060941117771065</v>
      </c>
      <c r="AN65" s="249">
        <f t="shared" si="16"/>
        <v>6.3025228857419305E-2</v>
      </c>
      <c r="AO65" s="249">
        <f t="shared" si="17"/>
        <v>3.8040182894945489</v>
      </c>
      <c r="AP65" s="249">
        <f t="shared" si="18"/>
        <v>0.12598171050545107</v>
      </c>
      <c r="AQ65" s="433">
        <f t="shared" si="19"/>
        <v>0.81599456550737792</v>
      </c>
      <c r="AR65" s="430">
        <f t="shared" si="35"/>
        <v>40.46275021961992</v>
      </c>
      <c r="AS65" s="430">
        <f t="shared" si="36"/>
        <v>50.620354111629069</v>
      </c>
      <c r="AT65" s="430">
        <f t="shared" si="37"/>
        <v>91.899098896756371</v>
      </c>
      <c r="AU65" s="430"/>
      <c r="AV65" s="436">
        <f t="shared" si="20"/>
        <v>50.620354111629069</v>
      </c>
      <c r="AW65" s="436"/>
      <c r="AX65" s="436">
        <f>AQ65</f>
        <v>0.81599456550737792</v>
      </c>
      <c r="AY65" s="436"/>
      <c r="AZ65" s="436">
        <f t="shared" si="21"/>
        <v>40.46275021961992</v>
      </c>
      <c r="BA65" s="430"/>
      <c r="BB65" s="146">
        <f t="shared" si="22"/>
        <v>91.08310433124899</v>
      </c>
      <c r="BC65" s="146">
        <f t="shared" si="23"/>
        <v>1.2510359240752706</v>
      </c>
      <c r="BD65" s="147">
        <v>13801.437330217706</v>
      </c>
      <c r="BE65" s="148">
        <v>21.046174478432665</v>
      </c>
      <c r="BF65" s="148">
        <v>0.98095260289144726</v>
      </c>
      <c r="BG65" s="148">
        <v>43.009760858533667</v>
      </c>
      <c r="BH65" s="148">
        <v>11.340666618352889</v>
      </c>
      <c r="BI65" s="148">
        <v>1.7153573284278487</v>
      </c>
      <c r="BJ65" s="148">
        <v>19.683909895714685</v>
      </c>
      <c r="BK65" s="148">
        <v>82.244561473533096</v>
      </c>
      <c r="BL65" s="148">
        <v>135.82076392099623</v>
      </c>
      <c r="BM65" s="148">
        <v>17.766447008448232</v>
      </c>
      <c r="BN65" s="148">
        <v>211.24797413369492</v>
      </c>
      <c r="BO65" s="148">
        <v>7.0887275645383028</v>
      </c>
      <c r="BP65" s="148">
        <v>18.310953610968433</v>
      </c>
      <c r="BQ65" s="148">
        <v>6.4765875804977044</v>
      </c>
      <c r="BR65" s="148">
        <v>0.93421324967884134</v>
      </c>
      <c r="BS65" s="148">
        <v>731.0936471999654</v>
      </c>
      <c r="BT65" s="148">
        <v>25.849349221623694</v>
      </c>
      <c r="BU65" s="148">
        <v>52.799038157480368</v>
      </c>
      <c r="BV65" s="148">
        <v>5.2254173757914089</v>
      </c>
      <c r="BW65" s="148">
        <v>10.905256704753969</v>
      </c>
      <c r="BX65" s="148"/>
      <c r="BY65" s="148">
        <f t="shared" si="24"/>
        <v>368919.17888962728</v>
      </c>
      <c r="BZ65" s="148"/>
      <c r="CA65" s="148">
        <f t="shared" si="25"/>
        <v>89.553644083858032</v>
      </c>
      <c r="CB65" s="148"/>
      <c r="CC65" s="198">
        <v>17.683782386196111</v>
      </c>
      <c r="CD65" s="198">
        <v>15.555022776312633</v>
      </c>
      <c r="CE65" s="373">
        <v>3.5195289016261868</v>
      </c>
      <c r="CF65" s="200" t="s">
        <v>159</v>
      </c>
      <c r="CG65" s="438"/>
      <c r="CJ65" s="146">
        <f t="shared" si="38"/>
        <v>91.08310433124899</v>
      </c>
    </row>
    <row r="66" spans="1:88" s="142" customFormat="1" ht="15.75" x14ac:dyDescent="0.2">
      <c r="A66" s="278">
        <v>39</v>
      </c>
      <c r="B66" s="272">
        <v>104</v>
      </c>
      <c r="C66" s="144">
        <v>110</v>
      </c>
      <c r="D66" s="393">
        <v>3220.0499999999997</v>
      </c>
      <c r="E66" s="320" t="s">
        <v>240</v>
      </c>
      <c r="F66" s="311" t="s">
        <v>168</v>
      </c>
      <c r="G66" s="239"/>
      <c r="H66" s="145">
        <v>73.35823398390761</v>
      </c>
      <c r="I66" s="145">
        <v>1.9629683931894311</v>
      </c>
      <c r="J66" s="145">
        <v>5.6432055197634963</v>
      </c>
      <c r="K66" s="145">
        <v>0.64630132735483892</v>
      </c>
      <c r="L66" s="145">
        <v>2.3255523356009535E-2</v>
      </c>
      <c r="M66" s="145">
        <v>0.32122955522627084</v>
      </c>
      <c r="N66" s="145">
        <v>1.311914850192277</v>
      </c>
      <c r="O66" s="145">
        <v>4.7609111858307172</v>
      </c>
      <c r="P66" s="145">
        <v>5.5754611691177294</v>
      </c>
      <c r="Q66" s="145">
        <v>0.18068530537908278</v>
      </c>
      <c r="R66" s="145">
        <v>2.8330282996175264</v>
      </c>
      <c r="S66" s="145">
        <v>0.48280488706498054</v>
      </c>
      <c r="T66" s="145">
        <v>0.26</v>
      </c>
      <c r="U66" s="145">
        <v>2.2400000000000002</v>
      </c>
      <c r="V66" s="146">
        <v>99.6</v>
      </c>
      <c r="W66" s="146"/>
      <c r="X66" s="145">
        <v>4.7609111858307172</v>
      </c>
      <c r="Y66" s="145">
        <f t="shared" si="4"/>
        <v>3.5325960998863919</v>
      </c>
      <c r="Z66" s="145">
        <f t="shared" si="5"/>
        <v>1.3618167350153174E-2</v>
      </c>
      <c r="AA66" s="145">
        <f t="shared" si="6"/>
        <v>8.2935072857171086</v>
      </c>
      <c r="AB66" s="145">
        <v>0.26</v>
      </c>
      <c r="AC66" s="146">
        <f t="shared" si="7"/>
        <v>3.3158331866825068</v>
      </c>
      <c r="AD66" s="146"/>
      <c r="AE66" s="146">
        <f t="shared" si="8"/>
        <v>4.9577995243306709</v>
      </c>
      <c r="AF66" s="444">
        <v>0.01</v>
      </c>
      <c r="AG66" s="146">
        <f>3.65/(0.7*2.5)</f>
        <v>2.0857142857142859</v>
      </c>
      <c r="AH66" s="146">
        <f t="shared" si="10"/>
        <v>0.74731401390324059</v>
      </c>
      <c r="AI66" s="249">
        <f t="shared" si="11"/>
        <v>16.939616559290489</v>
      </c>
      <c r="AJ66" s="249">
        <f t="shared" si="12"/>
        <v>0.99940966786556229</v>
      </c>
      <c r="AK66" s="249">
        <f t="shared" si="13"/>
        <v>5.9033213443757235E-4</v>
      </c>
      <c r="AL66" s="249">
        <f t="shared" si="14"/>
        <v>0.96753088258110975</v>
      </c>
      <c r="AM66" s="249">
        <f t="shared" si="15"/>
        <v>0.9669597180100612</v>
      </c>
      <c r="AN66" s="249">
        <f t="shared" si="16"/>
        <v>5.7116457104837469E-4</v>
      </c>
      <c r="AO66" s="249">
        <f t="shared" si="17"/>
        <v>2.237356872360901</v>
      </c>
      <c r="AP66" s="249">
        <f t="shared" si="18"/>
        <v>2.643127639099544E-3</v>
      </c>
      <c r="AQ66" s="433">
        <f t="shared" si="19"/>
        <v>1.3214292210147919E-2</v>
      </c>
      <c r="AR66" s="430">
        <f t="shared" si="35"/>
        <v>17.695044220268919</v>
      </c>
      <c r="AS66" s="430">
        <f t="shared" si="36"/>
        <v>64.510711873773147</v>
      </c>
      <c r="AT66" s="430">
        <f t="shared" si="37"/>
        <v>82.218970386252209</v>
      </c>
      <c r="AU66" s="430"/>
      <c r="AV66" s="436">
        <f t="shared" si="20"/>
        <v>64.510711873773147</v>
      </c>
      <c r="AW66" s="436"/>
      <c r="AX66" s="464">
        <v>0.1</v>
      </c>
      <c r="AY66" s="465">
        <f t="shared" ref="AY66:AY74" si="39">AQ66</f>
        <v>1.3214292210147919E-2</v>
      </c>
      <c r="AZ66" s="436">
        <f t="shared" si="21"/>
        <v>17.695044220268919</v>
      </c>
      <c r="BA66" s="430"/>
      <c r="BB66" s="146">
        <f t="shared" si="22"/>
        <v>82.205756094042073</v>
      </c>
      <c r="BC66" s="146">
        <f t="shared" si="23"/>
        <v>3.6456937360958315</v>
      </c>
      <c r="BD66" s="147">
        <v>3805.9963834858281</v>
      </c>
      <c r="BE66" s="148">
        <v>15.015120056365427</v>
      </c>
      <c r="BF66" s="148">
        <v>3.7889028869521422</v>
      </c>
      <c r="BG66" s="148">
        <v>25.530545709967924</v>
      </c>
      <c r="BH66" s="472">
        <v>1</v>
      </c>
      <c r="BI66" s="148">
        <v>0</v>
      </c>
      <c r="BJ66" s="432">
        <v>1</v>
      </c>
      <c r="BK66" s="148">
        <v>39.569600400985699</v>
      </c>
      <c r="BL66" s="148">
        <v>124.88821010347677</v>
      </c>
      <c r="BM66" s="148">
        <v>24.044621196053793</v>
      </c>
      <c r="BN66" s="148">
        <v>55.899436665179557</v>
      </c>
      <c r="BO66" s="148">
        <v>7.1063701601345397E-2</v>
      </c>
      <c r="BP66" s="148">
        <v>1967.4585444798606</v>
      </c>
      <c r="BQ66" s="148">
        <v>16.192423728131882</v>
      </c>
      <c r="BR66" s="472">
        <v>1</v>
      </c>
      <c r="BS66" s="148">
        <v>1073.6178193431331</v>
      </c>
      <c r="BT66" s="148">
        <v>17.965726240909536</v>
      </c>
      <c r="BU66" s="148">
        <v>32.250219793826851</v>
      </c>
      <c r="BV66" s="148">
        <v>16.413395045514118</v>
      </c>
      <c r="BW66" s="148">
        <v>8.0223521532032738</v>
      </c>
      <c r="BX66" s="148"/>
      <c r="BY66" s="148">
        <f t="shared" si="24"/>
        <v>7378.1146441984502</v>
      </c>
      <c r="BZ66" s="148"/>
      <c r="CA66" s="148">
        <f t="shared" si="25"/>
        <v>58.238298187939662</v>
      </c>
      <c r="CB66" s="148"/>
      <c r="CC66" s="198">
        <v>15.5286522603582</v>
      </c>
      <c r="CD66" s="198">
        <v>14.4</v>
      </c>
      <c r="CE66" s="376">
        <v>54.877000000000002</v>
      </c>
      <c r="CF66" s="200" t="s">
        <v>159</v>
      </c>
      <c r="CG66" s="438"/>
      <c r="CJ66" s="146">
        <f t="shared" si="38"/>
        <v>82.205756094042073</v>
      </c>
    </row>
    <row r="67" spans="1:88" s="142" customFormat="1" ht="15.75" x14ac:dyDescent="0.2">
      <c r="A67" s="278">
        <v>40</v>
      </c>
      <c r="B67" s="272">
        <v>91</v>
      </c>
      <c r="C67" s="144">
        <v>110</v>
      </c>
      <c r="D67" s="393">
        <v>3220.8999999999996</v>
      </c>
      <c r="E67" s="320" t="s">
        <v>240</v>
      </c>
      <c r="F67" s="311" t="s">
        <v>162</v>
      </c>
      <c r="G67" s="239"/>
      <c r="H67" s="145">
        <v>78.781703177266238</v>
      </c>
      <c r="I67" s="145">
        <v>0.35134266331815395</v>
      </c>
      <c r="J67" s="145">
        <v>10.255295207527903</v>
      </c>
      <c r="K67" s="145">
        <v>1.1637465898314978</v>
      </c>
      <c r="L67" s="145">
        <v>2.6847118160124219E-2</v>
      </c>
      <c r="M67" s="145">
        <v>0.82932267644821456</v>
      </c>
      <c r="N67" s="145">
        <v>0.23068259641736924</v>
      </c>
      <c r="O67" s="145">
        <v>1.4223907130873359</v>
      </c>
      <c r="P67" s="145">
        <v>3.4458529433219058</v>
      </c>
      <c r="Q67" s="145">
        <v>7.4868001208799231E-2</v>
      </c>
      <c r="R67" s="145">
        <v>0.17577264153892647</v>
      </c>
      <c r="S67" s="145">
        <v>0.46217567187353464</v>
      </c>
      <c r="T67" s="145">
        <v>0.25</v>
      </c>
      <c r="U67" s="145">
        <v>2.13</v>
      </c>
      <c r="V67" s="146">
        <v>99.6</v>
      </c>
      <c r="W67" s="146"/>
      <c r="X67" s="145">
        <v>1.4223907130873359</v>
      </c>
      <c r="Y67" s="145">
        <f t="shared" si="4"/>
        <v>1.0554139091108032</v>
      </c>
      <c r="Z67" s="145">
        <f t="shared" si="5"/>
        <v>1.3036292327124209E-2</v>
      </c>
      <c r="AA67" s="145">
        <f t="shared" si="6"/>
        <v>2.4778046221981391</v>
      </c>
      <c r="AB67" s="145">
        <v>0.25</v>
      </c>
      <c r="AC67" s="146">
        <f t="shared" si="7"/>
        <v>0.63794831341246105</v>
      </c>
      <c r="AD67" s="146"/>
      <c r="AE67" s="146">
        <f t="shared" si="8"/>
        <v>0.30760212269312132</v>
      </c>
      <c r="AF67" s="444">
        <v>0.01</v>
      </c>
      <c r="AG67" s="146">
        <f>0.08/(0.7*2.5)</f>
        <v>4.5714285714285714E-2</v>
      </c>
      <c r="AH67" s="146">
        <f t="shared" si="10"/>
        <v>0.13005835582464076</v>
      </c>
      <c r="AI67" s="249">
        <f t="shared" si="11"/>
        <v>30.775885622583711</v>
      </c>
      <c r="AJ67" s="249">
        <f t="shared" si="12"/>
        <v>0.99967507027668889</v>
      </c>
      <c r="AK67" s="249">
        <f t="shared" si="13"/>
        <v>3.2492972331109397E-4</v>
      </c>
      <c r="AL67" s="249">
        <f t="shared" si="14"/>
        <v>1.9930692662797123</v>
      </c>
      <c r="AM67" s="249">
        <f t="shared" si="15"/>
        <v>1.9924216588344801</v>
      </c>
      <c r="AN67" s="249">
        <f t="shared" si="16"/>
        <v>6.4760744523211194E-4</v>
      </c>
      <c r="AO67" s="249">
        <f t="shared" si="17"/>
        <v>2.1286162490005243</v>
      </c>
      <c r="AP67" s="249">
        <f t="shared" si="18"/>
        <v>1.383750999475869E-3</v>
      </c>
      <c r="AQ67" s="433">
        <f t="shared" si="19"/>
        <v>1.2031358444707981E-2</v>
      </c>
      <c r="AR67" s="430">
        <f t="shared" si="35"/>
        <v>28.752666230725815</v>
      </c>
      <c r="AS67" s="430">
        <f t="shared" si="36"/>
        <v>64.405370061903326</v>
      </c>
      <c r="AT67" s="430">
        <f t="shared" si="37"/>
        <v>93.17006765107385</v>
      </c>
      <c r="AU67" s="430"/>
      <c r="AV67" s="436">
        <f t="shared" si="20"/>
        <v>64.405370061903326</v>
      </c>
      <c r="AW67" s="436"/>
      <c r="AX67" s="464">
        <v>0.1</v>
      </c>
      <c r="AY67" s="465">
        <f t="shared" si="39"/>
        <v>1.2031358444707981E-2</v>
      </c>
      <c r="AZ67" s="436">
        <f t="shared" si="21"/>
        <v>28.752666230725815</v>
      </c>
      <c r="BA67" s="430"/>
      <c r="BB67" s="146">
        <f t="shared" si="22"/>
        <v>93.158036292629134</v>
      </c>
      <c r="BC67" s="146">
        <f t="shared" si="23"/>
        <v>2.2399790525540251</v>
      </c>
      <c r="BD67" s="147">
        <v>8001.5094087534826</v>
      </c>
      <c r="BE67" s="148">
        <v>16.602244492533362</v>
      </c>
      <c r="BF67" s="148">
        <v>0.94249547579182114</v>
      </c>
      <c r="BG67" s="148">
        <v>31.886739695245183</v>
      </c>
      <c r="BH67" s="148">
        <v>13.160427966284821</v>
      </c>
      <c r="BI67" s="148">
        <v>11.435098979809849</v>
      </c>
      <c r="BJ67" s="148">
        <v>12.888505451198137</v>
      </c>
      <c r="BK67" s="148">
        <v>75.773781705595198</v>
      </c>
      <c r="BL67" s="148">
        <v>124.48087700227865</v>
      </c>
      <c r="BM67" s="148">
        <v>15.746403022785037</v>
      </c>
      <c r="BN67" s="148">
        <v>110.51557913485658</v>
      </c>
      <c r="BO67" s="148">
        <v>4.2873216634252165</v>
      </c>
      <c r="BP67" s="148">
        <v>209.76072317133912</v>
      </c>
      <c r="BQ67" s="148">
        <v>4.5012945669388982</v>
      </c>
      <c r="BR67" s="472">
        <v>1</v>
      </c>
      <c r="BS67" s="148">
        <v>789.3419501770644</v>
      </c>
      <c r="BT67" s="148">
        <v>19.439248026844652</v>
      </c>
      <c r="BU67" s="148">
        <v>37.763482936088167</v>
      </c>
      <c r="BV67" s="148">
        <v>11.554677448410914</v>
      </c>
      <c r="BW67" s="148">
        <v>11.480830754121582</v>
      </c>
      <c r="BX67" s="148"/>
      <c r="BY67" s="148">
        <f t="shared" si="24"/>
        <v>113686.8384177283</v>
      </c>
      <c r="BZ67" s="148"/>
      <c r="CA67" s="148">
        <f t="shared" si="25"/>
        <v>68.683561717054403</v>
      </c>
      <c r="CB67" s="148"/>
      <c r="CC67" s="198">
        <v>14.846331019064172</v>
      </c>
      <c r="CD67" s="198">
        <v>12.847175932097965</v>
      </c>
      <c r="CE67" s="373">
        <v>5.3881187674376676</v>
      </c>
      <c r="CF67" s="200" t="s">
        <v>159</v>
      </c>
      <c r="CG67" s="438"/>
      <c r="CJ67" s="146">
        <f t="shared" si="38"/>
        <v>93.158036292629134</v>
      </c>
    </row>
    <row r="68" spans="1:88" s="142" customFormat="1" ht="15.75" x14ac:dyDescent="0.2">
      <c r="A68" s="278">
        <v>41</v>
      </c>
      <c r="B68" s="272">
        <v>92</v>
      </c>
      <c r="C68" s="144">
        <v>110</v>
      </c>
      <c r="D68" s="393">
        <v>3221.2</v>
      </c>
      <c r="E68" s="320" t="s">
        <v>240</v>
      </c>
      <c r="F68" s="311" t="s">
        <v>168</v>
      </c>
      <c r="G68" s="239"/>
      <c r="H68" s="145">
        <v>74.306932653502614</v>
      </c>
      <c r="I68" s="145">
        <v>0.94405293699777648</v>
      </c>
      <c r="J68" s="145">
        <v>8.8758274160795523</v>
      </c>
      <c r="K68" s="145">
        <v>0.68981134493104812</v>
      </c>
      <c r="L68" s="145">
        <v>2.0013479755252746E-2</v>
      </c>
      <c r="M68" s="145">
        <v>0.45648836486981009</v>
      </c>
      <c r="N68" s="145">
        <v>1.1128098165420686</v>
      </c>
      <c r="O68" s="145">
        <v>4.14108061508687</v>
      </c>
      <c r="P68" s="145">
        <v>4.5888193682043834</v>
      </c>
      <c r="Q68" s="145">
        <v>0.13184759778460475</v>
      </c>
      <c r="R68" s="145">
        <v>2.457936910645111</v>
      </c>
      <c r="S68" s="145">
        <v>0.38437949560088436</v>
      </c>
      <c r="T68" s="145">
        <v>0.18</v>
      </c>
      <c r="U68" s="145">
        <v>1.31</v>
      </c>
      <c r="V68" s="146">
        <v>99.6</v>
      </c>
      <c r="W68" s="146"/>
      <c r="X68" s="145">
        <v>4.14108061508687</v>
      </c>
      <c r="Y68" s="145">
        <f t="shared" si="4"/>
        <v>3.0726818163944576</v>
      </c>
      <c r="Z68" s="145">
        <f t="shared" si="5"/>
        <v>1.0841945550472014E-2</v>
      </c>
      <c r="AA68" s="145">
        <f t="shared" si="6"/>
        <v>7.213762431481328</v>
      </c>
      <c r="AB68" s="145">
        <v>0.18</v>
      </c>
      <c r="AC68" s="146">
        <f t="shared" si="7"/>
        <v>2.8423164062459954</v>
      </c>
      <c r="AD68" s="146"/>
      <c r="AE68" s="146">
        <f t="shared" si="8"/>
        <v>4.3013895936289437</v>
      </c>
      <c r="AF68" s="444">
        <v>0.01</v>
      </c>
      <c r="AG68" s="146">
        <f>3.19/(0.7*2.5)</f>
        <v>1.8228571428571427</v>
      </c>
      <c r="AH68" s="146">
        <f t="shared" si="10"/>
        <v>0.63507976778796826</v>
      </c>
      <c r="AI68" s="249">
        <f t="shared" si="11"/>
        <v>26.637482248238658</v>
      </c>
      <c r="AJ68" s="249">
        <f t="shared" si="12"/>
        <v>0.99962458914446906</v>
      </c>
      <c r="AK68" s="249">
        <f t="shared" si="13"/>
        <v>3.7541085553088362E-4</v>
      </c>
      <c r="AL68" s="249">
        <f t="shared" si="14"/>
        <v>1.1462997098008583</v>
      </c>
      <c r="AM68" s="249">
        <f t="shared" si="15"/>
        <v>1.145869376446107</v>
      </c>
      <c r="AN68" s="249">
        <f t="shared" si="16"/>
        <v>4.303333547511438E-4</v>
      </c>
      <c r="AO68" s="249">
        <f t="shared" si="17"/>
        <v>1.3090167926652159</v>
      </c>
      <c r="AP68" s="249">
        <f t="shared" si="18"/>
        <v>9.8320733478419954E-4</v>
      </c>
      <c r="AQ68" s="433">
        <f t="shared" si="19"/>
        <v>1.1413540689535344E-2</v>
      </c>
      <c r="AR68" s="430">
        <f t="shared" si="35"/>
        <v>22.661427170381749</v>
      </c>
      <c r="AS68" s="430">
        <f t="shared" si="36"/>
        <v>62.976219068311735</v>
      </c>
      <c r="AT68" s="430">
        <f t="shared" si="37"/>
        <v>85.649059779383023</v>
      </c>
      <c r="AU68" s="430"/>
      <c r="AV68" s="436">
        <f t="shared" si="20"/>
        <v>62.976219068311735</v>
      </c>
      <c r="AW68" s="436"/>
      <c r="AX68" s="464">
        <v>0.1</v>
      </c>
      <c r="AY68" s="465">
        <f t="shared" si="39"/>
        <v>1.1413540689535344E-2</v>
      </c>
      <c r="AZ68" s="436">
        <f t="shared" si="21"/>
        <v>22.661427170381749</v>
      </c>
      <c r="BA68" s="430"/>
      <c r="BB68" s="146">
        <f t="shared" si="22"/>
        <v>85.637646238693492</v>
      </c>
      <c r="BC68" s="146">
        <f t="shared" si="23"/>
        <v>2.7790049847619924</v>
      </c>
      <c r="BD68" s="147">
        <v>4358.1481014696228</v>
      </c>
      <c r="BE68" s="148">
        <v>8.7872806397380057</v>
      </c>
      <c r="BF68" s="148">
        <v>1.5597887846145613</v>
      </c>
      <c r="BG68" s="148">
        <v>25.615982989579944</v>
      </c>
      <c r="BH68" s="148">
        <v>16.149767904940436</v>
      </c>
      <c r="BI68" s="148">
        <v>8.460526158974961</v>
      </c>
      <c r="BJ68" s="432">
        <v>1</v>
      </c>
      <c r="BK68" s="148">
        <v>61.847361543592541</v>
      </c>
      <c r="BL68" s="148">
        <v>117.20159846817415</v>
      </c>
      <c r="BM68" s="148">
        <v>14.221228424488302</v>
      </c>
      <c r="BN68" s="148">
        <v>59.586341110372445</v>
      </c>
      <c r="BO68" s="148">
        <v>-0.31893397545539665</v>
      </c>
      <c r="BP68" s="148">
        <v>495.54081016411345</v>
      </c>
      <c r="BQ68" s="148">
        <v>3.5244587305228081</v>
      </c>
      <c r="BR68" s="472">
        <v>1</v>
      </c>
      <c r="BS68" s="148">
        <v>1000.9603610381359</v>
      </c>
      <c r="BT68" s="148">
        <v>12.325340000704387</v>
      </c>
      <c r="BU68" s="148">
        <v>25.256163900068291</v>
      </c>
      <c r="BV68" s="148">
        <v>17.53303444801373</v>
      </c>
      <c r="BW68" s="148">
        <v>11.721053541511187</v>
      </c>
      <c r="BX68" s="148"/>
      <c r="BY68" s="148">
        <f t="shared" si="24"/>
        <v>19993.826663346714</v>
      </c>
      <c r="BZ68" s="148"/>
      <c r="CA68" s="148">
        <f t="shared" si="25"/>
        <v>49.302557442283863</v>
      </c>
      <c r="CB68" s="148"/>
      <c r="CC68" s="198">
        <v>14.718362673195648</v>
      </c>
      <c r="CD68" s="198">
        <v>13.791253018513563</v>
      </c>
      <c r="CE68" s="373">
        <v>18.013867056497155</v>
      </c>
      <c r="CF68" s="200"/>
      <c r="CG68" s="438"/>
      <c r="CJ68" s="146">
        <f t="shared" si="38"/>
        <v>85.637646238693492</v>
      </c>
    </row>
    <row r="69" spans="1:88" s="142" customFormat="1" ht="15.75" x14ac:dyDescent="0.2">
      <c r="A69" s="278">
        <v>42</v>
      </c>
      <c r="B69" s="272">
        <v>95</v>
      </c>
      <c r="C69" s="144">
        <v>110</v>
      </c>
      <c r="D69" s="393">
        <v>3221.5</v>
      </c>
      <c r="E69" s="320" t="s">
        <v>240</v>
      </c>
      <c r="F69" s="311" t="s">
        <v>168</v>
      </c>
      <c r="G69" s="239"/>
      <c r="H69" s="145">
        <v>70.161077080638307</v>
      </c>
      <c r="I69" s="145">
        <v>1.2505428712721025</v>
      </c>
      <c r="J69" s="145">
        <v>9.5595196720245195</v>
      </c>
      <c r="K69" s="145">
        <v>0.83241904628183294</v>
      </c>
      <c r="L69" s="145">
        <v>2.3475385836803083E-2</v>
      </c>
      <c r="M69" s="145">
        <v>0.46577986576626884</v>
      </c>
      <c r="N69" s="145">
        <v>1.2874183700543769</v>
      </c>
      <c r="O69" s="145">
        <v>5.4025628297899342</v>
      </c>
      <c r="P69" s="145">
        <v>4.5425375357858533</v>
      </c>
      <c r="Q69" s="145">
        <v>0.13964328227385867</v>
      </c>
      <c r="R69" s="145">
        <v>3.4574306453894188</v>
      </c>
      <c r="S69" s="145">
        <v>0.46759341488670858</v>
      </c>
      <c r="T69" s="145">
        <v>0.15</v>
      </c>
      <c r="U69" s="145">
        <v>1.86</v>
      </c>
      <c r="V69" s="146">
        <v>99.6</v>
      </c>
      <c r="W69" s="146"/>
      <c r="X69" s="145">
        <v>5.4025628297899342</v>
      </c>
      <c r="Y69" s="145">
        <f t="shared" si="4"/>
        <v>4.008701619704131</v>
      </c>
      <c r="Z69" s="145">
        <f t="shared" si="5"/>
        <v>1.3189107124551055E-2</v>
      </c>
      <c r="AA69" s="145">
        <f t="shared" si="6"/>
        <v>9.411264449494066</v>
      </c>
      <c r="AB69" s="145">
        <v>0.15</v>
      </c>
      <c r="AC69" s="146">
        <f t="shared" si="7"/>
        <v>3.9250240602761273</v>
      </c>
      <c r="AD69" s="146"/>
      <c r="AE69" s="146">
        <f t="shared" si="8"/>
        <v>6.0505036294314829</v>
      </c>
      <c r="AF69" s="444">
        <v>0.01</v>
      </c>
      <c r="AG69" s="146">
        <f>4.76/(0.7*2.5)</f>
        <v>2.7199999999999998</v>
      </c>
      <c r="AH69" s="146">
        <f t="shared" si="10"/>
        <v>0.73743064538941905</v>
      </c>
      <c r="AI69" s="249">
        <f t="shared" si="11"/>
        <v>28.688559016073558</v>
      </c>
      <c r="AJ69" s="249">
        <f t="shared" si="12"/>
        <v>0.99965142898970982</v>
      </c>
      <c r="AK69" s="249">
        <f t="shared" si="13"/>
        <v>3.4857101029010291E-4</v>
      </c>
      <c r="AL69" s="249">
        <f t="shared" si="14"/>
        <v>1.2981989120481017</v>
      </c>
      <c r="AM69" s="249">
        <f t="shared" si="15"/>
        <v>1.2977463975417713</v>
      </c>
      <c r="AN69" s="249">
        <f t="shared" si="16"/>
        <v>4.5251450633011927E-4</v>
      </c>
      <c r="AO69" s="249">
        <f t="shared" si="17"/>
        <v>1.8587037676707336</v>
      </c>
      <c r="AP69" s="249">
        <f t="shared" si="18"/>
        <v>1.2962323292665999E-3</v>
      </c>
      <c r="AQ69" s="433">
        <f t="shared" si="19"/>
        <v>1.1748746835596719E-2</v>
      </c>
      <c r="AR69" s="430">
        <f t="shared" si="35"/>
        <v>25.431939674474052</v>
      </c>
      <c r="AS69" s="430">
        <f t="shared" si="36"/>
        <v>57.445107243401281</v>
      </c>
      <c r="AT69" s="430">
        <f t="shared" si="37"/>
        <v>82.888795664710926</v>
      </c>
      <c r="AU69" s="430"/>
      <c r="AV69" s="436">
        <f t="shared" si="20"/>
        <v>57.445107243401281</v>
      </c>
      <c r="AW69" s="436"/>
      <c r="AX69" s="464">
        <v>0.1</v>
      </c>
      <c r="AY69" s="465">
        <f t="shared" si="39"/>
        <v>1.1748746835596719E-2</v>
      </c>
      <c r="AZ69" s="436">
        <f t="shared" si="21"/>
        <v>25.431939674474052</v>
      </c>
      <c r="BA69" s="430"/>
      <c r="BB69" s="146">
        <f t="shared" si="22"/>
        <v>82.877046917875333</v>
      </c>
      <c r="BC69" s="146">
        <f t="shared" si="23"/>
        <v>2.2587780554174062</v>
      </c>
      <c r="BD69" s="147">
        <v>6213.3665833652813</v>
      </c>
      <c r="BE69" s="148">
        <v>5.5124100667694904</v>
      </c>
      <c r="BF69" s="148">
        <v>5.4224444837529608</v>
      </c>
      <c r="BG69" s="148">
        <v>25.963465568777803</v>
      </c>
      <c r="BH69" s="148">
        <v>9.8739070602762737</v>
      </c>
      <c r="BI69" s="148">
        <v>5.5395237081576303</v>
      </c>
      <c r="BJ69" s="148">
        <v>5.456828339844761</v>
      </c>
      <c r="BK69" s="148">
        <v>64.291860350189069</v>
      </c>
      <c r="BL69" s="148">
        <v>115.58209663545166</v>
      </c>
      <c r="BM69" s="148">
        <v>11.220806343643796</v>
      </c>
      <c r="BN69" s="148">
        <v>65.548812478580203</v>
      </c>
      <c r="BO69" s="148">
        <v>1.71071616845457</v>
      </c>
      <c r="BP69" s="148">
        <v>204.75104098398864</v>
      </c>
      <c r="BQ69" s="148">
        <v>4.1636337164149309</v>
      </c>
      <c r="BR69" s="472">
        <v>1</v>
      </c>
      <c r="BS69" s="148">
        <v>867.30802727010769</v>
      </c>
      <c r="BT69" s="148">
        <v>7.1266990268096393</v>
      </c>
      <c r="BU69" s="148">
        <v>22.307832636567014</v>
      </c>
      <c r="BV69" s="148">
        <v>0</v>
      </c>
      <c r="BW69" s="148">
        <v>10.452588769586555</v>
      </c>
      <c r="BX69" s="148"/>
      <c r="BY69" s="148">
        <f t="shared" si="24"/>
        <v>9729.8407968343035</v>
      </c>
      <c r="BZ69" s="148"/>
      <c r="CA69" s="148">
        <f t="shared" si="25"/>
        <v>39.887120432963208</v>
      </c>
      <c r="CB69" s="148"/>
      <c r="CC69" s="198">
        <v>17.877762545540815</v>
      </c>
      <c r="CD69" s="198">
        <v>16.29167796150719</v>
      </c>
      <c r="CE69" s="373">
        <v>37.993145155009202</v>
      </c>
      <c r="CF69" s="200"/>
      <c r="CG69" s="438"/>
      <c r="CJ69" s="146">
        <f t="shared" si="38"/>
        <v>82.877046917875333</v>
      </c>
    </row>
    <row r="70" spans="1:88" s="142" customFormat="1" ht="15.75" x14ac:dyDescent="0.25">
      <c r="A70" s="278">
        <v>43</v>
      </c>
      <c r="B70" s="272">
        <v>94</v>
      </c>
      <c r="C70" s="144">
        <v>110</v>
      </c>
      <c r="D70" s="393">
        <v>3221.7</v>
      </c>
      <c r="E70" s="320" t="s">
        <v>240</v>
      </c>
      <c r="F70" s="311" t="s">
        <v>162</v>
      </c>
      <c r="G70" s="239"/>
      <c r="H70" s="145">
        <v>59.383825757167152</v>
      </c>
      <c r="I70" s="145">
        <v>1.4742143561355401</v>
      </c>
      <c r="J70" s="145">
        <v>12.835826611467905</v>
      </c>
      <c r="K70" s="145">
        <v>1.2939588425519426</v>
      </c>
      <c r="L70" s="145">
        <v>6.9651138959780964E-2</v>
      </c>
      <c r="M70" s="145">
        <v>1.596359168739496</v>
      </c>
      <c r="N70" s="145">
        <v>2.5349133726110313</v>
      </c>
      <c r="O70" s="145">
        <v>6.0407554520998312</v>
      </c>
      <c r="P70" s="145">
        <v>4.9878181461242557</v>
      </c>
      <c r="Q70" s="145">
        <v>0.15533633776807457</v>
      </c>
      <c r="R70" s="145">
        <v>3.751152982394069</v>
      </c>
      <c r="S70" s="145">
        <v>0.55618783398089022</v>
      </c>
      <c r="T70" s="145">
        <v>0.35</v>
      </c>
      <c r="U70" s="145">
        <v>4.57</v>
      </c>
      <c r="V70" s="146">
        <v>99.6</v>
      </c>
      <c r="W70" s="146"/>
      <c r="X70" s="145">
        <v>6.0407554520998312</v>
      </c>
      <c r="Y70" s="145">
        <f t="shared" si="4"/>
        <v>4.4822405454580752</v>
      </c>
      <c r="Z70" s="145">
        <f t="shared" si="5"/>
        <v>1.5688033000899507E-2</v>
      </c>
      <c r="AA70" s="145">
        <f t="shared" si="6"/>
        <v>10.522995997557906</v>
      </c>
      <c r="AB70" s="145">
        <v>0.35</v>
      </c>
      <c r="AC70" s="146">
        <f t="shared" si="7"/>
        <v>4.3073408163749596</v>
      </c>
      <c r="AD70" s="146"/>
      <c r="AE70" s="146">
        <f t="shared" si="8"/>
        <v>6.5645177191896202</v>
      </c>
      <c r="AF70" s="444">
        <v>0.01</v>
      </c>
      <c r="AG70" s="146">
        <f>4.03/(0.7*2.5)</f>
        <v>2.3028571428571429</v>
      </c>
      <c r="AH70" s="146">
        <f t="shared" si="10"/>
        <v>1.4482958395369261</v>
      </c>
      <c r="AI70" s="249">
        <f t="shared" si="11"/>
        <v>38.517479834403709</v>
      </c>
      <c r="AJ70" s="249">
        <f t="shared" si="12"/>
        <v>0.99974037761444956</v>
      </c>
      <c r="AK70" s="249">
        <f t="shared" si="13"/>
        <v>2.5962238555046969E-4</v>
      </c>
      <c r="AL70" s="249">
        <f t="shared" si="14"/>
        <v>2.8903180112914386</v>
      </c>
      <c r="AM70" s="249">
        <f t="shared" si="15"/>
        <v>2.8895676200343479</v>
      </c>
      <c r="AN70" s="249">
        <f t="shared" si="16"/>
        <v>7.5039125709097263E-4</v>
      </c>
      <c r="AO70" s="249">
        <f t="shared" si="17"/>
        <v>4.5676276673067422</v>
      </c>
      <c r="AP70" s="249">
        <f t="shared" si="18"/>
        <v>2.3723326932581497E-3</v>
      </c>
      <c r="AQ70" s="433">
        <f t="shared" si="19"/>
        <v>1.3122723950349123E-2</v>
      </c>
      <c r="AR70" s="430">
        <f t="shared" si="35"/>
        <v>40.58604379761799</v>
      </c>
      <c r="AS70" s="430">
        <f t="shared" si="36"/>
        <v>39.090803858358157</v>
      </c>
      <c r="AT70" s="430">
        <f t="shared" si="37"/>
        <v>79.689970379926493</v>
      </c>
      <c r="AU70" s="430"/>
      <c r="AV70" s="436">
        <f t="shared" si="20"/>
        <v>39.090803858358157</v>
      </c>
      <c r="AW70" s="436"/>
      <c r="AX70" s="464">
        <v>0.1</v>
      </c>
      <c r="AY70" s="465">
        <f t="shared" si="39"/>
        <v>1.3122723950349123E-2</v>
      </c>
      <c r="AZ70" s="436">
        <f t="shared" si="21"/>
        <v>40.58604379761799</v>
      </c>
      <c r="BA70" s="430"/>
      <c r="BB70" s="146">
        <f t="shared" si="22"/>
        <v>79.676847655976147</v>
      </c>
      <c r="BC70" s="146">
        <f t="shared" si="23"/>
        <v>0.96315876593649197</v>
      </c>
      <c r="BD70" s="147">
        <v>11533.011014800053</v>
      </c>
      <c r="BE70" s="148">
        <v>6.9164572677942617</v>
      </c>
      <c r="BF70" s="148">
        <v>-0.35427906625267447</v>
      </c>
      <c r="BG70" s="148">
        <v>37.878452792570414</v>
      </c>
      <c r="BH70" s="148">
        <v>10.205952942422508</v>
      </c>
      <c r="BI70" s="148">
        <v>6.8238112245945501</v>
      </c>
      <c r="BJ70" s="148">
        <v>17.282359423997693</v>
      </c>
      <c r="BK70" s="148">
        <v>86.136690962943192</v>
      </c>
      <c r="BL70" s="148">
        <v>131.35176662904448</v>
      </c>
      <c r="BM70" s="148">
        <v>13.54837095275297</v>
      </c>
      <c r="BN70" s="148">
        <v>103.57230335325794</v>
      </c>
      <c r="BO70" s="148">
        <v>4.9655107807640997</v>
      </c>
      <c r="BP70" s="148">
        <v>23.557872856049041</v>
      </c>
      <c r="BQ70" s="148">
        <v>5.3912694652172704</v>
      </c>
      <c r="BR70" s="148">
        <v>0.76086460600453398</v>
      </c>
      <c r="BS70" s="148">
        <v>649.06410155327433</v>
      </c>
      <c r="BT70" s="148">
        <v>19.221409421331906</v>
      </c>
      <c r="BU70" s="148">
        <v>40.607999675515593</v>
      </c>
      <c r="BV70" s="148">
        <v>6.2242527437732136</v>
      </c>
      <c r="BW70" s="148">
        <v>12.260439336861976</v>
      </c>
      <c r="BX70" s="148"/>
      <c r="BY70" s="148">
        <f t="shared" si="24"/>
        <v>59107.161396217394</v>
      </c>
      <c r="BZ70" s="148"/>
      <c r="CA70" s="148">
        <f t="shared" si="25"/>
        <v>72.089848433709477</v>
      </c>
      <c r="CB70" s="148"/>
      <c r="CC70" s="191"/>
      <c r="CD70" s="158"/>
      <c r="CE70" s="371"/>
      <c r="CF70" s="206"/>
      <c r="CG70" s="438"/>
      <c r="CJ70" s="146">
        <f t="shared" si="38"/>
        <v>79.676847655976147</v>
      </c>
    </row>
    <row r="71" spans="1:88" s="142" customFormat="1" ht="15.75" x14ac:dyDescent="0.2">
      <c r="A71" s="278">
        <v>44</v>
      </c>
      <c r="B71" s="272">
        <v>96</v>
      </c>
      <c r="C71" s="144">
        <v>110</v>
      </c>
      <c r="D71" s="412">
        <v>3222.2</v>
      </c>
      <c r="E71" s="321" t="s">
        <v>240</v>
      </c>
      <c r="F71" s="312" t="s">
        <v>168</v>
      </c>
      <c r="G71" s="240"/>
      <c r="H71" s="145">
        <v>74.312237382283513</v>
      </c>
      <c r="I71" s="145">
        <v>1.1338335433500146</v>
      </c>
      <c r="J71" s="145">
        <v>7.0353631711318787</v>
      </c>
      <c r="K71" s="145">
        <v>0.56626265629098538</v>
      </c>
      <c r="L71" s="145">
        <v>2.0227260336678168E-2</v>
      </c>
      <c r="M71" s="145">
        <v>0.31347221865050995</v>
      </c>
      <c r="N71" s="145">
        <v>1.2452344249057496</v>
      </c>
      <c r="O71" s="145">
        <v>5.1471836403005717</v>
      </c>
      <c r="P71" s="145">
        <v>4.0968755998333588</v>
      </c>
      <c r="Q71" s="145">
        <v>0.13243320698044014</v>
      </c>
      <c r="R71" s="145">
        <v>3.4587608844359634</v>
      </c>
      <c r="S71" s="145">
        <v>0.36811601150034201</v>
      </c>
      <c r="T71" s="145">
        <v>0.13</v>
      </c>
      <c r="U71" s="145">
        <v>1.64</v>
      </c>
      <c r="V71" s="146">
        <v>99.6</v>
      </c>
      <c r="W71" s="146"/>
      <c r="X71" s="145">
        <v>5.1471836403005717</v>
      </c>
      <c r="Y71" s="145">
        <f t="shared" si="4"/>
        <v>3.8192102611030241</v>
      </c>
      <c r="Z71" s="145">
        <f t="shared" si="5"/>
        <v>1.0383211900271964E-2</v>
      </c>
      <c r="AA71" s="145">
        <f t="shared" si="6"/>
        <v>8.9663939014035954</v>
      </c>
      <c r="AB71" s="145">
        <v>0.13</v>
      </c>
      <c r="AC71" s="146">
        <f t="shared" si="7"/>
        <v>3.8268768959363055</v>
      </c>
      <c r="AD71" s="146"/>
      <c r="AE71" s="146">
        <f t="shared" si="8"/>
        <v>6.0528315477629357</v>
      </c>
      <c r="AF71" s="444">
        <v>0.01</v>
      </c>
      <c r="AG71" s="146">
        <f>4.81/(0.7*2.5)</f>
        <v>2.7485714285714282</v>
      </c>
      <c r="AH71" s="146">
        <f t="shared" si="10"/>
        <v>0.71018945586453519</v>
      </c>
      <c r="AI71" s="249">
        <f t="shared" si="11"/>
        <v>21.116089513395639</v>
      </c>
      <c r="AJ71" s="249">
        <f t="shared" si="12"/>
        <v>0.99952642746690112</v>
      </c>
      <c r="AK71" s="249">
        <f t="shared" si="13"/>
        <v>4.7357253309881044E-4</v>
      </c>
      <c r="AL71" s="249">
        <f t="shared" si="14"/>
        <v>0.87973487494149527</v>
      </c>
      <c r="AM71" s="249">
        <f t="shared" si="15"/>
        <v>0.87931825666831376</v>
      </c>
      <c r="AN71" s="249">
        <f t="shared" si="16"/>
        <v>4.1661827318140914E-4</v>
      </c>
      <c r="AO71" s="249">
        <f t="shared" si="17"/>
        <v>1.6384474173519334</v>
      </c>
      <c r="AP71" s="249">
        <f t="shared" si="18"/>
        <v>1.5525826480666082E-3</v>
      </c>
      <c r="AQ71" s="433">
        <f t="shared" si="19"/>
        <v>1.1969200921248016E-2</v>
      </c>
      <c r="AR71" s="430">
        <f t="shared" si="35"/>
        <v>19.10625769030425</v>
      </c>
      <c r="AS71" s="430">
        <f t="shared" si="36"/>
        <v>64.759108537131382</v>
      </c>
      <c r="AT71" s="430">
        <f t="shared" si="37"/>
        <v>83.877335428356872</v>
      </c>
      <c r="AU71" s="430"/>
      <c r="AV71" s="436">
        <f t="shared" si="20"/>
        <v>64.759108537131382</v>
      </c>
      <c r="AW71" s="436"/>
      <c r="AX71" s="464">
        <v>0.1</v>
      </c>
      <c r="AY71" s="465">
        <f t="shared" si="39"/>
        <v>1.1969200921248016E-2</v>
      </c>
      <c r="AZ71" s="436">
        <f t="shared" si="21"/>
        <v>19.10625769030425</v>
      </c>
      <c r="BA71" s="430"/>
      <c r="BB71" s="146">
        <f t="shared" si="22"/>
        <v>83.865366227435629</v>
      </c>
      <c r="BC71" s="146">
        <f t="shared" si="23"/>
        <v>3.3894187750851041</v>
      </c>
      <c r="BD71" s="147">
        <v>3069.493904257331</v>
      </c>
      <c r="BE71" s="472">
        <v>1</v>
      </c>
      <c r="BF71" s="148">
        <v>3.3829703753580262</v>
      </c>
      <c r="BG71" s="148">
        <v>24.618385498670289</v>
      </c>
      <c r="BH71" s="148">
        <v>4.598416550719902</v>
      </c>
      <c r="BI71" s="148">
        <v>5.3803391967776575</v>
      </c>
      <c r="BJ71" s="148">
        <v>2.4796208752632531</v>
      </c>
      <c r="BK71" s="148">
        <v>54.134536592250605</v>
      </c>
      <c r="BL71" s="148">
        <v>103.66845841128675</v>
      </c>
      <c r="BM71" s="148">
        <v>6.5241548379702268</v>
      </c>
      <c r="BN71" s="148">
        <v>50.537720548944009</v>
      </c>
      <c r="BO71" s="148">
        <v>0.71795971863192243</v>
      </c>
      <c r="BP71" s="148">
        <v>22.828828883314383</v>
      </c>
      <c r="BQ71" s="148">
        <v>2.1331543404296771</v>
      </c>
      <c r="BR71" s="148">
        <v>1.8670970719504734</v>
      </c>
      <c r="BS71" s="148">
        <v>973.35267829669681</v>
      </c>
      <c r="BT71" s="148">
        <v>5.2027309677540003</v>
      </c>
      <c r="BU71" s="148">
        <v>18.626515759036877</v>
      </c>
      <c r="BV71" s="148">
        <v>3.6821097503283284</v>
      </c>
      <c r="BW71" s="148">
        <v>7.7618708227198177</v>
      </c>
      <c r="BX71" s="385"/>
      <c r="BY71" s="148">
        <f t="shared" si="24"/>
        <v>467.08172345767326</v>
      </c>
      <c r="BZ71" s="385"/>
      <c r="CA71" s="148">
        <f t="shared" si="25"/>
        <v>31.591117549510695</v>
      </c>
      <c r="CB71" s="385"/>
      <c r="CC71" s="222">
        <v>16.9971818203379</v>
      </c>
      <c r="CD71" s="222">
        <v>15.457167712101086</v>
      </c>
      <c r="CE71" s="377">
        <v>310.14942905158176</v>
      </c>
      <c r="CF71" s="223"/>
      <c r="CG71" s="438"/>
      <c r="CJ71" s="146">
        <f t="shared" si="38"/>
        <v>83.865366227435629</v>
      </c>
    </row>
    <row r="72" spans="1:88" s="142" customFormat="1" ht="15.75" x14ac:dyDescent="0.2">
      <c r="A72" s="278">
        <v>45</v>
      </c>
      <c r="B72" s="272">
        <v>98</v>
      </c>
      <c r="C72" s="144">
        <v>110</v>
      </c>
      <c r="D72" s="393">
        <v>3223</v>
      </c>
      <c r="E72" s="320" t="s">
        <v>240</v>
      </c>
      <c r="F72" s="311" t="s">
        <v>162</v>
      </c>
      <c r="G72" s="446">
        <v>4</v>
      </c>
      <c r="H72" s="145">
        <v>57.993641853828251</v>
      </c>
      <c r="I72" s="145">
        <v>1.2594645979384416</v>
      </c>
      <c r="J72" s="145">
        <v>12.236051285064732</v>
      </c>
      <c r="K72" s="145">
        <v>1.5468972735406719</v>
      </c>
      <c r="L72" s="145">
        <v>0.10272082701823515</v>
      </c>
      <c r="M72" s="145">
        <v>2.1810643070096756</v>
      </c>
      <c r="N72" s="145">
        <v>3.109161417789895</v>
      </c>
      <c r="O72" s="145">
        <v>5.9933889764163659</v>
      </c>
      <c r="P72" s="145">
        <v>4.7074191048396843</v>
      </c>
      <c r="Q72" s="145">
        <v>0.13902376990018173</v>
      </c>
      <c r="R72" s="145">
        <v>3.2026002423667235</v>
      </c>
      <c r="S72" s="145">
        <v>0.54856634428714146</v>
      </c>
      <c r="T72" s="145">
        <v>0.3</v>
      </c>
      <c r="U72" s="145">
        <v>6.28</v>
      </c>
      <c r="V72" s="146">
        <v>99.6</v>
      </c>
      <c r="W72" s="146"/>
      <c r="X72" s="145">
        <v>5.9933889764163659</v>
      </c>
      <c r="Y72" s="145">
        <f t="shared" si="4"/>
        <v>4.4470946205009438</v>
      </c>
      <c r="Z72" s="145">
        <f t="shared" si="5"/>
        <v>1.5473058536291467E-2</v>
      </c>
      <c r="AA72" s="145">
        <f t="shared" si="6"/>
        <v>10.440483596917311</v>
      </c>
      <c r="AB72" s="145">
        <v>0.3</v>
      </c>
      <c r="AC72" s="146">
        <f t="shared" si="7"/>
        <v>3.751166586653865</v>
      </c>
      <c r="AD72" s="146"/>
      <c r="AE72" s="146">
        <f t="shared" si="8"/>
        <v>5.6045504241417659</v>
      </c>
      <c r="AF72" s="444">
        <v>0.01</v>
      </c>
      <c r="AG72" s="146">
        <f>2.5/(0.7*2.5)</f>
        <v>1.4285714285714286</v>
      </c>
      <c r="AH72" s="146">
        <f t="shared" si="10"/>
        <v>1.7740288137952949</v>
      </c>
      <c r="AI72" s="249">
        <f t="shared" si="11"/>
        <v>36.718153855194196</v>
      </c>
      <c r="AJ72" s="249">
        <f t="shared" si="12"/>
        <v>0.99972765515283157</v>
      </c>
      <c r="AK72" s="249">
        <f t="shared" si="13"/>
        <v>2.7234484716843647E-4</v>
      </c>
      <c r="AL72" s="249">
        <f t="shared" si="14"/>
        <v>3.7279615805503474</v>
      </c>
      <c r="AM72" s="249">
        <f t="shared" si="15"/>
        <v>3.7269462894234429</v>
      </c>
      <c r="AN72" s="249">
        <f t="shared" si="16"/>
        <v>1.0152911269047872E-3</v>
      </c>
      <c r="AO72" s="249">
        <f t="shared" si="17"/>
        <v>6.2765802800626682</v>
      </c>
      <c r="AP72" s="249">
        <f t="shared" si="18"/>
        <v>3.4197199373318704E-3</v>
      </c>
      <c r="AQ72" s="433">
        <f t="shared" si="19"/>
        <v>1.4435011064236657E-2</v>
      </c>
      <c r="AR72" s="430">
        <f t="shared" si="35"/>
        <v>44.47915570910169</v>
      </c>
      <c r="AS72" s="430">
        <f t="shared" si="36"/>
        <v>35.754063999277406</v>
      </c>
      <c r="AT72" s="430">
        <f t="shared" si="37"/>
        <v>80.247654719443332</v>
      </c>
      <c r="AU72" s="430"/>
      <c r="AV72" s="436">
        <f t="shared" si="20"/>
        <v>35.754063999277406</v>
      </c>
      <c r="AW72" s="436"/>
      <c r="AX72" s="464">
        <v>0.1</v>
      </c>
      <c r="AY72" s="465">
        <f t="shared" si="39"/>
        <v>1.4435011064236657E-2</v>
      </c>
      <c r="AZ72" s="436">
        <f t="shared" si="21"/>
        <v>44.47915570910169</v>
      </c>
      <c r="BA72" s="430"/>
      <c r="BB72" s="146">
        <f t="shared" ref="BB72:BB110" si="40">AV72+AZ72</f>
        <v>80.233219708379096</v>
      </c>
      <c r="BC72" s="146">
        <f t="shared" ref="BC72:BC110" si="41">AS72/AR72</f>
        <v>0.80383863922941134</v>
      </c>
      <c r="BD72" s="147">
        <v>13107.791914582131</v>
      </c>
      <c r="BE72" s="148">
        <v>14.831843965293928</v>
      </c>
      <c r="BF72" s="148">
        <v>-0.45237512287356085</v>
      </c>
      <c r="BG72" s="148">
        <v>39.289541572505634</v>
      </c>
      <c r="BH72" s="148">
        <v>8.2005040006938881</v>
      </c>
      <c r="BI72" s="148">
        <v>7.7214062723161492</v>
      </c>
      <c r="BJ72" s="148">
        <v>16.558753019879742</v>
      </c>
      <c r="BK72" s="148">
        <v>83.235695388840313</v>
      </c>
      <c r="BL72" s="148">
        <v>130.77405967824041</v>
      </c>
      <c r="BM72" s="148">
        <v>15.187085663161051</v>
      </c>
      <c r="BN72" s="148">
        <v>110.49044469087617</v>
      </c>
      <c r="BO72" s="148">
        <v>3.8049620876440322</v>
      </c>
      <c r="BP72" s="148">
        <v>16.25271604432773</v>
      </c>
      <c r="BQ72" s="148">
        <v>4.5798371702950149</v>
      </c>
      <c r="BR72" s="148">
        <v>1.4888515036670835</v>
      </c>
      <c r="BS72" s="148">
        <v>643.26257179857089</v>
      </c>
      <c r="BT72" s="148">
        <v>21.691499555820357</v>
      </c>
      <c r="BU72" s="148">
        <v>44.120791148655314</v>
      </c>
      <c r="BV72" s="148">
        <v>3.315301668921272</v>
      </c>
      <c r="BW72" s="148">
        <v>9.5422728529676117</v>
      </c>
      <c r="BX72" s="148"/>
      <c r="BY72" s="148">
        <f t="shared" si="24"/>
        <v>186028.16258000908</v>
      </c>
      <c r="BZ72" s="148"/>
      <c r="CA72" s="148">
        <f t="shared" si="25"/>
        <v>75.354563557443285</v>
      </c>
      <c r="CB72" s="148"/>
      <c r="CC72" s="198">
        <v>13.282227616492156</v>
      </c>
      <c r="CD72" s="198">
        <v>10.767888307155339</v>
      </c>
      <c r="CE72" s="373">
        <v>1.3515396457924465</v>
      </c>
      <c r="CF72" s="200" t="s">
        <v>159</v>
      </c>
      <c r="CG72" s="438"/>
      <c r="CJ72" s="146">
        <f t="shared" si="38"/>
        <v>80.233219708379096</v>
      </c>
    </row>
    <row r="73" spans="1:88" s="142" customFormat="1" ht="15.75" x14ac:dyDescent="0.2">
      <c r="A73" s="278">
        <v>46</v>
      </c>
      <c r="B73" s="272">
        <v>69</v>
      </c>
      <c r="C73" s="144">
        <v>110</v>
      </c>
      <c r="D73" s="393">
        <v>3223.7</v>
      </c>
      <c r="E73" s="320" t="s">
        <v>240</v>
      </c>
      <c r="F73" s="311" t="s">
        <v>168</v>
      </c>
      <c r="G73" s="239"/>
      <c r="H73" s="145">
        <v>86.942387629578988</v>
      </c>
      <c r="I73" s="145">
        <v>0.20347761648730761</v>
      </c>
      <c r="J73" s="145">
        <v>4.8634073000633995</v>
      </c>
      <c r="K73" s="145">
        <v>0.50965146437657982</v>
      </c>
      <c r="L73" s="145">
        <v>1.8644556240788462E-2</v>
      </c>
      <c r="M73" s="145">
        <v>0.23471984586376396</v>
      </c>
      <c r="N73" s="145">
        <v>0.37006924603337971</v>
      </c>
      <c r="O73" s="145">
        <v>1.2457587010399254</v>
      </c>
      <c r="P73" s="145">
        <v>2.7913420227087462</v>
      </c>
      <c r="Q73" s="145">
        <v>7.0345406789569451E-2</v>
      </c>
      <c r="R73" s="145">
        <v>0.43638339741953536</v>
      </c>
      <c r="S73" s="145">
        <v>0.23381281339799587</v>
      </c>
      <c r="T73" s="145">
        <v>0.12</v>
      </c>
      <c r="U73" s="145">
        <v>1.56</v>
      </c>
      <c r="V73" s="146">
        <v>99.6</v>
      </c>
      <c r="W73" s="146"/>
      <c r="X73" s="145">
        <v>1.2457587010399254</v>
      </c>
      <c r="Y73" s="145">
        <f t="shared" si="4"/>
        <v>0.92435295617162461</v>
      </c>
      <c r="Z73" s="145">
        <f t="shared" si="5"/>
        <v>6.5950078525934576E-3</v>
      </c>
      <c r="AA73" s="145">
        <f t="shared" si="6"/>
        <v>2.17011165721155</v>
      </c>
      <c r="AB73" s="145">
        <v>0.12</v>
      </c>
      <c r="AC73" s="146">
        <f t="shared" si="7"/>
        <v>0.67019621081753122</v>
      </c>
      <c r="AD73" s="146"/>
      <c r="AE73" s="146">
        <f t="shared" si="8"/>
        <v>0.76367094548418679</v>
      </c>
      <c r="AF73" s="444">
        <v>0.01</v>
      </c>
      <c r="AG73" s="146">
        <f>0.39/(0.7*2.5)</f>
        <v>0.22285714285714286</v>
      </c>
      <c r="AH73" s="146">
        <f t="shared" si="10"/>
        <v>0.21352625456239249</v>
      </c>
      <c r="AI73" s="249">
        <f t="shared" ref="AI73:AI111" si="42">AF73+3*J73</f>
        <v>14.600221900190197</v>
      </c>
      <c r="AJ73" s="249">
        <f t="shared" ref="AJ73:AJ111" si="43">3*J73/AI73</f>
        <v>0.99931507890302207</v>
      </c>
      <c r="AK73" s="249">
        <f t="shared" ref="AK73:AK111" si="44">AF73/AI73</f>
        <v>6.8492109697796647E-4</v>
      </c>
      <c r="AL73" s="249">
        <f t="shared" ref="AL73:AL111" si="45">K73+M73</f>
        <v>0.74437131024034375</v>
      </c>
      <c r="AM73" s="249">
        <f t="shared" ref="AM73:AM111" si="46">AL73*AJ73</f>
        <v>0.74386147462597507</v>
      </c>
      <c r="AN73" s="249">
        <f t="shared" ref="AN73:AN111" si="47">AL73*AK73</f>
        <v>5.0983561436874244E-4</v>
      </c>
      <c r="AO73" s="249">
        <f t="shared" ref="AO73:AO111" si="48">U73*AJ73/(2*AK73+AJ73)</f>
        <v>1.5578645088203902</v>
      </c>
      <c r="AP73" s="249">
        <f t="shared" ref="AP73:AP111" si="49">U73*2*AN73/(2*AN73+AM73)</f>
        <v>2.13549117960993E-3</v>
      </c>
      <c r="AQ73" s="433">
        <f t="shared" ref="AQ73:AQ111" si="50">AN73+AF73+AP73</f>
        <v>1.2645326793978673E-2</v>
      </c>
      <c r="AR73" s="430">
        <f t="shared" si="35"/>
        <v>14.330266567019528</v>
      </c>
      <c r="AS73" s="430">
        <f t="shared" si="36"/>
        <v>79.777254346069228</v>
      </c>
      <c r="AT73" s="430">
        <f t="shared" si="37"/>
        <v>94.120166239882735</v>
      </c>
      <c r="AU73" s="430"/>
      <c r="AV73" s="436">
        <f t="shared" si="20"/>
        <v>79.777254346069228</v>
      </c>
      <c r="AW73" s="436"/>
      <c r="AX73" s="464">
        <v>0.1</v>
      </c>
      <c r="AY73" s="465">
        <f t="shared" si="39"/>
        <v>1.2645326793978673E-2</v>
      </c>
      <c r="AZ73" s="436">
        <f t="shared" si="21"/>
        <v>14.330266567019528</v>
      </c>
      <c r="BA73" s="430"/>
      <c r="BB73" s="146">
        <f t="shared" si="40"/>
        <v>94.107520913088763</v>
      </c>
      <c r="BC73" s="146">
        <f t="shared" si="41"/>
        <v>5.5670460820089023</v>
      </c>
      <c r="BD73" s="147">
        <v>2463.3993412645777</v>
      </c>
      <c r="BE73" s="148">
        <v>1.448988368121358</v>
      </c>
      <c r="BF73" s="148">
        <v>0.60490886041956748</v>
      </c>
      <c r="BG73" s="148">
        <v>19.370066602609732</v>
      </c>
      <c r="BH73" s="148">
        <v>2.8822940802640367</v>
      </c>
      <c r="BI73" s="148">
        <v>5.9676936469045296</v>
      </c>
      <c r="BJ73" s="148">
        <v>2.1605002474516586</v>
      </c>
      <c r="BK73" s="148">
        <v>51.416573330223514</v>
      </c>
      <c r="BL73" s="148">
        <v>100.03652162938363</v>
      </c>
      <c r="BM73" s="148">
        <v>6.8048636156947779</v>
      </c>
      <c r="BN73" s="148">
        <v>51.966058022021137</v>
      </c>
      <c r="BO73" s="148">
        <v>1.4225592898378119</v>
      </c>
      <c r="BP73" s="148">
        <v>27.037967717816858</v>
      </c>
      <c r="BQ73" s="148">
        <v>2.8062882918655938</v>
      </c>
      <c r="BR73" s="472">
        <v>1</v>
      </c>
      <c r="BS73" s="148">
        <v>1039.4592297302142</v>
      </c>
      <c r="BT73" s="148">
        <v>1.0059518975580528</v>
      </c>
      <c r="BU73" s="148">
        <v>15.723805284880845</v>
      </c>
      <c r="BV73" s="148">
        <v>8.6948561202081525</v>
      </c>
      <c r="BW73" s="148">
        <v>7.8363985680704147</v>
      </c>
      <c r="BX73" s="148"/>
      <c r="BY73" s="148">
        <f t="shared" ref="BY73:BY110" si="51">BK73*BE73*BG73*BH73*BQ73*BR73*BU73/BS73</f>
        <v>176.57121854328497</v>
      </c>
      <c r="BZ73" s="148"/>
      <c r="CA73" s="148">
        <f t="shared" si="25"/>
        <v>24.566155750509314</v>
      </c>
      <c r="CB73" s="148"/>
      <c r="CC73" s="200"/>
      <c r="CD73" s="200"/>
      <c r="CE73" s="378"/>
      <c r="CF73" s="200" t="s">
        <v>171</v>
      </c>
      <c r="CG73" s="438"/>
      <c r="CJ73" s="146">
        <f t="shared" si="38"/>
        <v>94.107520913088763</v>
      </c>
    </row>
    <row r="74" spans="1:88" s="142" customFormat="1" ht="15.75" x14ac:dyDescent="0.25">
      <c r="A74" s="278">
        <v>47</v>
      </c>
      <c r="B74" s="272">
        <v>71</v>
      </c>
      <c r="C74" s="144">
        <v>110</v>
      </c>
      <c r="D74" s="393">
        <v>3223.8999999999996</v>
      </c>
      <c r="E74" s="320" t="s">
        <v>240</v>
      </c>
      <c r="F74" s="311" t="s">
        <v>163</v>
      </c>
      <c r="G74" s="239"/>
      <c r="H74" s="145">
        <v>54.71894453602777</v>
      </c>
      <c r="I74" s="145">
        <v>1.5661368776804434</v>
      </c>
      <c r="J74" s="145">
        <v>17.350926835315306</v>
      </c>
      <c r="K74" s="145">
        <v>2.3789330095778278</v>
      </c>
      <c r="L74" s="145">
        <v>5.9352876827920981E-2</v>
      </c>
      <c r="M74" s="145">
        <v>2.2884173096830884</v>
      </c>
      <c r="N74" s="145">
        <v>2.6276205383939524</v>
      </c>
      <c r="O74" s="145">
        <v>5.2231556701434503</v>
      </c>
      <c r="P74" s="145">
        <v>5.2456052038659289</v>
      </c>
      <c r="Q74" s="145">
        <v>0.19968808991500875</v>
      </c>
      <c r="R74" s="145">
        <v>2.0561312666916045</v>
      </c>
      <c r="S74" s="145">
        <v>0.55508778587770657</v>
      </c>
      <c r="T74" s="145">
        <v>0.52</v>
      </c>
      <c r="U74" s="145">
        <v>4.8099999999999996</v>
      </c>
      <c r="V74" s="146">
        <v>99.6</v>
      </c>
      <c r="W74" s="146"/>
      <c r="X74" s="145">
        <v>5.2231556701434503</v>
      </c>
      <c r="Y74" s="145">
        <f t="shared" si="4"/>
        <v>3.8755815072464399</v>
      </c>
      <c r="Z74" s="145">
        <f t="shared" si="5"/>
        <v>1.5657004650599569E-2</v>
      </c>
      <c r="AA74" s="145">
        <f t="shared" si="6"/>
        <v>9.0987371773898893</v>
      </c>
      <c r="AB74" s="145">
        <v>0.52</v>
      </c>
      <c r="AC74" s="146">
        <f t="shared" si="7"/>
        <v>2.6112190525693109</v>
      </c>
      <c r="AD74" s="146"/>
      <c r="AE74" s="146">
        <f t="shared" si="8"/>
        <v>3.5982297167103074</v>
      </c>
      <c r="AF74" s="444">
        <v>0.01</v>
      </c>
      <c r="AG74" s="146">
        <f>0.97/(0.7*2.5)</f>
        <v>0.55428571428571427</v>
      </c>
      <c r="AH74" s="146">
        <f t="shared" si="10"/>
        <v>1.5018455524058902</v>
      </c>
      <c r="AI74" s="249">
        <f t="shared" si="42"/>
        <v>52.062780505945916</v>
      </c>
      <c r="AJ74" s="249">
        <f t="shared" si="43"/>
        <v>0.99980792420414699</v>
      </c>
      <c r="AK74" s="249">
        <f t="shared" si="44"/>
        <v>1.9207579585300738E-4</v>
      </c>
      <c r="AL74" s="249">
        <f t="shared" si="45"/>
        <v>4.6673503192609163</v>
      </c>
      <c r="AM74" s="249">
        <f t="shared" si="46"/>
        <v>4.6664538342338195</v>
      </c>
      <c r="AN74" s="249">
        <f t="shared" si="47"/>
        <v>8.964850270968285E-4</v>
      </c>
      <c r="AO74" s="249">
        <f t="shared" si="48"/>
        <v>4.8081525856874689</v>
      </c>
      <c r="AP74" s="249">
        <f t="shared" si="49"/>
        <v>1.847414312531581E-3</v>
      </c>
      <c r="AQ74" s="433">
        <f t="shared" si="50"/>
        <v>1.274389933962841E-2</v>
      </c>
      <c r="AR74" s="430">
        <f t="shared" si="35"/>
        <v>53.651066510473193</v>
      </c>
      <c r="AS74" s="430">
        <f t="shared" si="36"/>
        <v>27.893411280791174</v>
      </c>
      <c r="AT74" s="430">
        <f t="shared" si="37"/>
        <v>81.557221690603996</v>
      </c>
      <c r="AU74" s="430"/>
      <c r="AV74" s="436">
        <f t="shared" si="20"/>
        <v>27.893411280791174</v>
      </c>
      <c r="AW74" s="436"/>
      <c r="AX74" s="464">
        <v>0.1</v>
      </c>
      <c r="AY74" s="465">
        <f t="shared" si="39"/>
        <v>1.274389933962841E-2</v>
      </c>
      <c r="AZ74" s="436">
        <f t="shared" si="21"/>
        <v>53.651066510473193</v>
      </c>
      <c r="BA74" s="430"/>
      <c r="BB74" s="146">
        <f t="shared" si="40"/>
        <v>81.54447779126437</v>
      </c>
      <c r="BC74" s="146">
        <f t="shared" si="41"/>
        <v>0.5199041341581927</v>
      </c>
      <c r="BD74" s="147">
        <v>21120.013152082494</v>
      </c>
      <c r="BE74" s="148">
        <v>24.316571096216553</v>
      </c>
      <c r="BF74" s="148">
        <v>20.041093667063141</v>
      </c>
      <c r="BG74" s="148">
        <v>51.721319364792095</v>
      </c>
      <c r="BH74" s="148">
        <v>14.130571577695129</v>
      </c>
      <c r="BI74" s="148">
        <v>5.2545315258392078</v>
      </c>
      <c r="BJ74" s="148">
        <v>21.250640189008642</v>
      </c>
      <c r="BK74" s="148">
        <v>97.911781768982621</v>
      </c>
      <c r="BL74" s="148">
        <v>131.48922361734972</v>
      </c>
      <c r="BM74" s="148">
        <v>24.938874647010419</v>
      </c>
      <c r="BN74" s="148">
        <v>180.44878139775187</v>
      </c>
      <c r="BO74" s="148">
        <v>8.3313746152056183</v>
      </c>
      <c r="BP74" s="148">
        <v>10.41859048641269</v>
      </c>
      <c r="BQ74" s="148">
        <v>8.5471510498705197</v>
      </c>
      <c r="BR74" s="148">
        <v>2.2330726747034877</v>
      </c>
      <c r="BS74" s="148">
        <v>552.62194208151107</v>
      </c>
      <c r="BT74" s="148">
        <v>35.193636235324007</v>
      </c>
      <c r="BU74" s="148">
        <v>58.131823926484394</v>
      </c>
      <c r="BV74" s="148">
        <v>10.570864896128585</v>
      </c>
      <c r="BW74" s="148">
        <v>14.676780410125568</v>
      </c>
      <c r="BX74" s="148"/>
      <c r="BY74" s="148">
        <f t="shared" si="51"/>
        <v>3493628.1127301794</v>
      </c>
      <c r="BZ74" s="148"/>
      <c r="CA74" s="148">
        <f t="shared" si="25"/>
        <v>108.00224057193397</v>
      </c>
      <c r="CB74" s="148"/>
      <c r="CC74" s="158"/>
      <c r="CD74" s="158"/>
      <c r="CE74" s="375"/>
      <c r="CF74" s="192"/>
      <c r="CG74" s="438"/>
      <c r="CJ74" s="146">
        <f t="shared" si="38"/>
        <v>81.54447779126437</v>
      </c>
    </row>
    <row r="75" spans="1:88" s="142" customFormat="1" ht="15.75" x14ac:dyDescent="0.25">
      <c r="A75" s="278">
        <v>48</v>
      </c>
      <c r="B75" s="272">
        <v>74</v>
      </c>
      <c r="C75" s="176">
        <v>110</v>
      </c>
      <c r="D75" s="393">
        <v>3226.3999999999996</v>
      </c>
      <c r="E75" s="320" t="s">
        <v>240</v>
      </c>
      <c r="F75" s="417" t="s">
        <v>172</v>
      </c>
      <c r="G75" s="239"/>
      <c r="H75" s="145">
        <v>40.17</v>
      </c>
      <c r="I75" s="145">
        <v>0.19</v>
      </c>
      <c r="J75" s="145">
        <v>7.69</v>
      </c>
      <c r="K75" s="145">
        <v>3.85</v>
      </c>
      <c r="L75" s="145">
        <v>0.51</v>
      </c>
      <c r="M75" s="145">
        <v>9.6999999999999993</v>
      </c>
      <c r="N75" s="145">
        <v>12.11</v>
      </c>
      <c r="O75" s="145">
        <v>0.64</v>
      </c>
      <c r="P75" s="145">
        <v>2.02</v>
      </c>
      <c r="Q75" s="145">
        <v>0.2</v>
      </c>
      <c r="R75" s="145">
        <v>0.04</v>
      </c>
      <c r="S75" s="145">
        <v>0.1</v>
      </c>
      <c r="T75" s="145">
        <v>0.42</v>
      </c>
      <c r="U75" s="145">
        <v>21.96</v>
      </c>
      <c r="V75" s="146">
        <v>99.6</v>
      </c>
      <c r="W75" s="146"/>
      <c r="X75" s="145">
        <v>0.64</v>
      </c>
      <c r="Y75" s="145">
        <f t="shared" si="4"/>
        <v>0.47488000000000002</v>
      </c>
      <c r="Z75" s="145">
        <f t="shared" si="5"/>
        <v>2.8206357713028516E-3</v>
      </c>
      <c r="AA75" s="145">
        <f t="shared" si="6"/>
        <v>1.1148800000000001</v>
      </c>
      <c r="AB75" s="145">
        <v>0.42</v>
      </c>
      <c r="AC75" s="146">
        <f t="shared" si="7"/>
        <v>0.14000000000000001</v>
      </c>
      <c r="AD75" s="146"/>
      <c r="AE75" s="146">
        <f t="shared" si="8"/>
        <v>6.9999999999999993E-2</v>
      </c>
      <c r="AF75" s="443">
        <f t="shared" si="9"/>
        <v>12.04</v>
      </c>
      <c r="AG75" s="146">
        <v>0</v>
      </c>
      <c r="AH75" s="146">
        <f t="shared" si="10"/>
        <v>0.04</v>
      </c>
      <c r="AI75" s="249">
        <f t="shared" si="42"/>
        <v>35.11</v>
      </c>
      <c r="AJ75" s="249">
        <f t="shared" si="43"/>
        <v>0.65707775562517801</v>
      </c>
      <c r="AK75" s="249">
        <f t="shared" si="44"/>
        <v>0.34292224437482199</v>
      </c>
      <c r="AL75" s="249">
        <f t="shared" si="45"/>
        <v>13.549999999999999</v>
      </c>
      <c r="AM75" s="249">
        <f t="shared" si="46"/>
        <v>8.9034035887211616</v>
      </c>
      <c r="AN75" s="249">
        <f t="shared" si="47"/>
        <v>4.6465964112788374</v>
      </c>
      <c r="AO75" s="249">
        <f t="shared" si="48"/>
        <v>10.744797454931071</v>
      </c>
      <c r="AP75" s="249">
        <f t="shared" si="49"/>
        <v>11.21520254506893</v>
      </c>
      <c r="AQ75" s="433">
        <f t="shared" si="50"/>
        <v>27.901798956347765</v>
      </c>
      <c r="AR75" s="430">
        <f t="shared" si="35"/>
        <v>54.676402087304467</v>
      </c>
      <c r="AS75" s="430">
        <f t="shared" si="36"/>
        <v>12.831798956347768</v>
      </c>
      <c r="AT75" s="430">
        <f t="shared" si="37"/>
        <v>95.41</v>
      </c>
      <c r="AU75" s="430"/>
      <c r="AV75" s="436">
        <f t="shared" si="20"/>
        <v>12.831798956347768</v>
      </c>
      <c r="AW75" s="436"/>
      <c r="AX75" s="436">
        <f>AQ75</f>
        <v>27.901798956347765</v>
      </c>
      <c r="AY75" s="436"/>
      <c r="AZ75" s="436">
        <f t="shared" si="21"/>
        <v>54.676402087304467</v>
      </c>
      <c r="BA75" s="430"/>
      <c r="BB75" s="146">
        <f t="shared" si="40"/>
        <v>67.508201043652235</v>
      </c>
      <c r="BC75" s="146">
        <f t="shared" si="41"/>
        <v>0.23468623513044276</v>
      </c>
      <c r="BD75" s="147">
        <v>24938.163708095915</v>
      </c>
      <c r="BE75" s="472">
        <v>1</v>
      </c>
      <c r="BF75" s="148">
        <v>2.8971455691414403</v>
      </c>
      <c r="BG75" s="148">
        <v>35.598160459489371</v>
      </c>
      <c r="BH75" s="148">
        <v>8.9160619849054914</v>
      </c>
      <c r="BI75" s="148">
        <v>25.53283821483512</v>
      </c>
      <c r="BJ75" s="148">
        <v>13.863068121282089</v>
      </c>
      <c r="BK75" s="148">
        <v>52.521718486553141</v>
      </c>
      <c r="BL75" s="148">
        <v>108.37626999893369</v>
      </c>
      <c r="BM75" s="148">
        <v>44.521266751399857</v>
      </c>
      <c r="BN75" s="148">
        <v>112.67498705001977</v>
      </c>
      <c r="BO75" s="148">
        <v>2.9327766274009388</v>
      </c>
      <c r="BP75" s="148">
        <v>20.688844846741141</v>
      </c>
      <c r="BQ75" s="148">
        <v>7.2453232791961542</v>
      </c>
      <c r="BR75" s="148">
        <v>5.142422781010155</v>
      </c>
      <c r="BS75" s="148">
        <v>547.72320136328744</v>
      </c>
      <c r="BT75" s="148">
        <v>25.988933624258085</v>
      </c>
      <c r="BU75" s="148">
        <v>62.710937165512036</v>
      </c>
      <c r="BV75" s="148">
        <v>6.228470012264272</v>
      </c>
      <c r="BW75" s="148">
        <v>18.590155432196457</v>
      </c>
      <c r="BX75" s="148"/>
      <c r="BY75" s="148">
        <f t="shared" si="51"/>
        <v>71112.715542153455</v>
      </c>
      <c r="BZ75" s="148"/>
      <c r="CA75" s="148">
        <f t="shared" si="25"/>
        <v>107.29002622196657</v>
      </c>
      <c r="CB75" s="148"/>
      <c r="CC75" s="158"/>
      <c r="CD75" s="158"/>
      <c r="CE75" s="375"/>
      <c r="CF75" s="192"/>
      <c r="CG75" s="438"/>
      <c r="CJ75" s="146">
        <f t="shared" si="38"/>
        <v>67.508201043652235</v>
      </c>
    </row>
    <row r="76" spans="1:88" s="142" customFormat="1" ht="15.75" x14ac:dyDescent="0.2">
      <c r="A76" s="278">
        <v>49</v>
      </c>
      <c r="B76" s="272">
        <v>78</v>
      </c>
      <c r="C76" s="144">
        <v>110</v>
      </c>
      <c r="D76" s="393">
        <v>3227.6</v>
      </c>
      <c r="E76" s="320" t="s">
        <v>240</v>
      </c>
      <c r="F76" s="416" t="s">
        <v>173</v>
      </c>
      <c r="G76" s="239"/>
      <c r="H76" s="145">
        <v>61.749554502307127</v>
      </c>
      <c r="I76" s="145">
        <v>0.6501510718836544</v>
      </c>
      <c r="J76" s="145">
        <v>17.104881773415258</v>
      </c>
      <c r="K76" s="145">
        <v>4.605176397120827</v>
      </c>
      <c r="L76" s="145">
        <v>5.9189306560154434E-2</v>
      </c>
      <c r="M76" s="145">
        <v>2.719603767506956</v>
      </c>
      <c r="N76" s="145">
        <v>1.0186355485632173</v>
      </c>
      <c r="O76" s="145">
        <v>1.598525188358856</v>
      </c>
      <c r="P76" s="145">
        <v>3.9575087926452905</v>
      </c>
      <c r="Q76" s="145">
        <v>0.1008908634548087</v>
      </c>
      <c r="R76" s="145">
        <v>8.5679625580083685E-2</v>
      </c>
      <c r="S76" s="145">
        <v>0.47020316260374434</v>
      </c>
      <c r="T76" s="145">
        <v>0.92</v>
      </c>
      <c r="U76" s="145">
        <v>4.5599999999999996</v>
      </c>
      <c r="V76" s="146">
        <v>99.6</v>
      </c>
      <c r="W76" s="146"/>
      <c r="X76" s="145">
        <v>1.598525188358856</v>
      </c>
      <c r="Y76" s="145">
        <f t="shared" si="4"/>
        <v>1.1861056897622713</v>
      </c>
      <c r="Z76" s="145">
        <f t="shared" si="5"/>
        <v>1.3262718602198525E-2</v>
      </c>
      <c r="AA76" s="145">
        <f t="shared" si="6"/>
        <v>2.7846308781211273</v>
      </c>
      <c r="AB76" s="145">
        <v>0.92</v>
      </c>
      <c r="AC76" s="146">
        <f t="shared" si="7"/>
        <v>0.55588278818382797</v>
      </c>
      <c r="AD76" s="146"/>
      <c r="AE76" s="146">
        <f t="shared" si="8"/>
        <v>0.14993934476514645</v>
      </c>
      <c r="AF76" s="443">
        <f t="shared" si="9"/>
        <v>0.86869620379807078</v>
      </c>
      <c r="AG76" s="146">
        <v>0</v>
      </c>
      <c r="AH76" s="146">
        <f t="shared" si="10"/>
        <v>8.5679625580083685E-2</v>
      </c>
      <c r="AI76" s="249">
        <f t="shared" si="42"/>
        <v>52.183341524043847</v>
      </c>
      <c r="AJ76" s="249">
        <f t="shared" si="43"/>
        <v>0.98335299774933316</v>
      </c>
      <c r="AK76" s="249">
        <f t="shared" si="44"/>
        <v>1.6647002250666773E-2</v>
      </c>
      <c r="AL76" s="249">
        <f t="shared" si="45"/>
        <v>7.324780164627783</v>
      </c>
      <c r="AM76" s="249">
        <f t="shared" si="46"/>
        <v>7.2028445327415849</v>
      </c>
      <c r="AN76" s="249">
        <f t="shared" si="47"/>
        <v>0.12193563188619803</v>
      </c>
      <c r="AO76" s="249">
        <f t="shared" si="48"/>
        <v>4.4106653143224959</v>
      </c>
      <c r="AP76" s="249">
        <f t="shared" si="49"/>
        <v>0.14933468567750491</v>
      </c>
      <c r="AQ76" s="433">
        <f t="shared" si="50"/>
        <v>1.1399665213617738</v>
      </c>
      <c r="AR76" s="430">
        <f t="shared" si="35"/>
        <v>57.436783240958682</v>
      </c>
      <c r="AS76" s="430">
        <f t="shared" si="36"/>
        <v>33.031162881827782</v>
      </c>
      <c r="AT76" s="430">
        <f t="shared" si="37"/>
        <v>91.607912644148229</v>
      </c>
      <c r="AU76" s="430"/>
      <c r="AV76" s="436">
        <f t="shared" si="20"/>
        <v>33.031162881827782</v>
      </c>
      <c r="AW76" s="436"/>
      <c r="AX76" s="436">
        <f>AQ76</f>
        <v>1.1399665213617738</v>
      </c>
      <c r="AY76" s="436"/>
      <c r="AZ76" s="436">
        <f t="shared" si="21"/>
        <v>57.436783240958682</v>
      </c>
      <c r="BA76" s="430"/>
      <c r="BB76" s="146">
        <f t="shared" si="40"/>
        <v>90.467946122786458</v>
      </c>
      <c r="BC76" s="146">
        <f t="shared" si="41"/>
        <v>0.5750872701776405</v>
      </c>
      <c r="BD76" s="147">
        <v>33789.610092852083</v>
      </c>
      <c r="BE76" s="148">
        <v>39.280331239937972</v>
      </c>
      <c r="BF76" s="148">
        <v>357.2872371455216</v>
      </c>
      <c r="BG76" s="148">
        <v>64.359598860327665</v>
      </c>
      <c r="BH76" s="148">
        <v>12.660548269664972</v>
      </c>
      <c r="BI76" s="148">
        <v>3.5514319023534782</v>
      </c>
      <c r="BJ76" s="148">
        <v>22.255874540232004</v>
      </c>
      <c r="BK76" s="148">
        <v>132.31623566701981</v>
      </c>
      <c r="BL76" s="148">
        <v>128.56831094610621</v>
      </c>
      <c r="BM76" s="148">
        <v>20.180641581795548</v>
      </c>
      <c r="BN76" s="148">
        <v>157.97718729844294</v>
      </c>
      <c r="BO76" s="148">
        <v>11.857201079213018</v>
      </c>
      <c r="BP76" s="148">
        <v>11.437730365385434</v>
      </c>
      <c r="BQ76" s="148">
        <v>9.1508797635922985</v>
      </c>
      <c r="BR76" s="148">
        <v>2.0085622635239582</v>
      </c>
      <c r="BS76" s="148">
        <v>519.22390673174357</v>
      </c>
      <c r="BT76" s="148">
        <v>33.165772058831799</v>
      </c>
      <c r="BU76" s="148">
        <v>56.810658352401681</v>
      </c>
      <c r="BV76" s="148">
        <v>12.972684917987833</v>
      </c>
      <c r="BW76" s="148">
        <v>17.256963206586587</v>
      </c>
      <c r="BX76" s="148"/>
      <c r="BY76" s="148">
        <f t="shared" si="51"/>
        <v>8516818.847169973</v>
      </c>
      <c r="BZ76" s="148"/>
      <c r="CA76" s="148">
        <f t="shared" si="25"/>
        <v>107.23339361782007</v>
      </c>
      <c r="CB76" s="148"/>
      <c r="CC76" s="198">
        <v>14.347560680785406</v>
      </c>
      <c r="CD76" s="198">
        <v>10.752688172042998</v>
      </c>
      <c r="CE76" s="373">
        <v>0.1130668550176769</v>
      </c>
      <c r="CF76" s="200"/>
      <c r="CG76" s="438"/>
      <c r="CJ76" s="146">
        <f t="shared" si="38"/>
        <v>90.467946122786458</v>
      </c>
    </row>
    <row r="77" spans="1:88" s="142" customFormat="1" ht="15.75" x14ac:dyDescent="0.2">
      <c r="A77" s="278">
        <v>50</v>
      </c>
      <c r="B77" s="272">
        <v>82</v>
      </c>
      <c r="C77" s="144">
        <v>110</v>
      </c>
      <c r="D77" s="393">
        <v>3228.25</v>
      </c>
      <c r="E77" s="320" t="s">
        <v>240</v>
      </c>
      <c r="F77" s="310" t="s">
        <v>174</v>
      </c>
      <c r="G77" s="239"/>
      <c r="H77" s="145">
        <v>62.130409555416811</v>
      </c>
      <c r="I77" s="145">
        <v>0.74789366805770052</v>
      </c>
      <c r="J77" s="145">
        <v>16.183886241908453</v>
      </c>
      <c r="K77" s="145">
        <v>4.2873799493970361</v>
      </c>
      <c r="L77" s="145">
        <v>6.4836723293792906E-2</v>
      </c>
      <c r="M77" s="145">
        <v>2.6962991489501529</v>
      </c>
      <c r="N77" s="145">
        <v>1.4264079124634441</v>
      </c>
      <c r="O77" s="145">
        <v>2.089642164755364</v>
      </c>
      <c r="P77" s="145">
        <v>3.7197488910064731</v>
      </c>
      <c r="Q77" s="145">
        <v>0.12306588243025662</v>
      </c>
      <c r="R77" s="145">
        <v>0.2538750041073834</v>
      </c>
      <c r="S77" s="145">
        <v>0.53655485821312388</v>
      </c>
      <c r="T77" s="145">
        <v>0.71</v>
      </c>
      <c r="U77" s="145">
        <v>4.63</v>
      </c>
      <c r="V77" s="146">
        <v>99.6</v>
      </c>
      <c r="W77" s="146"/>
      <c r="X77" s="145">
        <v>2.089642164755364</v>
      </c>
      <c r="Y77" s="145">
        <f t="shared" si="4"/>
        <v>1.5505144862484801</v>
      </c>
      <c r="Z77" s="145">
        <f t="shared" si="5"/>
        <v>1.5134258263422667E-2</v>
      </c>
      <c r="AA77" s="145">
        <f t="shared" si="6"/>
        <v>3.6401566510038439</v>
      </c>
      <c r="AB77" s="145">
        <v>0.71</v>
      </c>
      <c r="AC77" s="146">
        <f t="shared" si="7"/>
        <v>0.79042986232050727</v>
      </c>
      <c r="AD77" s="146"/>
      <c r="AE77" s="146">
        <f t="shared" si="8"/>
        <v>0.44428125718792089</v>
      </c>
      <c r="AF77" s="443">
        <f t="shared" si="9"/>
        <v>0.98212665527552323</v>
      </c>
      <c r="AG77" s="146">
        <v>0</v>
      </c>
      <c r="AH77" s="146">
        <f t="shared" si="10"/>
        <v>0.2538750041073834</v>
      </c>
      <c r="AI77" s="249">
        <f t="shared" si="42"/>
        <v>49.533785381000882</v>
      </c>
      <c r="AJ77" s="249">
        <f t="shared" si="43"/>
        <v>0.98017259032958493</v>
      </c>
      <c r="AK77" s="249">
        <f t="shared" si="44"/>
        <v>1.9827409670415106E-2</v>
      </c>
      <c r="AL77" s="249">
        <f t="shared" si="45"/>
        <v>6.9836790983471886</v>
      </c>
      <c r="AM77" s="249">
        <f t="shared" si="46"/>
        <v>6.8452108318575435</v>
      </c>
      <c r="AN77" s="249">
        <f t="shared" si="47"/>
        <v>0.13846826648964489</v>
      </c>
      <c r="AO77" s="249">
        <f t="shared" si="48"/>
        <v>4.4499677594394322</v>
      </c>
      <c r="AP77" s="249">
        <f t="shared" si="49"/>
        <v>0.18003224056056677</v>
      </c>
      <c r="AQ77" s="433">
        <f t="shared" si="50"/>
        <v>1.3006271623257348</v>
      </c>
      <c r="AR77" s="430">
        <f t="shared" si="35"/>
        <v>54.958129666410855</v>
      </c>
      <c r="AS77" s="430">
        <f t="shared" si="36"/>
        <v>34.651344722211384</v>
      </c>
      <c r="AT77" s="430">
        <f t="shared" si="37"/>
        <v>90.910101550947971</v>
      </c>
      <c r="AU77" s="430"/>
      <c r="AV77" s="436">
        <f t="shared" si="20"/>
        <v>34.651344722211384</v>
      </c>
      <c r="AW77" s="436"/>
      <c r="AX77" s="436">
        <f>AQ77</f>
        <v>1.3006271623257348</v>
      </c>
      <c r="AY77" s="436"/>
      <c r="AZ77" s="436">
        <f t="shared" si="21"/>
        <v>54.958129666410855</v>
      </c>
      <c r="BA77" s="430"/>
      <c r="BB77" s="146">
        <f t="shared" si="40"/>
        <v>89.609474388622232</v>
      </c>
      <c r="BC77" s="146">
        <f t="shared" si="41"/>
        <v>0.63050443915287546</v>
      </c>
      <c r="BD77" s="147">
        <v>29685.028272676795</v>
      </c>
      <c r="BE77" s="148">
        <v>10.079271484770791</v>
      </c>
      <c r="BF77" s="148">
        <v>22.635678421316324</v>
      </c>
      <c r="BG77" s="148">
        <v>54.466622775991887</v>
      </c>
      <c r="BH77" s="148">
        <v>14.388934072995236</v>
      </c>
      <c r="BI77" s="148">
        <v>1.0271693692555071</v>
      </c>
      <c r="BJ77" s="148">
        <v>22.510748318805653</v>
      </c>
      <c r="BK77" s="148">
        <v>111.56645784928044</v>
      </c>
      <c r="BL77" s="148">
        <v>127.80262189190877</v>
      </c>
      <c r="BM77" s="148">
        <v>25.387249595607887</v>
      </c>
      <c r="BN77" s="148">
        <v>251.16543713885505</v>
      </c>
      <c r="BO77" s="148">
        <v>11.2478022185035</v>
      </c>
      <c r="BP77" s="148">
        <v>11.925745084692394</v>
      </c>
      <c r="BQ77" s="148">
        <v>10.082951319746527</v>
      </c>
      <c r="BR77" s="148">
        <v>3.7323359918529619</v>
      </c>
      <c r="BS77" s="148">
        <v>540.97846176027326</v>
      </c>
      <c r="BT77" s="148">
        <v>29.982319080178641</v>
      </c>
      <c r="BU77" s="148">
        <v>58.764714667998426</v>
      </c>
      <c r="BV77" s="148">
        <v>11.982420018229009</v>
      </c>
      <c r="BW77" s="148">
        <v>14.351141157871572</v>
      </c>
      <c r="BX77" s="148"/>
      <c r="BY77" s="148">
        <f t="shared" si="51"/>
        <v>3602690.2023917846</v>
      </c>
      <c r="BZ77" s="148"/>
      <c r="CA77" s="148">
        <f t="shared" si="25"/>
        <v>103.09817490604864</v>
      </c>
      <c r="CB77" s="148"/>
      <c r="CC77" s="198">
        <v>13.134754459060094</v>
      </c>
      <c r="CD77" s="198">
        <v>10.267205086347627</v>
      </c>
      <c r="CE77" s="373">
        <v>8.8357984970118875E-2</v>
      </c>
      <c r="CF77" s="200"/>
      <c r="CG77" s="438"/>
      <c r="CJ77" s="146">
        <f t="shared" si="38"/>
        <v>89.609474388622232</v>
      </c>
    </row>
    <row r="78" spans="1:88" s="142" customFormat="1" ht="15.75" x14ac:dyDescent="0.2">
      <c r="A78" s="278">
        <v>51</v>
      </c>
      <c r="B78" s="272">
        <v>86</v>
      </c>
      <c r="C78" s="144">
        <v>110</v>
      </c>
      <c r="D78" s="393">
        <v>3229.7</v>
      </c>
      <c r="E78" s="320" t="s">
        <v>240</v>
      </c>
      <c r="F78" s="310" t="s">
        <v>175</v>
      </c>
      <c r="G78" s="239"/>
      <c r="H78" s="145">
        <v>49.978820233571845</v>
      </c>
      <c r="I78" s="145">
        <v>1.5591788586850375</v>
      </c>
      <c r="J78" s="145">
        <v>17.663817226256636</v>
      </c>
      <c r="K78" s="145">
        <v>3.9498303807638355</v>
      </c>
      <c r="L78" s="145">
        <v>5.5287104277267803E-2</v>
      </c>
      <c r="M78" s="145">
        <v>2.5842595346318422</v>
      </c>
      <c r="N78" s="145">
        <v>2.3375305170362739</v>
      </c>
      <c r="O78" s="145">
        <v>6.245586126844338</v>
      </c>
      <c r="P78" s="145">
        <v>5.4880702801796835</v>
      </c>
      <c r="Q78" s="145">
        <v>0.19721817794428367</v>
      </c>
      <c r="R78" s="145">
        <v>2.4354175729301679</v>
      </c>
      <c r="S78" s="145">
        <v>0.45498398687878411</v>
      </c>
      <c r="T78" s="145">
        <v>1.01</v>
      </c>
      <c r="U78" s="145">
        <v>5.64</v>
      </c>
      <c r="V78" s="146">
        <v>99.6</v>
      </c>
      <c r="W78" s="146"/>
      <c r="X78" s="145">
        <v>6.245586126844338</v>
      </c>
      <c r="Y78" s="145">
        <f t="shared" si="4"/>
        <v>4.634224906118499</v>
      </c>
      <c r="Z78" s="145">
        <f t="shared" si="5"/>
        <v>1.2833441087602857E-2</v>
      </c>
      <c r="AA78" s="145">
        <f t="shared" si="6"/>
        <v>10.879811032962838</v>
      </c>
      <c r="AB78" s="145">
        <v>1.01</v>
      </c>
      <c r="AC78" s="146">
        <f t="shared" si="7"/>
        <v>2.8904015598089519</v>
      </c>
      <c r="AD78" s="146"/>
      <c r="AE78" s="146">
        <f t="shared" si="8"/>
        <v>4.2619807526277933</v>
      </c>
      <c r="AF78" s="444">
        <v>0.01</v>
      </c>
      <c r="AG78" s="146">
        <f>1.92/(0.7*2.5)</f>
        <v>1.0971428571428572</v>
      </c>
      <c r="AH78" s="146">
        <f t="shared" si="10"/>
        <v>1.3382747157873107</v>
      </c>
      <c r="AI78" s="249">
        <f t="shared" si="42"/>
        <v>53.001451678769904</v>
      </c>
      <c r="AJ78" s="249">
        <f t="shared" si="43"/>
        <v>0.99981132592253119</v>
      </c>
      <c r="AK78" s="249">
        <f t="shared" si="44"/>
        <v>1.8867407746881712E-4</v>
      </c>
      <c r="AL78" s="249">
        <f t="shared" si="45"/>
        <v>6.5340899153956773</v>
      </c>
      <c r="AM78" s="249">
        <f t="shared" si="46"/>
        <v>6.5328571020087915</v>
      </c>
      <c r="AN78" s="249">
        <f t="shared" si="47"/>
        <v>1.2328133868855808E-3</v>
      </c>
      <c r="AO78" s="249">
        <f t="shared" si="48"/>
        <v>5.6378721578748019</v>
      </c>
      <c r="AP78" s="249">
        <f t="shared" si="49"/>
        <v>2.1278421251982862E-3</v>
      </c>
      <c r="AQ78" s="433">
        <f t="shared" si="50"/>
        <v>1.3360655512083867E-2</v>
      </c>
      <c r="AR78" s="430">
        <f t="shared" si="35"/>
        <v>59.66909297228046</v>
      </c>
      <c r="AS78" s="430">
        <f t="shared" si="36"/>
        <v>20.144273747431615</v>
      </c>
      <c r="AT78" s="430">
        <f t="shared" si="37"/>
        <v>79.826727375224152</v>
      </c>
      <c r="AU78" s="430"/>
      <c r="AV78" s="436">
        <f t="shared" si="20"/>
        <v>20.144273747431615</v>
      </c>
      <c r="AW78" s="436"/>
      <c r="AX78" s="464">
        <v>0.1</v>
      </c>
      <c r="AY78" s="465">
        <f>AQ78</f>
        <v>1.3360655512083867E-2</v>
      </c>
      <c r="AZ78" s="436">
        <f t="shared" si="21"/>
        <v>59.66909297228046</v>
      </c>
      <c r="BA78" s="430"/>
      <c r="BB78" s="146">
        <f t="shared" si="40"/>
        <v>79.813366719712079</v>
      </c>
      <c r="BC78" s="146">
        <f t="shared" si="41"/>
        <v>0.33759979822032365</v>
      </c>
      <c r="BD78" s="147">
        <v>36427.774340187221</v>
      </c>
      <c r="BE78" s="148">
        <v>54.968111248095418</v>
      </c>
      <c r="BF78" s="148">
        <v>7.2280842981210256</v>
      </c>
      <c r="BG78" s="148">
        <v>78.718062431463423</v>
      </c>
      <c r="BH78" s="148">
        <v>17.728867916141382</v>
      </c>
      <c r="BI78" s="148">
        <v>0.74670813700356231</v>
      </c>
      <c r="BJ78" s="148">
        <v>21.416539877272267</v>
      </c>
      <c r="BK78" s="148">
        <v>146.14586039428426</v>
      </c>
      <c r="BL78" s="148">
        <v>116.80962087474579</v>
      </c>
      <c r="BM78" s="148">
        <v>33.021850195890586</v>
      </c>
      <c r="BN78" s="148">
        <v>206.46305067879985</v>
      </c>
      <c r="BO78" s="148">
        <v>13.646322317340781</v>
      </c>
      <c r="BP78" s="148">
        <v>14.120024910145913</v>
      </c>
      <c r="BQ78" s="148">
        <v>12.405055680111515</v>
      </c>
      <c r="BR78" s="148">
        <v>5.9745657528951304</v>
      </c>
      <c r="BS78" s="148">
        <v>787.25386446085849</v>
      </c>
      <c r="BT78" s="148">
        <v>28.808710657849019</v>
      </c>
      <c r="BU78" s="148">
        <v>55.580970896416119</v>
      </c>
      <c r="BV78" s="148">
        <v>11.465230104270347</v>
      </c>
      <c r="BW78" s="148">
        <v>19.416504966282375</v>
      </c>
      <c r="BX78" s="148"/>
      <c r="BY78" s="148">
        <f t="shared" si="51"/>
        <v>58663655.802159056</v>
      </c>
      <c r="BZ78" s="148"/>
      <c r="CA78" s="148">
        <f t="shared" si="25"/>
        <v>103.80618652054751</v>
      </c>
      <c r="CB78" s="148"/>
      <c r="CC78" s="193">
        <v>13.4</v>
      </c>
      <c r="CD78" s="193">
        <v>11.2</v>
      </c>
      <c r="CE78" s="373"/>
      <c r="CF78" s="200"/>
      <c r="CG78" s="438"/>
      <c r="CJ78" s="146">
        <f t="shared" si="38"/>
        <v>79.813366719712079</v>
      </c>
    </row>
    <row r="79" spans="1:88" x14ac:dyDescent="0.2">
      <c r="A79"/>
      <c r="B79"/>
      <c r="C79"/>
      <c r="D79"/>
      <c r="E79"/>
      <c r="F79"/>
      <c r="G79"/>
      <c r="AF79"/>
      <c r="AI79" s="249"/>
      <c r="AJ79" s="249"/>
      <c r="AK79" s="249"/>
      <c r="AL79" s="249"/>
      <c r="AM79" s="249"/>
      <c r="AN79" s="249"/>
      <c r="AO79" s="249"/>
      <c r="AP79" s="249"/>
      <c r="AQ79" s="433"/>
      <c r="BB79" s="146"/>
      <c r="BC79" s="146"/>
      <c r="BD79"/>
      <c r="BY79" s="148"/>
      <c r="CE79"/>
      <c r="CF79"/>
      <c r="CG79"/>
      <c r="CJ79" s="146"/>
    </row>
    <row r="80" spans="1:88" x14ac:dyDescent="0.2">
      <c r="A80"/>
      <c r="B80"/>
      <c r="C80"/>
      <c r="D80"/>
      <c r="E80"/>
      <c r="F80"/>
      <c r="G80"/>
      <c r="R80" s="4"/>
      <c r="AF80"/>
      <c r="AG80" s="4"/>
      <c r="AH80" s="4"/>
      <c r="AI80" s="249"/>
      <c r="AJ80" s="249"/>
      <c r="AK80" s="249"/>
      <c r="AL80" s="249"/>
      <c r="AM80" s="249"/>
      <c r="AN80" s="249"/>
      <c r="AO80" s="249"/>
      <c r="AP80" s="249"/>
      <c r="AQ80" s="433"/>
      <c r="BB80" s="146"/>
      <c r="BC80" s="146"/>
      <c r="BD80"/>
      <c r="BY80" s="148"/>
      <c r="CE80"/>
      <c r="CF80"/>
      <c r="CG80"/>
      <c r="CJ80" s="146"/>
    </row>
    <row r="81" spans="1:90" x14ac:dyDescent="0.2">
      <c r="A81"/>
      <c r="B81"/>
      <c r="C81"/>
      <c r="D81"/>
      <c r="E81"/>
      <c r="F81"/>
      <c r="G81"/>
      <c r="AF81"/>
      <c r="AI81" s="249"/>
      <c r="AJ81" s="249"/>
      <c r="AK81" s="249"/>
      <c r="AL81" s="249"/>
      <c r="AM81" s="249"/>
      <c r="AN81" s="249"/>
      <c r="AO81" s="249"/>
      <c r="AP81" s="249"/>
      <c r="AQ81" s="433"/>
      <c r="BB81" s="146"/>
      <c r="BC81" s="146"/>
      <c r="BD81"/>
      <c r="BY81" s="148"/>
      <c r="CE81"/>
      <c r="CF81"/>
      <c r="CG81"/>
      <c r="CJ81" s="146"/>
    </row>
    <row r="82" spans="1:90" s="142" customFormat="1" ht="15" x14ac:dyDescent="0.2">
      <c r="A82" s="278"/>
      <c r="B82" s="272"/>
      <c r="C82" s="144"/>
      <c r="D82" s="327"/>
      <c r="E82" s="327"/>
      <c r="F82" s="338"/>
      <c r="G82" s="239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6"/>
      <c r="W82" s="146"/>
      <c r="X82" s="145"/>
      <c r="Y82" s="145"/>
      <c r="Z82" s="145"/>
      <c r="AA82" s="145"/>
      <c r="AB82" s="145"/>
      <c r="AC82" s="146"/>
      <c r="AD82" s="146"/>
      <c r="AE82" s="146"/>
      <c r="AF82" s="443"/>
      <c r="AG82" s="146"/>
      <c r="AH82" s="146"/>
      <c r="AI82" s="249"/>
      <c r="AJ82" s="249"/>
      <c r="AK82" s="249"/>
      <c r="AL82" s="249"/>
      <c r="AM82" s="249"/>
      <c r="AN82" s="249"/>
      <c r="AO82" s="249"/>
      <c r="AP82" s="249"/>
      <c r="AQ82" s="433"/>
      <c r="AR82" s="430"/>
      <c r="AS82" s="430"/>
      <c r="AT82" s="430"/>
      <c r="AU82" s="430"/>
      <c r="AV82" s="436"/>
      <c r="AW82" s="436"/>
      <c r="AX82" s="436"/>
      <c r="AY82" s="436"/>
      <c r="AZ82" s="436"/>
      <c r="BA82" s="430"/>
      <c r="BB82" s="146"/>
      <c r="BC82" s="146"/>
      <c r="BD82" s="147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93"/>
      <c r="CD82" s="193"/>
      <c r="CE82" s="373"/>
      <c r="CF82" s="200"/>
      <c r="CG82" s="438"/>
      <c r="CJ82" s="146"/>
    </row>
    <row r="83" spans="1:90" s="142" customFormat="1" ht="15.75" x14ac:dyDescent="0.2">
      <c r="A83" s="278">
        <v>52</v>
      </c>
      <c r="B83" s="272">
        <v>68</v>
      </c>
      <c r="C83" s="144">
        <v>110</v>
      </c>
      <c r="D83" s="393">
        <v>3261</v>
      </c>
      <c r="E83" s="322" t="s">
        <v>241</v>
      </c>
      <c r="F83" s="311" t="s">
        <v>161</v>
      </c>
      <c r="G83" s="239"/>
      <c r="H83" s="145">
        <v>77.099780637782473</v>
      </c>
      <c r="I83" s="145">
        <v>0.25071752134830017</v>
      </c>
      <c r="J83" s="145">
        <v>9.5112059781665828</v>
      </c>
      <c r="K83" s="145">
        <v>1.1374862657662579</v>
      </c>
      <c r="L83" s="145">
        <v>5.2271176421453028E-2</v>
      </c>
      <c r="M83" s="145">
        <v>1.1199943456721904</v>
      </c>
      <c r="N83" s="145">
        <v>1.1071055624449828</v>
      </c>
      <c r="O83" s="145">
        <v>1.5862409643199062</v>
      </c>
      <c r="P83" s="145">
        <v>3.0370474128237581</v>
      </c>
      <c r="Q83" s="145">
        <v>7.2013518983763083E-2</v>
      </c>
      <c r="R83" s="145">
        <v>0.21716576818541053</v>
      </c>
      <c r="S83" s="145">
        <v>0.32897084808491772</v>
      </c>
      <c r="T83" s="145">
        <v>0.22</v>
      </c>
      <c r="U83" s="145">
        <v>3.86</v>
      </c>
      <c r="V83" s="146">
        <v>99.6</v>
      </c>
      <c r="W83" s="146"/>
      <c r="X83" s="145">
        <v>1.5862409643199062</v>
      </c>
      <c r="Y83" s="145">
        <f t="shared" si="4"/>
        <v>1.1769907955253704</v>
      </c>
      <c r="Z83" s="145">
        <f t="shared" si="5"/>
        <v>9.2790694182415499E-3</v>
      </c>
      <c r="AA83" s="145">
        <f t="shared" si="6"/>
        <v>2.7632317598452767</v>
      </c>
      <c r="AB83" s="145">
        <v>0.22</v>
      </c>
      <c r="AC83" s="146">
        <f t="shared" si="7"/>
        <v>0.54613661627032828</v>
      </c>
      <c r="AD83" s="146"/>
      <c r="AE83" s="146">
        <f t="shared" si="8"/>
        <v>0.38004009432446839</v>
      </c>
      <c r="AF83" s="443">
        <f t="shared" si="9"/>
        <v>0.72706546812051442</v>
      </c>
      <c r="AG83" s="146">
        <v>0</v>
      </c>
      <c r="AH83" s="146">
        <f t="shared" si="10"/>
        <v>0.21716576818541053</v>
      </c>
      <c r="AI83" s="249">
        <f t="shared" si="42"/>
        <v>29.260683402620263</v>
      </c>
      <c r="AJ83" s="249">
        <f t="shared" si="43"/>
        <v>0.97515213646529508</v>
      </c>
      <c r="AK83" s="249">
        <f t="shared" si="44"/>
        <v>2.4847863534704952E-2</v>
      </c>
      <c r="AL83" s="249">
        <f t="shared" si="45"/>
        <v>2.2574806114384485</v>
      </c>
      <c r="AM83" s="249">
        <f t="shared" si="46"/>
        <v>2.2013870412731835</v>
      </c>
      <c r="AN83" s="249">
        <f t="shared" si="47"/>
        <v>5.609357016526486E-2</v>
      </c>
      <c r="AO83" s="249">
        <f t="shared" si="48"/>
        <v>3.6728253828560322</v>
      </c>
      <c r="AP83" s="249">
        <f t="shared" si="49"/>
        <v>0.18717461714396824</v>
      </c>
      <c r="AQ83" s="433">
        <f t="shared" si="50"/>
        <v>0.97033365542974748</v>
      </c>
      <c r="AR83" s="430">
        <f t="shared" ref="AR83:AR111" si="52">(J83+AM83+AO83)*2</f>
        <v>30.770836804591596</v>
      </c>
      <c r="AS83" s="430">
        <f t="shared" ref="AS83:AS111" si="53">H83-0.5*AR83</f>
        <v>61.714362235486675</v>
      </c>
      <c r="AT83" s="430">
        <f t="shared" ref="AT83:AT111" si="54">SUM(AQ83:AS83)</f>
        <v>93.455532695508026</v>
      </c>
      <c r="AU83" s="430"/>
      <c r="AV83" s="436">
        <f t="shared" si="20"/>
        <v>61.714362235486675</v>
      </c>
      <c r="AW83" s="436"/>
      <c r="AX83" s="436">
        <f>AQ83</f>
        <v>0.97033365542974748</v>
      </c>
      <c r="AY83" s="436"/>
      <c r="AZ83" s="436">
        <f t="shared" si="21"/>
        <v>30.770836804591596</v>
      </c>
      <c r="BA83" s="430"/>
      <c r="BB83" s="146">
        <f t="shared" si="40"/>
        <v>92.485199040078271</v>
      </c>
      <c r="BC83" s="146">
        <f t="shared" si="41"/>
        <v>2.0056120874255106</v>
      </c>
      <c r="BD83" s="147">
        <v>8203.2703671808122</v>
      </c>
      <c r="BE83" s="148">
        <v>11.43236253848888</v>
      </c>
      <c r="BF83" s="148">
        <v>0.40153436355863414</v>
      </c>
      <c r="BG83" s="148">
        <v>32.186890311828563</v>
      </c>
      <c r="BH83" s="148">
        <v>9.3771640591367742</v>
      </c>
      <c r="BI83" s="148">
        <v>8.9475554319272366</v>
      </c>
      <c r="BJ83" s="148">
        <v>3.097801834511829</v>
      </c>
      <c r="BK83" s="148">
        <v>75.288644877058587</v>
      </c>
      <c r="BL83" s="148">
        <v>124.7592039940143</v>
      </c>
      <c r="BM83" s="148">
        <v>10.726388940326899</v>
      </c>
      <c r="BN83" s="196">
        <v>117.15941828080611</v>
      </c>
      <c r="BO83" s="148">
        <v>3.234493665117558</v>
      </c>
      <c r="BP83" s="148">
        <v>28.073829102520349</v>
      </c>
      <c r="BQ83" s="148">
        <v>5.2894702977687515</v>
      </c>
      <c r="BR83" s="148">
        <v>0.73394586369263637</v>
      </c>
      <c r="BS83" s="148">
        <v>629.43893943665319</v>
      </c>
      <c r="BT83" s="148">
        <v>17.403459635717045</v>
      </c>
      <c r="BU83" s="148">
        <v>35.159780761510937</v>
      </c>
      <c r="BV83" s="148">
        <v>8.0570888387329695</v>
      </c>
      <c r="BW83" s="148">
        <v>10.915316249734397</v>
      </c>
      <c r="BX83" s="148"/>
      <c r="BY83" s="148">
        <f t="shared" si="51"/>
        <v>56335.838761260122</v>
      </c>
      <c r="BZ83" s="148"/>
      <c r="CA83" s="148">
        <f t="shared" si="25"/>
        <v>63.478556646962382</v>
      </c>
      <c r="CB83" s="148"/>
      <c r="CC83" s="198">
        <v>17.10417886211992</v>
      </c>
      <c r="CD83" s="198">
        <v>15.256817876494575</v>
      </c>
      <c r="CE83" s="373">
        <v>26.690304982183743</v>
      </c>
      <c r="CF83" s="200" t="s">
        <v>164</v>
      </c>
      <c r="CG83" s="438"/>
      <c r="CJ83" s="146">
        <f t="shared" ref="CJ83:CJ110" si="55">AV83+AZ83</f>
        <v>92.485199040078271</v>
      </c>
      <c r="CK83" s="228">
        <f t="shared" ref="CK83:CK110" si="56">AV83/AZ83</f>
        <v>2.0056120874255106</v>
      </c>
    </row>
    <row r="84" spans="1:90" s="142" customFormat="1" ht="15.75" x14ac:dyDescent="0.2">
      <c r="A84" s="278">
        <v>53</v>
      </c>
      <c r="B84" s="272">
        <v>51</v>
      </c>
      <c r="C84" s="144">
        <v>110</v>
      </c>
      <c r="D84" s="393">
        <v>3261.5</v>
      </c>
      <c r="E84" s="322" t="s">
        <v>241</v>
      </c>
      <c r="F84" s="311" t="s">
        <v>162</v>
      </c>
      <c r="G84" s="239"/>
      <c r="H84" s="145">
        <v>74.601301994968708</v>
      </c>
      <c r="I84" s="145">
        <v>0.45485648229402986</v>
      </c>
      <c r="J84" s="145">
        <v>9.2662851914688922</v>
      </c>
      <c r="K84" s="145">
        <v>1.7947166589745425</v>
      </c>
      <c r="L84" s="145">
        <v>5.3639707395923393E-2</v>
      </c>
      <c r="M84" s="145">
        <v>1.5686268366301128</v>
      </c>
      <c r="N84" s="145">
        <v>1.3612748775218793</v>
      </c>
      <c r="O84" s="145">
        <v>2.1827551564318077</v>
      </c>
      <c r="P84" s="145">
        <v>2.9732458922972582</v>
      </c>
      <c r="Q84" s="145">
        <v>8.6379490413012905E-2</v>
      </c>
      <c r="R84" s="145">
        <v>0.12962071326577265</v>
      </c>
      <c r="S84" s="145">
        <v>0.55729699833806778</v>
      </c>
      <c r="T84" s="145">
        <v>0.64</v>
      </c>
      <c r="U84" s="145">
        <v>3.93</v>
      </c>
      <c r="V84" s="146">
        <v>99.6</v>
      </c>
      <c r="W84" s="146"/>
      <c r="X84" s="145">
        <v>2.1827551564318077</v>
      </c>
      <c r="Y84" s="145">
        <f t="shared" si="4"/>
        <v>1.6196043260724013</v>
      </c>
      <c r="Z84" s="145">
        <f t="shared" si="5"/>
        <v>1.5719318487520596E-2</v>
      </c>
      <c r="AA84" s="145">
        <f t="shared" si="6"/>
        <v>3.8023594825042091</v>
      </c>
      <c r="AB84" s="145">
        <v>0.64</v>
      </c>
      <c r="AC84" s="146">
        <f t="shared" si="7"/>
        <v>0.68691771160384041</v>
      </c>
      <c r="AD84" s="146"/>
      <c r="AE84" s="146">
        <f t="shared" si="8"/>
        <v>0.22683624821510212</v>
      </c>
      <c r="AF84" s="443">
        <f t="shared" si="9"/>
        <v>1.1344386293067772</v>
      </c>
      <c r="AG84" s="146">
        <v>0</v>
      </c>
      <c r="AH84" s="146">
        <f t="shared" si="10"/>
        <v>0.12962071326577265</v>
      </c>
      <c r="AI84" s="249">
        <f t="shared" si="42"/>
        <v>28.933294203713455</v>
      </c>
      <c r="AJ84" s="249">
        <f t="shared" si="43"/>
        <v>0.96079123858764837</v>
      </c>
      <c r="AK84" s="249">
        <f t="shared" si="44"/>
        <v>3.9208761412351627E-2</v>
      </c>
      <c r="AL84" s="249">
        <f t="shared" si="45"/>
        <v>3.3633434956046555</v>
      </c>
      <c r="AM84" s="249">
        <f t="shared" si="46"/>
        <v>3.2314709629377076</v>
      </c>
      <c r="AN84" s="249">
        <f t="shared" si="47"/>
        <v>0.13187253266694765</v>
      </c>
      <c r="AO84" s="249">
        <f t="shared" si="48"/>
        <v>3.6334466257941802</v>
      </c>
      <c r="AP84" s="249">
        <f t="shared" si="49"/>
        <v>0.29655337420582001</v>
      </c>
      <c r="AQ84" s="433">
        <f t="shared" si="50"/>
        <v>1.5628645361795448</v>
      </c>
      <c r="AR84" s="430">
        <f t="shared" si="52"/>
        <v>32.262405560401561</v>
      </c>
      <c r="AS84" s="430">
        <f t="shared" si="53"/>
        <v>58.470099214767927</v>
      </c>
      <c r="AT84" s="430">
        <f t="shared" si="54"/>
        <v>92.295369311349035</v>
      </c>
      <c r="AU84" s="430"/>
      <c r="AV84" s="436">
        <f t="shared" si="20"/>
        <v>58.470099214767927</v>
      </c>
      <c r="AW84" s="436"/>
      <c r="AX84" s="436">
        <f>AQ84</f>
        <v>1.5628645361795448</v>
      </c>
      <c r="AY84" s="436"/>
      <c r="AZ84" s="436">
        <f t="shared" si="21"/>
        <v>32.262405560401561</v>
      </c>
      <c r="BA84" s="430"/>
      <c r="BB84" s="146">
        <f t="shared" si="40"/>
        <v>90.732504775169488</v>
      </c>
      <c r="BC84" s="146">
        <f t="shared" si="41"/>
        <v>1.8123291862195587</v>
      </c>
      <c r="BD84" s="147">
        <v>10313.380092830526</v>
      </c>
      <c r="BE84" s="472">
        <v>1</v>
      </c>
      <c r="BF84" s="148">
        <v>0</v>
      </c>
      <c r="BG84" s="148">
        <v>34.632224134333271</v>
      </c>
      <c r="BH84" s="148">
        <v>10.524502630019215</v>
      </c>
      <c r="BI84" s="148">
        <v>7.6623574377861567</v>
      </c>
      <c r="BJ84" s="148">
        <v>22.49372816930288</v>
      </c>
      <c r="BK84" s="148">
        <v>77.499790455042827</v>
      </c>
      <c r="BL84" s="148">
        <v>122.28317940035744</v>
      </c>
      <c r="BM84" s="148">
        <v>14.673032161269214</v>
      </c>
      <c r="BN84" s="196">
        <v>144.56759288601032</v>
      </c>
      <c r="BO84" s="148">
        <v>5.8448344275039839</v>
      </c>
      <c r="BP84" s="148">
        <v>30.398117152251569</v>
      </c>
      <c r="BQ84" s="148">
        <v>6.9027422398182869</v>
      </c>
      <c r="BR84" s="148">
        <v>1.216526232193557</v>
      </c>
      <c r="BS84" s="148">
        <v>544.84394075987723</v>
      </c>
      <c r="BT84" s="148">
        <v>23.685865679092529</v>
      </c>
      <c r="BU84" s="148">
        <v>46.488920083055781</v>
      </c>
      <c r="BV84" s="148">
        <v>10.902800461139831</v>
      </c>
      <c r="BW84" s="148">
        <v>11.816332069220813</v>
      </c>
      <c r="BX84" s="148"/>
      <c r="BY84" s="148">
        <f t="shared" si="51"/>
        <v>20239.648209966665</v>
      </c>
      <c r="BZ84" s="148"/>
      <c r="CA84" s="148">
        <f t="shared" si="25"/>
        <v>81.99111783136911</v>
      </c>
      <c r="CB84" s="148"/>
      <c r="CC84" s="198">
        <v>16.260331648685909</v>
      </c>
      <c r="CD84" s="198">
        <v>14.289652637382833</v>
      </c>
      <c r="CE84" s="373">
        <v>7.9575542886081889</v>
      </c>
      <c r="CF84" s="200"/>
      <c r="CG84" s="438"/>
      <c r="CJ84" s="146">
        <f t="shared" si="55"/>
        <v>90.732504775169488</v>
      </c>
      <c r="CK84" s="228">
        <f t="shared" si="56"/>
        <v>1.8123291862195587</v>
      </c>
    </row>
    <row r="85" spans="1:90" s="142" customFormat="1" ht="15.75" x14ac:dyDescent="0.25">
      <c r="A85" s="278">
        <v>54</v>
      </c>
      <c r="B85" s="272">
        <v>53</v>
      </c>
      <c r="C85" s="144">
        <v>110</v>
      </c>
      <c r="D85" s="393">
        <v>3262.2</v>
      </c>
      <c r="E85" s="322" t="s">
        <v>242</v>
      </c>
      <c r="F85" s="311" t="s">
        <v>161</v>
      </c>
      <c r="G85" s="239"/>
      <c r="H85" s="145">
        <v>75.028520466775475</v>
      </c>
      <c r="I85" s="145">
        <v>0.35182307383649658</v>
      </c>
      <c r="J85" s="145">
        <v>6.8034989473915637</v>
      </c>
      <c r="K85" s="145">
        <v>1.853458986747577</v>
      </c>
      <c r="L85" s="145">
        <v>8.7102331129176744E-2</v>
      </c>
      <c r="M85" s="145">
        <v>1.3852580951909808</v>
      </c>
      <c r="N85" s="145">
        <v>2.4070036112989128</v>
      </c>
      <c r="O85" s="145">
        <v>1.9003204546828705</v>
      </c>
      <c r="P85" s="145">
        <v>2.6332420889467865</v>
      </c>
      <c r="Q85" s="145">
        <v>7.8723128253329583E-2</v>
      </c>
      <c r="R85" s="145">
        <v>0.99422862765144626</v>
      </c>
      <c r="S85" s="145">
        <v>0.57682018809535573</v>
      </c>
      <c r="T85" s="145">
        <v>0.35</v>
      </c>
      <c r="U85" s="145">
        <v>5.15</v>
      </c>
      <c r="V85" s="146">
        <v>99.6</v>
      </c>
      <c r="W85" s="146"/>
      <c r="X85" s="145">
        <v>1.9003204546828705</v>
      </c>
      <c r="Y85" s="145">
        <f t="shared" si="4"/>
        <v>1.4100377773746899</v>
      </c>
      <c r="Z85" s="145">
        <f t="shared" si="5"/>
        <v>1.6269996561513997E-2</v>
      </c>
      <c r="AA85" s="145">
        <f t="shared" si="6"/>
        <v>3.3103582320575606</v>
      </c>
      <c r="AB85" s="145">
        <v>0.35</v>
      </c>
      <c r="AC85" s="146">
        <f t="shared" si="7"/>
        <v>1.5710488157468019</v>
      </c>
      <c r="AD85" s="146"/>
      <c r="AE85" s="146">
        <f t="shared" si="8"/>
        <v>1.7399000983900308</v>
      </c>
      <c r="AF85" s="443">
        <f t="shared" si="9"/>
        <v>0.66710351290888203</v>
      </c>
      <c r="AG85" s="146">
        <v>0</v>
      </c>
      <c r="AH85" s="146">
        <f t="shared" si="10"/>
        <v>0.99422862765144626</v>
      </c>
      <c r="AI85" s="249">
        <f t="shared" si="42"/>
        <v>21.077600355083572</v>
      </c>
      <c r="AJ85" s="249">
        <f t="shared" si="43"/>
        <v>0.96835012042782254</v>
      </c>
      <c r="AK85" s="249">
        <f t="shared" si="44"/>
        <v>3.1649879572177561E-2</v>
      </c>
      <c r="AL85" s="249">
        <f t="shared" si="45"/>
        <v>3.2387170819385576</v>
      </c>
      <c r="AM85" s="249">
        <f t="shared" si="46"/>
        <v>3.1362120763268484</v>
      </c>
      <c r="AN85" s="249">
        <f t="shared" si="47"/>
        <v>0.10250500561170968</v>
      </c>
      <c r="AO85" s="249">
        <f t="shared" si="48"/>
        <v>4.8340073691196306</v>
      </c>
      <c r="AP85" s="249">
        <f t="shared" si="49"/>
        <v>0.31599263088036961</v>
      </c>
      <c r="AQ85" s="433">
        <f t="shared" si="50"/>
        <v>1.0856011494009614</v>
      </c>
      <c r="AR85" s="430">
        <f t="shared" si="52"/>
        <v>29.547436785676087</v>
      </c>
      <c r="AS85" s="430">
        <f t="shared" si="53"/>
        <v>60.254802073937434</v>
      </c>
      <c r="AT85" s="430">
        <f t="shared" si="54"/>
        <v>90.887840009014482</v>
      </c>
      <c r="AU85" s="430"/>
      <c r="AV85" s="436">
        <f t="shared" si="20"/>
        <v>60.254802073937434</v>
      </c>
      <c r="AW85" s="436"/>
      <c r="AX85" s="436">
        <f>AQ85</f>
        <v>1.0856011494009614</v>
      </c>
      <c r="AY85" s="436"/>
      <c r="AZ85" s="436">
        <f t="shared" si="21"/>
        <v>29.547436785676087</v>
      </c>
      <c r="BA85" s="430"/>
      <c r="BB85" s="146">
        <f t="shared" si="40"/>
        <v>89.802238859613524</v>
      </c>
      <c r="BC85" s="146">
        <f t="shared" si="41"/>
        <v>2.0392564847840733</v>
      </c>
      <c r="BD85" s="147">
        <v>11411.40388440057</v>
      </c>
      <c r="BE85" s="148">
        <v>0.96237981384631632</v>
      </c>
      <c r="BF85" s="148">
        <v>2.4900770602395603</v>
      </c>
      <c r="BG85" s="148">
        <v>31.177378015666168</v>
      </c>
      <c r="BH85" s="148">
        <v>11.88639406851604</v>
      </c>
      <c r="BI85" s="148">
        <v>36.195608383688473</v>
      </c>
      <c r="BJ85" s="148">
        <v>25.505717560457963</v>
      </c>
      <c r="BK85" s="148">
        <v>64.651480552220747</v>
      </c>
      <c r="BL85" s="148">
        <v>132.25005253669244</v>
      </c>
      <c r="BM85" s="148">
        <v>17.481331347893811</v>
      </c>
      <c r="BN85" s="196">
        <v>120.95873319034455</v>
      </c>
      <c r="BO85" s="148">
        <v>3.7178359277190176</v>
      </c>
      <c r="BP85" s="148">
        <v>115.03882503325143</v>
      </c>
      <c r="BQ85" s="148">
        <v>5.6361284755807546</v>
      </c>
      <c r="BR85" s="472">
        <v>1</v>
      </c>
      <c r="BS85" s="148">
        <v>544.4794154665866</v>
      </c>
      <c r="BT85" s="148">
        <v>21.414130145039746</v>
      </c>
      <c r="BU85" s="148">
        <v>45.466172732069644</v>
      </c>
      <c r="BV85" s="148">
        <v>7.3466665263414415</v>
      </c>
      <c r="BW85" s="148">
        <v>9.6001127492607612</v>
      </c>
      <c r="BX85" s="148"/>
      <c r="BY85" s="148">
        <f t="shared" si="51"/>
        <v>10851.818193945628</v>
      </c>
      <c r="BZ85" s="148"/>
      <c r="CA85" s="148">
        <f t="shared" si="25"/>
        <v>76.480415626370146</v>
      </c>
      <c r="CB85" s="148"/>
      <c r="CC85" s="158"/>
      <c r="CD85" s="158"/>
      <c r="CE85" s="375"/>
      <c r="CF85" s="192"/>
      <c r="CG85" s="438"/>
      <c r="CJ85" s="146">
        <f t="shared" si="55"/>
        <v>89.802238859613524</v>
      </c>
      <c r="CK85" s="228">
        <f t="shared" si="56"/>
        <v>2.0392564847840733</v>
      </c>
    </row>
    <row r="86" spans="1:90" s="142" customFormat="1" ht="15.75" x14ac:dyDescent="0.25">
      <c r="A86" s="278">
        <v>55</v>
      </c>
      <c r="B86" s="272">
        <v>57</v>
      </c>
      <c r="C86" s="144">
        <v>110</v>
      </c>
      <c r="D86" s="393">
        <v>3262.6</v>
      </c>
      <c r="E86" s="322" t="s">
        <v>242</v>
      </c>
      <c r="F86" s="311" t="s">
        <v>167</v>
      </c>
      <c r="G86" s="239"/>
      <c r="H86" s="145">
        <v>63.537691761863151</v>
      </c>
      <c r="I86" s="145">
        <v>0.22180554299665434</v>
      </c>
      <c r="J86" s="145">
        <v>5.0641237026655022</v>
      </c>
      <c r="K86" s="145">
        <v>3.1553310651957687</v>
      </c>
      <c r="L86" s="145">
        <v>0.16739012217299135</v>
      </c>
      <c r="M86" s="145">
        <v>2.1756353924907823</v>
      </c>
      <c r="N86" s="145">
        <v>5.5518996091669939</v>
      </c>
      <c r="O86" s="145">
        <v>1.3657289186283672</v>
      </c>
      <c r="P86" s="145">
        <v>2.2909001215701643</v>
      </c>
      <c r="Q86" s="145">
        <v>6.2048846590509493E-2</v>
      </c>
      <c r="R86" s="145">
        <v>2.7588291210778557</v>
      </c>
      <c r="S86" s="145">
        <v>0.47861579558127626</v>
      </c>
      <c r="T86" s="145">
        <v>0.44</v>
      </c>
      <c r="U86" s="145">
        <v>12.33</v>
      </c>
      <c r="V86" s="146">
        <v>99.6</v>
      </c>
      <c r="W86" s="146"/>
      <c r="X86" s="145">
        <v>1.3657289186283672</v>
      </c>
      <c r="Y86" s="145">
        <f t="shared" si="4"/>
        <v>1.0133708576222484</v>
      </c>
      <c r="Z86" s="145">
        <f t="shared" si="5"/>
        <v>1.350000833727121E-2</v>
      </c>
      <c r="AA86" s="145">
        <f t="shared" si="6"/>
        <v>2.3790997762506159</v>
      </c>
      <c r="AB86" s="145">
        <v>0.44</v>
      </c>
      <c r="AC86" s="146">
        <f t="shared" si="7"/>
        <v>3.2374449166591321</v>
      </c>
      <c r="AD86" s="146"/>
      <c r="AE86" s="146">
        <f t="shared" si="8"/>
        <v>4.8279509618862475</v>
      </c>
      <c r="AF86" s="443">
        <f t="shared" si="9"/>
        <v>0.72394864728074637</v>
      </c>
      <c r="AG86" s="146">
        <v>0</v>
      </c>
      <c r="AH86" s="146">
        <f t="shared" ref="AH86:AH111" si="57">R86-AG86</f>
        <v>2.7588291210778557</v>
      </c>
      <c r="AI86" s="249">
        <f t="shared" si="42"/>
        <v>15.916319755277254</v>
      </c>
      <c r="AJ86" s="249">
        <f t="shared" si="43"/>
        <v>0.95451532399374472</v>
      </c>
      <c r="AK86" s="249">
        <f t="shared" si="44"/>
        <v>4.548467600625529E-2</v>
      </c>
      <c r="AL86" s="249">
        <f t="shared" si="45"/>
        <v>5.330966457686551</v>
      </c>
      <c r="AM86" s="249">
        <f t="shared" si="46"/>
        <v>5.0884891755584638</v>
      </c>
      <c r="AN86" s="249">
        <f t="shared" si="47"/>
        <v>0.24247728212808722</v>
      </c>
      <c r="AO86" s="249">
        <f t="shared" si="48"/>
        <v>11.257146292952893</v>
      </c>
      <c r="AP86" s="249">
        <f t="shared" si="49"/>
        <v>1.0728537070471078</v>
      </c>
      <c r="AQ86" s="433">
        <f t="shared" si="50"/>
        <v>2.0392796364559413</v>
      </c>
      <c r="AR86" s="430">
        <f t="shared" si="52"/>
        <v>42.819518342353717</v>
      </c>
      <c r="AS86" s="430">
        <f t="shared" si="53"/>
        <v>42.127932590686292</v>
      </c>
      <c r="AT86" s="430">
        <f t="shared" si="54"/>
        <v>86.986730569495961</v>
      </c>
      <c r="AU86" s="430"/>
      <c r="AV86" s="436">
        <f t="shared" si="20"/>
        <v>42.127932590686292</v>
      </c>
      <c r="AW86" s="436"/>
      <c r="AX86" s="436">
        <f>AQ86</f>
        <v>2.0392796364559413</v>
      </c>
      <c r="AY86" s="436"/>
      <c r="AZ86" s="436">
        <f t="shared" si="21"/>
        <v>42.819518342353717</v>
      </c>
      <c r="BA86" s="430"/>
      <c r="BB86" s="146">
        <f t="shared" si="40"/>
        <v>84.947450933040017</v>
      </c>
      <c r="BC86" s="146">
        <f t="shared" si="41"/>
        <v>0.98384881992043893</v>
      </c>
      <c r="BD86" s="147">
        <v>21993.437630722201</v>
      </c>
      <c r="BE86" s="148">
        <v>9.2503208816741562</v>
      </c>
      <c r="BF86" s="148">
        <v>10.010282801100294</v>
      </c>
      <c r="BG86" s="148">
        <v>27.69414501987518</v>
      </c>
      <c r="BH86" s="148">
        <v>8.7640926353461506</v>
      </c>
      <c r="BI86" s="148">
        <v>80.17455711797848</v>
      </c>
      <c r="BJ86" s="148">
        <v>11.767470124450037</v>
      </c>
      <c r="BK86" s="148">
        <v>54.153021916090232</v>
      </c>
      <c r="BL86" s="148">
        <v>158.51468922976065</v>
      </c>
      <c r="BM86" s="148">
        <v>14.093865359276499</v>
      </c>
      <c r="BN86" s="196">
        <v>79.026136990058234</v>
      </c>
      <c r="BO86" s="148">
        <v>2.8175973726128789</v>
      </c>
      <c r="BP86" s="148">
        <v>101.56228902528831</v>
      </c>
      <c r="BQ86" s="148">
        <v>3.7026921996145918</v>
      </c>
      <c r="BR86" s="472">
        <v>1</v>
      </c>
      <c r="BS86" s="148">
        <v>527.2598258619131</v>
      </c>
      <c r="BT86" s="148">
        <v>21.137869236834604</v>
      </c>
      <c r="BU86" s="148">
        <v>32.336283646353934</v>
      </c>
      <c r="BV86" s="148">
        <v>3.9685496259771509</v>
      </c>
      <c r="BW86" s="148">
        <v>12.329953627176371</v>
      </c>
      <c r="BX86" s="148"/>
      <c r="BY86" s="148">
        <f t="shared" si="51"/>
        <v>27609.430670625072</v>
      </c>
      <c r="BZ86" s="148"/>
      <c r="CA86" s="148">
        <f t="shared" si="25"/>
        <v>65.804106510364903</v>
      </c>
      <c r="CB86" s="148"/>
      <c r="CC86" s="158"/>
      <c r="CD86" s="158"/>
      <c r="CE86" s="375"/>
      <c r="CF86" s="192"/>
      <c r="CG86" s="438"/>
      <c r="CJ86" s="146">
        <f t="shared" si="55"/>
        <v>84.947450933040017</v>
      </c>
      <c r="CK86" s="228">
        <f t="shared" si="56"/>
        <v>0.98384881992043893</v>
      </c>
    </row>
    <row r="87" spans="1:90" s="142" customFormat="1" ht="15.75" x14ac:dyDescent="0.2">
      <c r="A87" s="278">
        <v>56</v>
      </c>
      <c r="B87" s="272">
        <v>55</v>
      </c>
      <c r="C87" s="144">
        <v>110</v>
      </c>
      <c r="D87" s="393">
        <v>3263.4</v>
      </c>
      <c r="E87" s="322" t="s">
        <v>242</v>
      </c>
      <c r="F87" s="417" t="s">
        <v>166</v>
      </c>
      <c r="G87" s="239"/>
      <c r="H87" s="145">
        <v>85.599207625963814</v>
      </c>
      <c r="I87" s="145">
        <v>0.1637357381687379</v>
      </c>
      <c r="J87" s="145">
        <v>2.8550207902743296</v>
      </c>
      <c r="K87" s="145">
        <v>0.83642948114983307</v>
      </c>
      <c r="L87" s="145">
        <v>2.5095944915582258E-2</v>
      </c>
      <c r="M87" s="145">
        <v>0.24891912843097849</v>
      </c>
      <c r="N87" s="145">
        <v>1.6877533035910279</v>
      </c>
      <c r="O87" s="145">
        <v>0.86989074103727604</v>
      </c>
      <c r="P87" s="145">
        <v>2.0336896824883426</v>
      </c>
      <c r="Q87" s="145">
        <v>6.5596311303737359E-2</v>
      </c>
      <c r="R87" s="145">
        <v>1.5642118837017187</v>
      </c>
      <c r="S87" s="145">
        <v>0.25044936897461156</v>
      </c>
      <c r="T87" s="145">
        <v>0.3</v>
      </c>
      <c r="U87" s="145">
        <v>3.1</v>
      </c>
      <c r="V87" s="146">
        <v>99.6</v>
      </c>
      <c r="W87" s="146"/>
      <c r="X87" s="145">
        <v>0.86989074103727604</v>
      </c>
      <c r="Y87" s="145">
        <f t="shared" si="4"/>
        <v>0.6454589298496588</v>
      </c>
      <c r="Z87" s="145">
        <f t="shared" si="5"/>
        <v>7.0642644903001588E-3</v>
      </c>
      <c r="AA87" s="145">
        <f t="shared" si="6"/>
        <v>1.515349670886935</v>
      </c>
      <c r="AB87" s="145">
        <v>0.3</v>
      </c>
      <c r="AC87" s="146">
        <f t="shared" si="7"/>
        <v>1.8146612526763302</v>
      </c>
      <c r="AD87" s="146"/>
      <c r="AE87" s="146">
        <f t="shared" si="8"/>
        <v>2.7373707964780074</v>
      </c>
      <c r="AF87" s="444">
        <v>0.01</v>
      </c>
      <c r="AG87" s="146">
        <f>1.05/(0.7*2.5)</f>
        <v>0.6</v>
      </c>
      <c r="AH87" s="146">
        <f t="shared" si="57"/>
        <v>0.96421188370171873</v>
      </c>
      <c r="AI87" s="249">
        <f t="shared" si="42"/>
        <v>8.5750623708229892</v>
      </c>
      <c r="AJ87" s="249">
        <f t="shared" si="43"/>
        <v>0.99883382772421281</v>
      </c>
      <c r="AK87" s="249">
        <f t="shared" si="44"/>
        <v>1.1661722757872201E-3</v>
      </c>
      <c r="AL87" s="249">
        <f t="shared" si="45"/>
        <v>1.0853486095808116</v>
      </c>
      <c r="AM87" s="249">
        <f t="shared" si="46"/>
        <v>1.0840829061227544</v>
      </c>
      <c r="AN87" s="249">
        <f t="shared" si="47"/>
        <v>1.26570345805735E-3</v>
      </c>
      <c r="AO87" s="249">
        <f t="shared" si="48"/>
        <v>3.0927781538069299</v>
      </c>
      <c r="AP87" s="249">
        <f t="shared" si="49"/>
        <v>7.2218461930704065E-3</v>
      </c>
      <c r="AQ87" s="433">
        <f t="shared" si="50"/>
        <v>1.8487549651127758E-2</v>
      </c>
      <c r="AR87" s="430">
        <f t="shared" si="52"/>
        <v>14.063763700408028</v>
      </c>
      <c r="AS87" s="430">
        <f t="shared" si="53"/>
        <v>78.567325775759798</v>
      </c>
      <c r="AT87" s="430">
        <f t="shared" si="54"/>
        <v>92.649577025818957</v>
      </c>
      <c r="AU87" s="430"/>
      <c r="AV87" s="436">
        <f t="shared" si="20"/>
        <v>78.567325775759798</v>
      </c>
      <c r="AW87" s="436"/>
      <c r="AX87" s="464">
        <v>0.1</v>
      </c>
      <c r="AY87" s="465">
        <f>AQ87</f>
        <v>1.8487549651127758E-2</v>
      </c>
      <c r="AZ87" s="436">
        <f t="shared" si="21"/>
        <v>14.063763700408028</v>
      </c>
      <c r="BA87" s="430"/>
      <c r="BB87" s="146">
        <f t="shared" si="40"/>
        <v>92.63108947616783</v>
      </c>
      <c r="BC87" s="146">
        <f t="shared" si="41"/>
        <v>5.5865078118086089</v>
      </c>
      <c r="BD87" s="147">
        <v>4528.1624938571831</v>
      </c>
      <c r="BE87" s="148">
        <v>7.4130552918659118</v>
      </c>
      <c r="BF87" s="148">
        <v>7.9725158505997804</v>
      </c>
      <c r="BG87" s="148">
        <v>23.490842577907241</v>
      </c>
      <c r="BH87" s="148">
        <v>10.004792073503756</v>
      </c>
      <c r="BI87" s="148">
        <v>13.544069698681149</v>
      </c>
      <c r="BJ87" s="148">
        <v>2.6955400370562104</v>
      </c>
      <c r="BK87" s="148">
        <v>44.897866917336557</v>
      </c>
      <c r="BL87" s="148">
        <v>145.5376579193256</v>
      </c>
      <c r="BM87" s="148">
        <v>15.645407319692794</v>
      </c>
      <c r="BN87" s="196">
        <v>69.316171852483208</v>
      </c>
      <c r="BO87" s="148">
        <v>1.6837492327022019</v>
      </c>
      <c r="BP87" s="148">
        <v>203.32768665078916</v>
      </c>
      <c r="BQ87" s="148">
        <v>2.0837782156232785</v>
      </c>
      <c r="BR87" s="472">
        <v>1</v>
      </c>
      <c r="BS87" s="148">
        <v>576.17037415923858</v>
      </c>
      <c r="BT87" s="148">
        <v>16.901786459123461</v>
      </c>
      <c r="BU87" s="148">
        <v>25.976256576949897</v>
      </c>
      <c r="BV87" s="148">
        <v>1.1322086392545834</v>
      </c>
      <c r="BW87" s="148">
        <v>6.523338041576678</v>
      </c>
      <c r="BX87" s="148"/>
      <c r="BY87" s="148">
        <f t="shared" si="51"/>
        <v>7348.6361445587618</v>
      </c>
      <c r="BZ87" s="148"/>
      <c r="CA87" s="148">
        <f t="shared" si="25"/>
        <v>49.401381077650036</v>
      </c>
      <c r="CB87" s="148"/>
      <c r="CC87" s="198">
        <v>15.178454875499339</v>
      </c>
      <c r="CD87" s="198">
        <v>13.510557352101962</v>
      </c>
      <c r="CE87" s="373">
        <v>192.07996039574181</v>
      </c>
      <c r="CF87" s="200"/>
      <c r="CG87" s="438"/>
      <c r="CJ87" s="146">
        <f t="shared" si="55"/>
        <v>92.63108947616783</v>
      </c>
      <c r="CK87" s="228">
        <f t="shared" si="56"/>
        <v>5.5865078118086089</v>
      </c>
    </row>
    <row r="88" spans="1:90" s="142" customFormat="1" ht="15.75" x14ac:dyDescent="0.2">
      <c r="A88" s="278">
        <v>57</v>
      </c>
      <c r="B88" s="272">
        <v>59</v>
      </c>
      <c r="C88" s="144">
        <v>110</v>
      </c>
      <c r="D88" s="393">
        <v>3264.1</v>
      </c>
      <c r="E88" s="322" t="s">
        <v>242</v>
      </c>
      <c r="F88" s="311" t="s">
        <v>162</v>
      </c>
      <c r="G88" s="239"/>
      <c r="H88" s="145">
        <v>80.320937404043448</v>
      </c>
      <c r="I88" s="145">
        <v>0.49035172239998803</v>
      </c>
      <c r="J88" s="145">
        <v>6.6687834246398374</v>
      </c>
      <c r="K88" s="145">
        <v>1.3651351173925654</v>
      </c>
      <c r="L88" s="145">
        <v>4.0166024662285922E-2</v>
      </c>
      <c r="M88" s="145">
        <v>0.85643343448696452</v>
      </c>
      <c r="N88" s="145">
        <v>1.1067065069385176</v>
      </c>
      <c r="O88" s="145">
        <v>1.9141047691854833</v>
      </c>
      <c r="P88" s="145">
        <v>2.7138572145551105</v>
      </c>
      <c r="Q88" s="145">
        <v>8.5123427901037427E-2</v>
      </c>
      <c r="R88" s="145">
        <v>0.26260832368032622</v>
      </c>
      <c r="S88" s="145">
        <v>0.45579263011441717</v>
      </c>
      <c r="T88" s="145">
        <v>0.22</v>
      </c>
      <c r="U88" s="145">
        <v>3.1</v>
      </c>
      <c r="V88" s="146">
        <v>99.6</v>
      </c>
      <c r="W88" s="146"/>
      <c r="X88" s="145">
        <v>1.9141047691854833</v>
      </c>
      <c r="Y88" s="145">
        <f t="shared" si="4"/>
        <v>1.4202657387356286</v>
      </c>
      <c r="Z88" s="145">
        <f t="shared" si="5"/>
        <v>1.2856249967969344E-2</v>
      </c>
      <c r="AA88" s="145">
        <f t="shared" si="6"/>
        <v>3.3343705079211121</v>
      </c>
      <c r="AB88" s="145">
        <v>0.22</v>
      </c>
      <c r="AC88" s="146">
        <f t="shared" si="7"/>
        <v>0.71840095379474334</v>
      </c>
      <c r="AD88" s="146"/>
      <c r="AE88" s="146">
        <f t="shared" si="8"/>
        <v>0.45956456644057087</v>
      </c>
      <c r="AF88" s="443">
        <f t="shared" si="9"/>
        <v>0.64714194049794671</v>
      </c>
      <c r="AG88" s="146">
        <v>0</v>
      </c>
      <c r="AH88" s="146">
        <f t="shared" si="57"/>
        <v>0.26260832368032622</v>
      </c>
      <c r="AI88" s="249">
        <f t="shared" si="42"/>
        <v>20.653492214417458</v>
      </c>
      <c r="AJ88" s="249">
        <f t="shared" si="43"/>
        <v>0.96866670615411954</v>
      </c>
      <c r="AK88" s="249">
        <f t="shared" si="44"/>
        <v>3.1333293845880468E-2</v>
      </c>
      <c r="AL88" s="249">
        <f t="shared" si="45"/>
        <v>2.2215685518795301</v>
      </c>
      <c r="AM88" s="249">
        <f t="shared" si="46"/>
        <v>2.1519594916447216</v>
      </c>
      <c r="AN88" s="249">
        <f t="shared" si="47"/>
        <v>6.9609060234808465E-2</v>
      </c>
      <c r="AO88" s="249">
        <f t="shared" si="48"/>
        <v>2.9116356535722487</v>
      </c>
      <c r="AP88" s="249">
        <f t="shared" si="49"/>
        <v>0.18836434642775096</v>
      </c>
      <c r="AQ88" s="433">
        <f t="shared" si="50"/>
        <v>0.90511534716050623</v>
      </c>
      <c r="AR88" s="430">
        <f t="shared" si="52"/>
        <v>23.464757139713615</v>
      </c>
      <c r="AS88" s="430">
        <f t="shared" si="53"/>
        <v>68.588558834186642</v>
      </c>
      <c r="AT88" s="430">
        <f t="shared" si="54"/>
        <v>92.958431321060772</v>
      </c>
      <c r="AU88" s="430"/>
      <c r="AV88" s="436">
        <f t="shared" si="20"/>
        <v>68.588558834186642</v>
      </c>
      <c r="AW88" s="436"/>
      <c r="AX88" s="436">
        <f>AQ88</f>
        <v>0.90511534716050623</v>
      </c>
      <c r="AY88" s="436"/>
      <c r="AZ88" s="436">
        <f t="shared" si="21"/>
        <v>23.464757139713615</v>
      </c>
      <c r="BA88" s="430"/>
      <c r="BB88" s="146">
        <f t="shared" si="40"/>
        <v>92.053315973900254</v>
      </c>
      <c r="BC88" s="146">
        <f t="shared" si="41"/>
        <v>2.92304575861567</v>
      </c>
      <c r="BD88" s="147">
        <v>7820.3070371352705</v>
      </c>
      <c r="BE88" s="148">
        <v>2.2560659442260467</v>
      </c>
      <c r="BF88" s="148">
        <v>0</v>
      </c>
      <c r="BG88" s="148">
        <v>30.220476434008873</v>
      </c>
      <c r="BH88" s="148">
        <v>8.4857166999310216</v>
      </c>
      <c r="BI88" s="148">
        <v>6.5182666363415924</v>
      </c>
      <c r="BJ88" s="148">
        <v>17.693956432617568</v>
      </c>
      <c r="BK88" s="148">
        <v>67.530539148917413</v>
      </c>
      <c r="BL88" s="148">
        <v>115.04939636461648</v>
      </c>
      <c r="BM88" s="148">
        <v>17.407866870911434</v>
      </c>
      <c r="BN88" s="196">
        <v>190.58107360518659</v>
      </c>
      <c r="BO88" s="148">
        <v>5.7183832829465713</v>
      </c>
      <c r="BP88" s="148">
        <v>68.000711089914191</v>
      </c>
      <c r="BQ88" s="148">
        <v>9.3642344413568228</v>
      </c>
      <c r="BR88" s="472">
        <v>1</v>
      </c>
      <c r="BS88" s="148">
        <v>574.0767668907223</v>
      </c>
      <c r="BT88" s="148">
        <v>15.161493067539395</v>
      </c>
      <c r="BU88" s="148">
        <v>43.754409587964034</v>
      </c>
      <c r="BV88" s="148">
        <v>9.7530070650925254</v>
      </c>
      <c r="BW88" s="148">
        <v>11.837371196043273</v>
      </c>
      <c r="BX88" s="148"/>
      <c r="BY88" s="148">
        <f t="shared" si="51"/>
        <v>27884.700040094333</v>
      </c>
      <c r="BZ88" s="148"/>
      <c r="CA88" s="148">
        <f t="shared" si="25"/>
        <v>70.753273851546709</v>
      </c>
      <c r="CB88" s="148"/>
      <c r="CC88" s="198">
        <v>15.492049605537952</v>
      </c>
      <c r="CD88" s="198">
        <v>13.770277829573004</v>
      </c>
      <c r="CE88" s="373">
        <v>8.7955675876704706</v>
      </c>
      <c r="CF88" s="200" t="s">
        <v>159</v>
      </c>
      <c r="CG88" s="438"/>
      <c r="CJ88" s="146">
        <f t="shared" si="55"/>
        <v>92.053315973900254</v>
      </c>
      <c r="CK88" s="228">
        <f t="shared" si="56"/>
        <v>2.92304575861567</v>
      </c>
    </row>
    <row r="89" spans="1:90" s="142" customFormat="1" ht="15.75" x14ac:dyDescent="0.2">
      <c r="A89" s="278">
        <v>58</v>
      </c>
      <c r="B89" s="272">
        <v>61</v>
      </c>
      <c r="C89" s="144">
        <v>110</v>
      </c>
      <c r="D89" s="393">
        <v>3265.2</v>
      </c>
      <c r="E89" s="322" t="s">
        <v>242</v>
      </c>
      <c r="F89" s="311" t="s">
        <v>162</v>
      </c>
      <c r="G89" s="446">
        <v>4</v>
      </c>
      <c r="H89" s="145">
        <v>74.719991868183271</v>
      </c>
      <c r="I89" s="145">
        <v>0.43876965612579927</v>
      </c>
      <c r="J89" s="145">
        <v>10.615333353662876</v>
      </c>
      <c r="K89" s="145">
        <v>1.9078295164618468</v>
      </c>
      <c r="L89" s="145">
        <v>9.7515526687606116E-2</v>
      </c>
      <c r="M89" s="145">
        <v>2.1812947885219414</v>
      </c>
      <c r="N89" s="145">
        <v>2.3750202787180195</v>
      </c>
      <c r="O89" s="145">
        <v>2.2314083290133064</v>
      </c>
      <c r="P89" s="145">
        <v>3.1375696032689908</v>
      </c>
      <c r="Q89" s="145">
        <v>8.25517640959961E-2</v>
      </c>
      <c r="R89" s="145">
        <v>0.20497341912400008</v>
      </c>
      <c r="S89" s="145">
        <v>0.80774189613637071</v>
      </c>
      <c r="T89" s="145">
        <v>0.32</v>
      </c>
      <c r="U89" s="145">
        <v>0.48</v>
      </c>
      <c r="V89" s="146">
        <v>99.6</v>
      </c>
      <c r="W89" s="146"/>
      <c r="X89" s="145">
        <v>2.2314083290133064</v>
      </c>
      <c r="Y89" s="145">
        <f t="shared" si="4"/>
        <v>1.6557049801278734</v>
      </c>
      <c r="Z89" s="145">
        <f t="shared" si="5"/>
        <v>2.2783456862222398E-2</v>
      </c>
      <c r="AA89" s="145">
        <f t="shared" si="6"/>
        <v>3.8871133091411796</v>
      </c>
      <c r="AB89" s="145">
        <v>0.32</v>
      </c>
      <c r="AC89" s="146">
        <f t="shared" si="7"/>
        <v>1.0127153152603707</v>
      </c>
      <c r="AD89" s="146"/>
      <c r="AE89" s="146">
        <f t="shared" si="8"/>
        <v>0.35870348346700009</v>
      </c>
      <c r="AF89" s="443">
        <f t="shared" si="9"/>
        <v>2.0163167952510195</v>
      </c>
      <c r="AG89" s="146">
        <v>0</v>
      </c>
      <c r="AH89" s="146">
        <f t="shared" si="57"/>
        <v>0.20497341912400008</v>
      </c>
      <c r="AI89" s="249">
        <f t="shared" si="42"/>
        <v>33.862316856239651</v>
      </c>
      <c r="AJ89" s="249">
        <f t="shared" si="43"/>
        <v>0.94045543889358874</v>
      </c>
      <c r="AK89" s="249">
        <f t="shared" si="44"/>
        <v>5.9544561106411188E-2</v>
      </c>
      <c r="AL89" s="249">
        <f t="shared" si="45"/>
        <v>4.0891243049837884</v>
      </c>
      <c r="AM89" s="249">
        <f t="shared" si="46"/>
        <v>3.8456391929339699</v>
      </c>
      <c r="AN89" s="249">
        <f t="shared" si="47"/>
        <v>0.24348511204981838</v>
      </c>
      <c r="AO89" s="249">
        <f t="shared" si="48"/>
        <v>0.42604967005591204</v>
      </c>
      <c r="AP89" s="249">
        <f t="shared" si="49"/>
        <v>5.3950329944087959E-2</v>
      </c>
      <c r="AQ89" s="433">
        <f t="shared" si="50"/>
        <v>2.313752237244926</v>
      </c>
      <c r="AR89" s="430">
        <f t="shared" si="52"/>
        <v>29.774044433305516</v>
      </c>
      <c r="AS89" s="430">
        <f t="shared" si="53"/>
        <v>59.832969651530512</v>
      </c>
      <c r="AT89" s="430">
        <f t="shared" si="54"/>
        <v>91.920766322080951</v>
      </c>
      <c r="AU89" s="430"/>
      <c r="AV89" s="436">
        <f t="shared" si="20"/>
        <v>59.832969651530512</v>
      </c>
      <c r="AW89" s="436"/>
      <c r="AX89" s="436">
        <f>AQ89</f>
        <v>2.313752237244926</v>
      </c>
      <c r="AY89" s="436"/>
      <c r="AZ89" s="436">
        <f t="shared" si="21"/>
        <v>29.774044433305516</v>
      </c>
      <c r="BA89" s="430"/>
      <c r="BB89" s="146">
        <f t="shared" si="40"/>
        <v>89.607014084836024</v>
      </c>
      <c r="BC89" s="146">
        <f t="shared" si="41"/>
        <v>2.0095680916160927</v>
      </c>
      <c r="BD89" s="147">
        <v>12520.396156856581</v>
      </c>
      <c r="BE89" s="148">
        <v>19.027503744883536</v>
      </c>
      <c r="BF89" s="148">
        <v>1.7180987018495486</v>
      </c>
      <c r="BG89" s="148">
        <v>34.537019706201846</v>
      </c>
      <c r="BH89" s="148">
        <v>9.7079652381237782</v>
      </c>
      <c r="BI89" s="148">
        <v>13.926350564702332</v>
      </c>
      <c r="BJ89" s="148">
        <v>27.110579310797508</v>
      </c>
      <c r="BK89" s="148">
        <v>75.035311582744569</v>
      </c>
      <c r="BL89" s="148">
        <v>127.67988095551247</v>
      </c>
      <c r="BM89" s="148">
        <v>13.15963994076831</v>
      </c>
      <c r="BN89" s="196">
        <v>107.42657567049451</v>
      </c>
      <c r="BO89" s="148">
        <v>5.0876319828074523</v>
      </c>
      <c r="BP89" s="148">
        <v>23.819575639581572</v>
      </c>
      <c r="BQ89" s="148">
        <v>5.9106612484877656</v>
      </c>
      <c r="BR89" s="148">
        <v>2.8798825057960395</v>
      </c>
      <c r="BS89" s="148">
        <v>550.87056322925491</v>
      </c>
      <c r="BT89" s="148">
        <v>15.510262043346254</v>
      </c>
      <c r="BU89" s="148">
        <v>37.4116052433208</v>
      </c>
      <c r="BV89" s="148">
        <v>8.6660002297784455</v>
      </c>
      <c r="BW89" s="148">
        <v>11.050457561316511</v>
      </c>
      <c r="BX89" s="148"/>
      <c r="BY89" s="148">
        <f t="shared" si="51"/>
        <v>553386.03367478761</v>
      </c>
      <c r="BZ89" s="148"/>
      <c r="CA89" s="148">
        <f t="shared" si="25"/>
        <v>63.972324847983565</v>
      </c>
      <c r="CB89" s="148"/>
      <c r="CC89" s="198">
        <v>13.988907563701906</v>
      </c>
      <c r="CD89" s="198">
        <v>12.426035502958591</v>
      </c>
      <c r="CE89" s="373">
        <v>3.991687370214672</v>
      </c>
      <c r="CF89" s="200" t="s">
        <v>159</v>
      </c>
      <c r="CG89" s="438"/>
      <c r="CJ89" s="146">
        <f t="shared" si="55"/>
        <v>89.607014084836024</v>
      </c>
      <c r="CK89" s="228">
        <f t="shared" si="56"/>
        <v>2.0095680916160927</v>
      </c>
    </row>
    <row r="90" spans="1:90" s="142" customFormat="1" ht="15.75" x14ac:dyDescent="0.2">
      <c r="A90" s="278">
        <v>59</v>
      </c>
      <c r="B90" s="272">
        <v>63</v>
      </c>
      <c r="C90" s="144">
        <v>110</v>
      </c>
      <c r="D90" s="393">
        <v>3266.4</v>
      </c>
      <c r="E90" s="322" t="s">
        <v>242</v>
      </c>
      <c r="F90" s="311" t="s">
        <v>162</v>
      </c>
      <c r="G90" s="239"/>
      <c r="H90" s="145">
        <v>69.233634863886181</v>
      </c>
      <c r="I90" s="145">
        <v>0.23283699887873829</v>
      </c>
      <c r="J90" s="145">
        <v>7.6628075427825664</v>
      </c>
      <c r="K90" s="145">
        <v>2.133585808687021</v>
      </c>
      <c r="L90" s="145">
        <v>0.15473411392754075</v>
      </c>
      <c r="M90" s="145">
        <v>2.8908579260334908</v>
      </c>
      <c r="N90" s="145">
        <v>3.7352731007481199</v>
      </c>
      <c r="O90" s="145">
        <v>1.9019051109313823</v>
      </c>
      <c r="P90" s="145">
        <v>2.6582311637225886</v>
      </c>
      <c r="Q90" s="145">
        <v>6.2860733783063422E-2</v>
      </c>
      <c r="R90" s="145">
        <v>0.21086727753984152</v>
      </c>
      <c r="S90" s="145">
        <v>0.62240535907946237</v>
      </c>
      <c r="T90" s="145">
        <v>0.26</v>
      </c>
      <c r="U90" s="145">
        <v>7.84</v>
      </c>
      <c r="V90" s="146">
        <v>99.6</v>
      </c>
      <c r="W90" s="146"/>
      <c r="X90" s="145">
        <v>1.9019051109313823</v>
      </c>
      <c r="Y90" s="145">
        <f t="shared" si="4"/>
        <v>1.4112135923110856</v>
      </c>
      <c r="Z90" s="145">
        <f t="shared" si="5"/>
        <v>1.7555788200701274E-2</v>
      </c>
      <c r="AA90" s="145">
        <f t="shared" si="6"/>
        <v>3.313118703242468</v>
      </c>
      <c r="AB90" s="145">
        <v>0.26</v>
      </c>
      <c r="AC90" s="146">
        <f t="shared" si="7"/>
        <v>0.83327263661930395</v>
      </c>
      <c r="AD90" s="146"/>
      <c r="AE90" s="146">
        <f t="shared" ref="AE90:AE111" si="58">R90*2.5*0.7</f>
        <v>0.36901773569472263</v>
      </c>
      <c r="AF90" s="443">
        <f t="shared" ref="AF90:AF110" si="59">N90-R90*2.5*0.7</f>
        <v>3.3662553650533971</v>
      </c>
      <c r="AG90" s="146">
        <v>0</v>
      </c>
      <c r="AH90" s="146">
        <f t="shared" si="57"/>
        <v>0.21086727753984152</v>
      </c>
      <c r="AI90" s="249">
        <f t="shared" si="42"/>
        <v>26.354677993401097</v>
      </c>
      <c r="AJ90" s="249">
        <f t="shared" si="43"/>
        <v>0.87227104934098343</v>
      </c>
      <c r="AK90" s="249">
        <f t="shared" si="44"/>
        <v>0.12772895065901652</v>
      </c>
      <c r="AL90" s="249">
        <f t="shared" si="45"/>
        <v>5.0244437347205118</v>
      </c>
      <c r="AM90" s="249">
        <f t="shared" si="46"/>
        <v>4.3826768088393901</v>
      </c>
      <c r="AN90" s="249">
        <f t="shared" si="47"/>
        <v>0.64176692588112094</v>
      </c>
      <c r="AO90" s="249">
        <f t="shared" si="48"/>
        <v>6.0640502514695589</v>
      </c>
      <c r="AP90" s="249">
        <f t="shared" si="49"/>
        <v>1.7759497485304419</v>
      </c>
      <c r="AQ90" s="433">
        <f t="shared" si="50"/>
        <v>5.7839720394649596</v>
      </c>
      <c r="AR90" s="430">
        <f t="shared" si="52"/>
        <v>36.219069206183029</v>
      </c>
      <c r="AS90" s="430">
        <f t="shared" si="53"/>
        <v>51.124100260794663</v>
      </c>
      <c r="AT90" s="430">
        <f t="shared" si="54"/>
        <v>93.127141506442655</v>
      </c>
      <c r="AU90" s="430"/>
      <c r="AV90" s="436">
        <f t="shared" ref="AV90:AV111" si="60">AS90</f>
        <v>51.124100260794663</v>
      </c>
      <c r="AW90" s="436"/>
      <c r="AX90" s="436">
        <f t="shared" ref="AX90:AX110" si="61">AQ90</f>
        <v>5.7839720394649596</v>
      </c>
      <c r="AY90" s="436"/>
      <c r="AZ90" s="436">
        <f t="shared" ref="AZ90:AZ111" si="62">AR90</f>
        <v>36.219069206183029</v>
      </c>
      <c r="BA90" s="430"/>
      <c r="BB90" s="146">
        <f t="shared" si="40"/>
        <v>87.343169466977685</v>
      </c>
      <c r="BC90" s="146">
        <f t="shared" si="41"/>
        <v>1.411524409138244</v>
      </c>
      <c r="BD90" s="147">
        <v>12853.442187214214</v>
      </c>
      <c r="BE90" s="148">
        <v>6.4232078255873644</v>
      </c>
      <c r="BF90" s="148">
        <v>-0.13425020101126695</v>
      </c>
      <c r="BG90" s="148">
        <v>27.372084362931947</v>
      </c>
      <c r="BH90" s="148">
        <v>6.9530040404160287</v>
      </c>
      <c r="BI90" s="148">
        <v>13.716767963961059</v>
      </c>
      <c r="BJ90" s="148">
        <v>21.861580937537408</v>
      </c>
      <c r="BK90" s="148">
        <v>66.265564907222767</v>
      </c>
      <c r="BL90" s="148">
        <v>109.68781583648492</v>
      </c>
      <c r="BM90" s="148">
        <v>13.042473355506807</v>
      </c>
      <c r="BN90" s="196">
        <v>75.244697821270776</v>
      </c>
      <c r="BO90" s="148">
        <v>2.8715094911465591</v>
      </c>
      <c r="BP90" s="148">
        <v>16.69504612359712</v>
      </c>
      <c r="BQ90" s="148">
        <v>4.3710429438291092</v>
      </c>
      <c r="BR90" s="148">
        <v>0.53814796716966329</v>
      </c>
      <c r="BS90" s="148">
        <v>465.42292493624967</v>
      </c>
      <c r="BT90" s="148">
        <v>16.515362230307513</v>
      </c>
      <c r="BU90" s="148">
        <v>30.368258630357943</v>
      </c>
      <c r="BV90" s="148">
        <v>5.5557345735241404E-2</v>
      </c>
      <c r="BW90" s="148">
        <v>8.9587001235195896</v>
      </c>
      <c r="BX90" s="148"/>
      <c r="BY90" s="148">
        <f t="shared" si="51"/>
        <v>12433.091388718763</v>
      </c>
      <c r="BZ90" s="148"/>
      <c r="CA90" s="148">
        <f t="shared" si="25"/>
        <v>55.842320984185051</v>
      </c>
      <c r="CB90" s="148"/>
      <c r="CC90" s="198">
        <v>10.476897002076466</v>
      </c>
      <c r="CD90" s="198">
        <v>9.4479303028935302</v>
      </c>
      <c r="CE90" s="373">
        <v>2.0176343037112674</v>
      </c>
      <c r="CF90" s="200" t="s">
        <v>159</v>
      </c>
      <c r="CG90" s="438"/>
      <c r="CJ90" s="146">
        <f t="shared" si="55"/>
        <v>87.343169466977685</v>
      </c>
      <c r="CK90" s="228">
        <f t="shared" si="56"/>
        <v>1.411524409138244</v>
      </c>
    </row>
    <row r="91" spans="1:90" s="142" customFormat="1" ht="15.75" x14ac:dyDescent="0.2">
      <c r="A91" s="278">
        <v>60</v>
      </c>
      <c r="B91" s="272">
        <v>67</v>
      </c>
      <c r="C91" s="144">
        <v>110</v>
      </c>
      <c r="D91" s="393">
        <v>3266.6</v>
      </c>
      <c r="E91" s="322" t="s">
        <v>242</v>
      </c>
      <c r="F91" s="311" t="s">
        <v>169</v>
      </c>
      <c r="G91" s="239"/>
      <c r="H91" s="145">
        <v>69.663278519306189</v>
      </c>
      <c r="I91" s="145">
        <v>0.16098486482371893</v>
      </c>
      <c r="J91" s="145">
        <v>7.1442956197602667</v>
      </c>
      <c r="K91" s="145">
        <v>1.9484538315420161</v>
      </c>
      <c r="L91" s="145">
        <v>0.16772327643177518</v>
      </c>
      <c r="M91" s="145">
        <v>2.9636376553682409</v>
      </c>
      <c r="N91" s="145">
        <v>4.1684445933524241</v>
      </c>
      <c r="O91" s="145">
        <v>1.7332458108097195</v>
      </c>
      <c r="P91" s="145">
        <v>2.5344850660801583</v>
      </c>
      <c r="Q91" s="145">
        <v>6.5699513178548469E-2</v>
      </c>
      <c r="R91" s="145">
        <v>0.19699325185426952</v>
      </c>
      <c r="S91" s="145">
        <v>0.54275799749265596</v>
      </c>
      <c r="T91" s="145">
        <v>0.23</v>
      </c>
      <c r="U91" s="145">
        <v>8.08</v>
      </c>
      <c r="V91" s="146">
        <v>99.6</v>
      </c>
      <c r="W91" s="146"/>
      <c r="X91" s="145">
        <v>1.7332458108097195</v>
      </c>
      <c r="Y91" s="145">
        <f t="shared" ref="Y91:Y111" si="63">O91*0.742</f>
        <v>1.2860683916208118</v>
      </c>
      <c r="Z91" s="145">
        <f t="shared" ref="Z91:Z111" si="64">S91/35.453</f>
        <v>1.5309226228884887E-2</v>
      </c>
      <c r="AA91" s="145">
        <f t="shared" ref="AA91:AA111" si="65">X91+Y91</f>
        <v>3.0193142024305315</v>
      </c>
      <c r="AB91" s="145">
        <v>0.23</v>
      </c>
      <c r="AC91" s="146">
        <f t="shared" si="7"/>
        <v>0.73975124934692549</v>
      </c>
      <c r="AD91" s="146"/>
      <c r="AE91" s="146">
        <f t="shared" si="58"/>
        <v>0.34473819074497164</v>
      </c>
      <c r="AF91" s="443">
        <f t="shared" si="59"/>
        <v>3.8237064026074523</v>
      </c>
      <c r="AG91" s="146">
        <v>0</v>
      </c>
      <c r="AH91" s="146">
        <f t="shared" si="57"/>
        <v>0.19699325185426952</v>
      </c>
      <c r="AI91" s="249">
        <f t="shared" si="42"/>
        <v>25.256593261888252</v>
      </c>
      <c r="AJ91" s="249">
        <f t="shared" si="43"/>
        <v>0.8486056150582526</v>
      </c>
      <c r="AK91" s="249">
        <f t="shared" si="44"/>
        <v>0.15139438494174734</v>
      </c>
      <c r="AL91" s="249">
        <f t="shared" si="45"/>
        <v>4.9120914869102572</v>
      </c>
      <c r="AM91" s="249">
        <f t="shared" si="46"/>
        <v>4.1684284174718851</v>
      </c>
      <c r="AN91" s="249">
        <f t="shared" si="47"/>
        <v>0.74366306943837157</v>
      </c>
      <c r="AO91" s="249">
        <f t="shared" si="48"/>
        <v>5.9551561648596936</v>
      </c>
      <c r="AP91" s="249">
        <f t="shared" si="49"/>
        <v>2.1248438351403069</v>
      </c>
      <c r="AQ91" s="433">
        <f t="shared" si="50"/>
        <v>6.6922133071861314</v>
      </c>
      <c r="AR91" s="430">
        <f t="shared" si="52"/>
        <v>34.535760404183691</v>
      </c>
      <c r="AS91" s="430">
        <f t="shared" si="53"/>
        <v>52.395398317214344</v>
      </c>
      <c r="AT91" s="430">
        <f t="shared" si="54"/>
        <v>93.623372028584157</v>
      </c>
      <c r="AU91" s="430"/>
      <c r="AV91" s="436">
        <f t="shared" si="60"/>
        <v>52.395398317214344</v>
      </c>
      <c r="AW91" s="436"/>
      <c r="AX91" s="436">
        <f t="shared" si="61"/>
        <v>6.6922133071861314</v>
      </c>
      <c r="AY91" s="436"/>
      <c r="AZ91" s="436">
        <f t="shared" si="62"/>
        <v>34.535760404183691</v>
      </c>
      <c r="BA91" s="430"/>
      <c r="BB91" s="146">
        <f t="shared" si="40"/>
        <v>86.931158721398035</v>
      </c>
      <c r="BC91" s="146">
        <f t="shared" si="41"/>
        <v>1.5171346367942464</v>
      </c>
      <c r="BD91" s="147">
        <v>12217.238094752871</v>
      </c>
      <c r="BE91" s="148">
        <v>3.7338360920104869</v>
      </c>
      <c r="BF91" s="148">
        <v>0</v>
      </c>
      <c r="BG91" s="148">
        <v>25.787803654385669</v>
      </c>
      <c r="BH91" s="148">
        <v>5.9828453560863259</v>
      </c>
      <c r="BI91" s="148">
        <v>13.352325825777271</v>
      </c>
      <c r="BJ91" s="148">
        <v>19.896989023735141</v>
      </c>
      <c r="BK91" s="148">
        <v>60.900616845545755</v>
      </c>
      <c r="BL91" s="148">
        <v>106.48070404991961</v>
      </c>
      <c r="BM91" s="148">
        <v>12.716246406933685</v>
      </c>
      <c r="BN91" s="196">
        <v>55.731084972178508</v>
      </c>
      <c r="BO91" s="148">
        <v>1.9100805319687291</v>
      </c>
      <c r="BP91" s="148">
        <v>17.411511513138379</v>
      </c>
      <c r="BQ91" s="148">
        <v>3.7558280928510457</v>
      </c>
      <c r="BR91" s="472">
        <v>1</v>
      </c>
      <c r="BS91" s="148">
        <v>525.90224258239368</v>
      </c>
      <c r="BT91" s="148">
        <v>11.380270672697172</v>
      </c>
      <c r="BU91" s="148">
        <v>29.090407068233649</v>
      </c>
      <c r="BV91" s="148">
        <v>0.46643023224172958</v>
      </c>
      <c r="BW91" s="148">
        <v>6.0373360204504189</v>
      </c>
      <c r="BX91" s="148"/>
      <c r="BY91" s="148">
        <f t="shared" si="51"/>
        <v>7288.6912677716291</v>
      </c>
      <c r="BZ91" s="148"/>
      <c r="CA91" s="148">
        <f t="shared" si="25"/>
        <v>46.508013761381243</v>
      </c>
      <c r="CB91" s="148"/>
      <c r="CC91" s="198">
        <v>11.387339110875953</v>
      </c>
      <c r="CD91" s="198">
        <v>10.249654457498263</v>
      </c>
      <c r="CE91" s="373">
        <v>4.8788241320153283</v>
      </c>
      <c r="CF91" s="200"/>
      <c r="CG91" s="438"/>
      <c r="CJ91" s="146">
        <f t="shared" si="55"/>
        <v>86.931158721398035</v>
      </c>
      <c r="CK91" s="228">
        <f t="shared" si="56"/>
        <v>1.5171346367942464</v>
      </c>
    </row>
    <row r="92" spans="1:90" s="142" customFormat="1" ht="15.75" x14ac:dyDescent="0.2">
      <c r="A92" s="278">
        <v>61</v>
      </c>
      <c r="B92" s="272">
        <v>65</v>
      </c>
      <c r="C92" s="144">
        <v>110</v>
      </c>
      <c r="D92" s="393">
        <v>3267.4</v>
      </c>
      <c r="E92" s="322" t="s">
        <v>242</v>
      </c>
      <c r="F92" s="311" t="s">
        <v>168</v>
      </c>
      <c r="G92" s="239"/>
      <c r="H92" s="145">
        <v>81.363461692765185</v>
      </c>
      <c r="I92" s="145">
        <v>0.32523036559194551</v>
      </c>
      <c r="J92" s="145">
        <v>6.1588843746218922</v>
      </c>
      <c r="K92" s="145">
        <v>1.495447963166977</v>
      </c>
      <c r="L92" s="145">
        <v>5.8826934466003934E-2</v>
      </c>
      <c r="M92" s="145">
        <v>1.0085199926130173</v>
      </c>
      <c r="N92" s="145">
        <v>1.1078223048658558</v>
      </c>
      <c r="O92" s="145">
        <v>1.3878874504085121</v>
      </c>
      <c r="P92" s="145">
        <v>2.3206562951736247</v>
      </c>
      <c r="Q92" s="145">
        <v>7.5241382384594296E-2</v>
      </c>
      <c r="R92" s="145">
        <v>0.35367527844465796</v>
      </c>
      <c r="S92" s="145">
        <v>0.40434596549769775</v>
      </c>
      <c r="T92" s="145">
        <v>0.18</v>
      </c>
      <c r="U92" s="145">
        <v>3.36</v>
      </c>
      <c r="V92" s="146">
        <v>99.599999999999952</v>
      </c>
      <c r="W92" s="146"/>
      <c r="X92" s="145">
        <v>1.3878874504085121</v>
      </c>
      <c r="Y92" s="145">
        <f t="shared" si="63"/>
        <v>1.0298124882031161</v>
      </c>
      <c r="Z92" s="145">
        <f t="shared" si="64"/>
        <v>1.1405126942647949E-2</v>
      </c>
      <c r="AA92" s="145">
        <f t="shared" si="65"/>
        <v>2.4176999386116282</v>
      </c>
      <c r="AB92" s="145">
        <v>0.18</v>
      </c>
      <c r="AC92" s="146">
        <f t="shared" si="7"/>
        <v>0.7580212439423557</v>
      </c>
      <c r="AD92" s="146"/>
      <c r="AE92" s="146">
        <f t="shared" si="58"/>
        <v>0.61893173727815143</v>
      </c>
      <c r="AF92" s="443">
        <f t="shared" si="59"/>
        <v>0.48889056758770433</v>
      </c>
      <c r="AG92" s="146">
        <v>0</v>
      </c>
      <c r="AH92" s="146">
        <f t="shared" si="57"/>
        <v>0.35367527844465796</v>
      </c>
      <c r="AI92" s="249">
        <f t="shared" si="42"/>
        <v>18.96554369145338</v>
      </c>
      <c r="AJ92" s="249">
        <f t="shared" si="43"/>
        <v>0.97422216965981223</v>
      </c>
      <c r="AK92" s="249">
        <f t="shared" si="44"/>
        <v>2.5777830340187803E-2</v>
      </c>
      <c r="AL92" s="249">
        <f t="shared" si="45"/>
        <v>2.5039679557799941</v>
      </c>
      <c r="AM92" s="249">
        <f t="shared" si="46"/>
        <v>2.4394210946386305</v>
      </c>
      <c r="AN92" s="249">
        <f t="shared" si="47"/>
        <v>6.4546861141363557E-2</v>
      </c>
      <c r="AO92" s="249">
        <f t="shared" si="48"/>
        <v>3.1911261807748241</v>
      </c>
      <c r="AP92" s="249">
        <f t="shared" si="49"/>
        <v>0.16887381922517589</v>
      </c>
      <c r="AQ92" s="433">
        <f t="shared" si="50"/>
        <v>0.72231124795424373</v>
      </c>
      <c r="AR92" s="430">
        <f t="shared" si="52"/>
        <v>23.578863300070694</v>
      </c>
      <c r="AS92" s="430">
        <f t="shared" si="53"/>
        <v>69.574030042729845</v>
      </c>
      <c r="AT92" s="430">
        <f t="shared" si="54"/>
        <v>93.875204590754777</v>
      </c>
      <c r="AU92" s="430"/>
      <c r="AV92" s="436">
        <f t="shared" si="60"/>
        <v>69.574030042729845</v>
      </c>
      <c r="AW92" s="436"/>
      <c r="AX92" s="436">
        <f t="shared" si="61"/>
        <v>0.72231124795424373</v>
      </c>
      <c r="AY92" s="436"/>
      <c r="AZ92" s="436">
        <f t="shared" si="62"/>
        <v>23.578863300070694</v>
      </c>
      <c r="BA92" s="430"/>
      <c r="BB92" s="146">
        <f t="shared" si="40"/>
        <v>93.152893342800539</v>
      </c>
      <c r="BC92" s="146">
        <f t="shared" si="41"/>
        <v>2.9506948302516878</v>
      </c>
      <c r="BD92" s="147">
        <v>8529.4606795692071</v>
      </c>
      <c r="BE92" s="148">
        <v>0.3266330447041999</v>
      </c>
      <c r="BF92" s="148">
        <v>2.002200644887925</v>
      </c>
      <c r="BG92" s="148">
        <v>28.11869757343759</v>
      </c>
      <c r="BH92" s="148">
        <v>5.7667419219935638</v>
      </c>
      <c r="BI92" s="148">
        <v>15.865785059964514</v>
      </c>
      <c r="BJ92" s="148">
        <v>8.5435096864473152</v>
      </c>
      <c r="BK92" s="148">
        <v>54.472659750448372</v>
      </c>
      <c r="BL92" s="148">
        <v>100.03502039652723</v>
      </c>
      <c r="BM92" s="148">
        <v>14.427559812765333</v>
      </c>
      <c r="BN92" s="196">
        <v>114.12939942615257</v>
      </c>
      <c r="BO92" s="148">
        <v>3.4694040569421691</v>
      </c>
      <c r="BP92" s="148">
        <v>31.039918094105417</v>
      </c>
      <c r="BQ92" s="148">
        <v>6.0382537281563584</v>
      </c>
      <c r="BR92" s="148">
        <v>2.2433936509659897</v>
      </c>
      <c r="BS92" s="148">
        <v>633.48594097717023</v>
      </c>
      <c r="BT92" s="148">
        <v>26.815267741257259</v>
      </c>
      <c r="BU92" s="148">
        <v>50.419302705727709</v>
      </c>
      <c r="BV92" s="148">
        <v>16.74975791126332</v>
      </c>
      <c r="BW92" s="148">
        <v>14.016924188953178</v>
      </c>
      <c r="BX92" s="148"/>
      <c r="BY92" s="148">
        <f t="shared" si="51"/>
        <v>3110.5781418516594</v>
      </c>
      <c r="BZ92" s="148"/>
      <c r="CA92" s="148">
        <f t="shared" si="25"/>
        <v>91.251494635938158</v>
      </c>
      <c r="CB92" s="148"/>
      <c r="CC92" s="198">
        <v>15.761028796024974</v>
      </c>
      <c r="CD92" s="198">
        <v>14.263924196903192</v>
      </c>
      <c r="CE92" s="373">
        <v>82.094027337239794</v>
      </c>
      <c r="CF92" s="200" t="s">
        <v>164</v>
      </c>
      <c r="CG92" s="438"/>
      <c r="CJ92" s="146">
        <f t="shared" si="55"/>
        <v>93.152893342800539</v>
      </c>
      <c r="CK92" s="228">
        <f t="shared" si="56"/>
        <v>2.9506948302516878</v>
      </c>
    </row>
    <row r="93" spans="1:90" s="142" customFormat="1" ht="15.75" x14ac:dyDescent="0.2">
      <c r="A93" s="278">
        <v>62</v>
      </c>
      <c r="B93" s="272">
        <v>35</v>
      </c>
      <c r="C93" s="144">
        <v>110</v>
      </c>
      <c r="D93" s="393">
        <v>3267.85</v>
      </c>
      <c r="E93" s="322" t="s">
        <v>242</v>
      </c>
      <c r="F93" s="311" t="s">
        <v>163</v>
      </c>
      <c r="G93" s="239"/>
      <c r="H93" s="145">
        <v>68.209260950246403</v>
      </c>
      <c r="I93" s="145">
        <v>0.69976219339416623</v>
      </c>
      <c r="J93" s="145">
        <v>13.50406955662128</v>
      </c>
      <c r="K93" s="145">
        <v>3.1999509984596473</v>
      </c>
      <c r="L93" s="145">
        <v>2.8862503808271885E-2</v>
      </c>
      <c r="M93" s="145">
        <v>2.449628248748863</v>
      </c>
      <c r="N93" s="145">
        <v>0.42024624339278144</v>
      </c>
      <c r="O93" s="145">
        <v>2.5714239208475989</v>
      </c>
      <c r="P93" s="145">
        <v>3.994795695534255</v>
      </c>
      <c r="Q93" s="145">
        <v>0.10808086532459259</v>
      </c>
      <c r="R93" s="145">
        <v>6.0795486745083338E-2</v>
      </c>
      <c r="S93" s="145">
        <v>0.83312333687706785</v>
      </c>
      <c r="T93" s="145">
        <v>0.71</v>
      </c>
      <c r="U93" s="145">
        <v>2.81</v>
      </c>
      <c r="V93" s="146">
        <v>99.6</v>
      </c>
      <c r="W93" s="146"/>
      <c r="X93" s="145">
        <v>2.5714239208475989</v>
      </c>
      <c r="Y93" s="145">
        <f t="shared" si="63"/>
        <v>1.9079965492689184</v>
      </c>
      <c r="Z93" s="145">
        <f t="shared" si="64"/>
        <v>2.3499374859026537E-2</v>
      </c>
      <c r="AA93" s="145">
        <f t="shared" si="65"/>
        <v>4.4794204701165174</v>
      </c>
      <c r="AB93" s="145">
        <v>0.71</v>
      </c>
      <c r="AC93" s="146">
        <f t="shared" si="7"/>
        <v>0.89391882362215114</v>
      </c>
      <c r="AD93" s="146"/>
      <c r="AE93" s="146">
        <f t="shared" si="58"/>
        <v>0.10639210180389584</v>
      </c>
      <c r="AF93" s="443">
        <f t="shared" si="59"/>
        <v>0.31385414158888558</v>
      </c>
      <c r="AG93" s="146">
        <v>0</v>
      </c>
      <c r="AH93" s="146">
        <f t="shared" si="57"/>
        <v>6.0795486745083338E-2</v>
      </c>
      <c r="AI93" s="249">
        <f t="shared" si="42"/>
        <v>40.826062811452722</v>
      </c>
      <c r="AJ93" s="249">
        <f t="shared" si="43"/>
        <v>0.99231240732082449</v>
      </c>
      <c r="AK93" s="249">
        <f t="shared" si="44"/>
        <v>7.6875926791755613E-3</v>
      </c>
      <c r="AL93" s="249">
        <f t="shared" si="45"/>
        <v>5.6495792472085107</v>
      </c>
      <c r="AM93" s="249">
        <f t="shared" si="46"/>
        <v>5.6061475831472487</v>
      </c>
      <c r="AN93" s="249">
        <f t="shared" si="47"/>
        <v>4.3431664061262323E-2</v>
      </c>
      <c r="AO93" s="249">
        <f t="shared" si="48"/>
        <v>2.7671253321259046</v>
      </c>
      <c r="AP93" s="249">
        <f t="shared" si="49"/>
        <v>4.2874667874095669E-2</v>
      </c>
      <c r="AQ93" s="433">
        <f t="shared" si="50"/>
        <v>0.40016047352424355</v>
      </c>
      <c r="AR93" s="430">
        <f t="shared" si="52"/>
        <v>43.754684943788867</v>
      </c>
      <c r="AS93" s="430">
        <f t="shared" si="53"/>
        <v>46.331918478351966</v>
      </c>
      <c r="AT93" s="430">
        <f t="shared" si="54"/>
        <v>90.486763895665078</v>
      </c>
      <c r="AU93" s="430"/>
      <c r="AV93" s="436">
        <f t="shared" si="60"/>
        <v>46.331918478351966</v>
      </c>
      <c r="AW93" s="436"/>
      <c r="AX93" s="436">
        <f t="shared" si="61"/>
        <v>0.40016047352424355</v>
      </c>
      <c r="AY93" s="436"/>
      <c r="AZ93" s="436">
        <f t="shared" si="62"/>
        <v>43.754684943788867</v>
      </c>
      <c r="BA93" s="430"/>
      <c r="BB93" s="146">
        <f t="shared" si="40"/>
        <v>90.086603422140826</v>
      </c>
      <c r="BC93" s="146">
        <f t="shared" si="41"/>
        <v>1.0589018876007001</v>
      </c>
      <c r="BD93" s="147">
        <v>18847.139665766663</v>
      </c>
      <c r="BE93" s="148">
        <v>8.5856321878722497</v>
      </c>
      <c r="BF93" s="148">
        <v>226.01734701529895</v>
      </c>
      <c r="BG93" s="148">
        <v>47.406753720721611</v>
      </c>
      <c r="BH93" s="148">
        <v>11.452757608848891</v>
      </c>
      <c r="BI93" s="148">
        <v>1.736901616959674</v>
      </c>
      <c r="BJ93" s="148">
        <v>33.917481305009879</v>
      </c>
      <c r="BK93" s="148">
        <v>104.38294702542628</v>
      </c>
      <c r="BL93" s="148">
        <v>135.27738779867516</v>
      </c>
      <c r="BM93" s="148">
        <v>22.417351562398796</v>
      </c>
      <c r="BN93" s="196">
        <v>142.84616714943252</v>
      </c>
      <c r="BO93" s="148">
        <v>8.555075263961351</v>
      </c>
      <c r="BP93" s="148">
        <v>13.432839194171519</v>
      </c>
      <c r="BQ93" s="148">
        <v>8.0424086360019675</v>
      </c>
      <c r="BR93" s="148">
        <v>2.1280187655558191</v>
      </c>
      <c r="BS93" s="148">
        <v>558.69779718204461</v>
      </c>
      <c r="BT93" s="148">
        <v>30.60198012901439</v>
      </c>
      <c r="BU93" s="148">
        <v>62.972093017819866</v>
      </c>
      <c r="BV93" s="148">
        <v>10.298357968961957</v>
      </c>
      <c r="BW93" s="148">
        <v>13.507002582002327</v>
      </c>
      <c r="BX93" s="148"/>
      <c r="BY93" s="148">
        <f t="shared" si="51"/>
        <v>938609.35417597077</v>
      </c>
      <c r="BZ93" s="148"/>
      <c r="CA93" s="148">
        <f t="shared" si="25"/>
        <v>107.08107572883658</v>
      </c>
      <c r="CB93" s="148"/>
      <c r="CC93" s="198">
        <v>16.975423452258578</v>
      </c>
      <c r="CD93" s="198">
        <v>13.907672887927122</v>
      </c>
      <c r="CE93" s="373">
        <v>2.2511590331171822</v>
      </c>
      <c r="CF93" s="200"/>
      <c r="CG93" s="438"/>
      <c r="CJ93" s="146">
        <f t="shared" si="55"/>
        <v>90.086603422140826</v>
      </c>
      <c r="CK93" s="228">
        <f t="shared" si="56"/>
        <v>1.0589018876007001</v>
      </c>
    </row>
    <row r="94" spans="1:90" s="142" customFormat="1" ht="15.75" x14ac:dyDescent="0.2">
      <c r="A94" s="278">
        <v>63</v>
      </c>
      <c r="B94" s="272">
        <v>37</v>
      </c>
      <c r="C94" s="144">
        <v>110</v>
      </c>
      <c r="D94" s="393">
        <v>3268.3</v>
      </c>
      <c r="E94" s="322" t="s">
        <v>242</v>
      </c>
      <c r="F94" s="311" t="s">
        <v>162</v>
      </c>
      <c r="G94" s="239"/>
      <c r="H94" s="145">
        <v>69.462576913373852</v>
      </c>
      <c r="I94" s="145">
        <v>0.68726412875694309</v>
      </c>
      <c r="J94" s="145">
        <v>12.472757272295794</v>
      </c>
      <c r="K94" s="145">
        <v>3.0606012177861781</v>
      </c>
      <c r="L94" s="145">
        <v>3.0549628635078915E-2</v>
      </c>
      <c r="M94" s="145">
        <v>2.4469432412439551</v>
      </c>
      <c r="N94" s="145">
        <v>0.46203750422248546</v>
      </c>
      <c r="O94" s="145">
        <v>2.2355562135743821</v>
      </c>
      <c r="P94" s="145">
        <v>4.1510589352067635</v>
      </c>
      <c r="Q94" s="145">
        <v>0.10743627788443862</v>
      </c>
      <c r="R94" s="145">
        <v>4.0391119738996957E-2</v>
      </c>
      <c r="S94" s="145">
        <v>0.74282754728114708</v>
      </c>
      <c r="T94" s="145">
        <v>0.82</v>
      </c>
      <c r="U94" s="145">
        <v>2.88</v>
      </c>
      <c r="V94" s="146">
        <v>99.6</v>
      </c>
      <c r="W94" s="146"/>
      <c r="X94" s="145">
        <v>2.2355562135743821</v>
      </c>
      <c r="Y94" s="145">
        <f t="shared" si="63"/>
        <v>1.6587827104721915</v>
      </c>
      <c r="Z94" s="145">
        <f t="shared" si="64"/>
        <v>2.0952459517703637E-2</v>
      </c>
      <c r="AA94" s="145">
        <f t="shared" si="65"/>
        <v>3.8943389240465738</v>
      </c>
      <c r="AB94" s="145">
        <v>0.82</v>
      </c>
      <c r="AC94" s="146">
        <f t="shared" si="7"/>
        <v>0.78321866702014409</v>
      </c>
      <c r="AD94" s="146"/>
      <c r="AE94" s="146">
        <f t="shared" si="58"/>
        <v>7.0684459543244663E-2</v>
      </c>
      <c r="AF94" s="443">
        <f t="shared" si="59"/>
        <v>0.39135304467924081</v>
      </c>
      <c r="AG94" s="146">
        <v>0</v>
      </c>
      <c r="AH94" s="146">
        <f t="shared" si="57"/>
        <v>4.0391119738996957E-2</v>
      </c>
      <c r="AI94" s="249">
        <f t="shared" si="42"/>
        <v>37.809624861566625</v>
      </c>
      <c r="AJ94" s="249">
        <f t="shared" si="43"/>
        <v>0.98964938038628758</v>
      </c>
      <c r="AK94" s="249">
        <f t="shared" si="44"/>
        <v>1.0350619613712435E-2</v>
      </c>
      <c r="AL94" s="249">
        <f t="shared" si="45"/>
        <v>5.5075444590301332</v>
      </c>
      <c r="AM94" s="249">
        <f t="shared" si="46"/>
        <v>5.4505379613291032</v>
      </c>
      <c r="AN94" s="249">
        <f t="shared" si="47"/>
        <v>5.7006497701030542E-2</v>
      </c>
      <c r="AO94" s="249">
        <f t="shared" si="48"/>
        <v>2.8209912085788815</v>
      </c>
      <c r="AP94" s="249">
        <f t="shared" si="49"/>
        <v>5.9008791421118721E-2</v>
      </c>
      <c r="AQ94" s="433">
        <f t="shared" si="50"/>
        <v>0.50736833380139013</v>
      </c>
      <c r="AR94" s="430">
        <f t="shared" si="52"/>
        <v>41.48857288440756</v>
      </c>
      <c r="AS94" s="430">
        <f t="shared" si="53"/>
        <v>48.718290471170071</v>
      </c>
      <c r="AT94" s="430">
        <f t="shared" si="54"/>
        <v>90.714231689379019</v>
      </c>
      <c r="AU94" s="430"/>
      <c r="AV94" s="436">
        <f t="shared" si="60"/>
        <v>48.718290471170071</v>
      </c>
      <c r="AW94" s="436"/>
      <c r="AX94" s="436">
        <f t="shared" si="61"/>
        <v>0.50736833380139013</v>
      </c>
      <c r="AY94" s="436"/>
      <c r="AZ94" s="436">
        <f t="shared" si="62"/>
        <v>41.48857288440756</v>
      </c>
      <c r="BA94" s="430"/>
      <c r="BB94" s="146">
        <f t="shared" si="40"/>
        <v>90.206863355577639</v>
      </c>
      <c r="BC94" s="146">
        <f t="shared" si="41"/>
        <v>1.1742580446646218</v>
      </c>
      <c r="BD94" s="147">
        <v>18316.553772152129</v>
      </c>
      <c r="BE94" s="148">
        <v>2.2870754608807715</v>
      </c>
      <c r="BF94" s="148">
        <v>0</v>
      </c>
      <c r="BG94" s="148">
        <v>47.920039907103245</v>
      </c>
      <c r="BH94" s="148">
        <v>14.523522468094242</v>
      </c>
      <c r="BI94" s="148">
        <v>1.8781611325727878</v>
      </c>
      <c r="BJ94" s="148">
        <v>31.710075121218704</v>
      </c>
      <c r="BK94" s="148">
        <v>112.76363283772743</v>
      </c>
      <c r="BL94" s="148">
        <v>133.35831777420034</v>
      </c>
      <c r="BM94" s="148">
        <v>23.041489268983057</v>
      </c>
      <c r="BN94" s="196">
        <v>163.1116147620757</v>
      </c>
      <c r="BO94" s="148">
        <v>8.6912800779779626</v>
      </c>
      <c r="BP94" s="148">
        <v>13.24216131227079</v>
      </c>
      <c r="BQ94" s="148">
        <v>8.5012187188093566</v>
      </c>
      <c r="BR94" s="148">
        <v>1.9606125920098061</v>
      </c>
      <c r="BS94" s="148">
        <v>594.66525730015644</v>
      </c>
      <c r="BT94" s="148">
        <v>40.83913521439414</v>
      </c>
      <c r="BU94" s="148">
        <v>80.248336968487649</v>
      </c>
      <c r="BV94" s="148">
        <v>14.047606788213777</v>
      </c>
      <c r="BW94" s="148">
        <v>18.115722775443658</v>
      </c>
      <c r="BX94" s="148"/>
      <c r="BY94" s="148">
        <f t="shared" si="51"/>
        <v>403715.23376108246</v>
      </c>
      <c r="BZ94" s="148"/>
      <c r="CA94" s="148">
        <f t="shared" si="25"/>
        <v>139.20319495832544</v>
      </c>
      <c r="CB94" s="148"/>
      <c r="CC94" s="198">
        <v>15.894718022018326</v>
      </c>
      <c r="CD94" s="198">
        <v>13.475050346833726</v>
      </c>
      <c r="CE94" s="373">
        <v>2.9635339130001457</v>
      </c>
      <c r="CF94" s="200"/>
      <c r="CG94" s="438"/>
      <c r="CJ94" s="146">
        <f t="shared" si="55"/>
        <v>90.206863355577639</v>
      </c>
      <c r="CK94" s="228">
        <f t="shared" si="56"/>
        <v>1.1742580446646218</v>
      </c>
    </row>
    <row r="95" spans="1:90" s="256" customFormat="1" ht="15.75" x14ac:dyDescent="0.2">
      <c r="A95" s="279">
        <v>64</v>
      </c>
      <c r="B95" s="272">
        <v>40</v>
      </c>
      <c r="C95" s="235">
        <v>110</v>
      </c>
      <c r="D95" s="393">
        <v>3269.75</v>
      </c>
      <c r="E95" s="322" t="s">
        <v>242</v>
      </c>
      <c r="F95" s="311" t="s">
        <v>162</v>
      </c>
      <c r="G95" s="276"/>
      <c r="H95" s="248">
        <v>66.951620685188772</v>
      </c>
      <c r="I95" s="248">
        <v>0.80548876368110867</v>
      </c>
      <c r="J95" s="248">
        <v>14.011839431815728</v>
      </c>
      <c r="K95" s="248">
        <v>3.7183848628111305</v>
      </c>
      <c r="L95" s="248">
        <v>3.0473501284459123E-2</v>
      </c>
      <c r="M95" s="248">
        <v>2.7033907777993651</v>
      </c>
      <c r="N95" s="248">
        <v>0.33170817952205162</v>
      </c>
      <c r="O95" s="248">
        <v>1.9295079765990977</v>
      </c>
      <c r="P95" s="248">
        <v>4.1636480150249326</v>
      </c>
      <c r="Q95" s="248">
        <v>6.1873561729594365E-2</v>
      </c>
      <c r="R95" s="248">
        <v>2.7076117695313342E-2</v>
      </c>
      <c r="S95" s="248">
        <v>0.64498812684843376</v>
      </c>
      <c r="T95" s="248">
        <v>1.02</v>
      </c>
      <c r="U95" s="248">
        <v>3.2</v>
      </c>
      <c r="V95" s="249">
        <v>99.6</v>
      </c>
      <c r="W95" s="249"/>
      <c r="X95" s="248">
        <v>1.9295079765990977</v>
      </c>
      <c r="Y95" s="145">
        <f t="shared" si="63"/>
        <v>1.4316949186365304</v>
      </c>
      <c r="Z95" s="145">
        <f t="shared" si="64"/>
        <v>1.8192765826543132E-2</v>
      </c>
      <c r="AA95" s="145">
        <f t="shared" si="65"/>
        <v>3.3612028952356283</v>
      </c>
      <c r="AB95" s="248">
        <v>1.02</v>
      </c>
      <c r="AC95" s="146">
        <f t="shared" si="7"/>
        <v>0.67206424454374714</v>
      </c>
      <c r="AD95" s="146"/>
      <c r="AE95" s="146">
        <f t="shared" si="58"/>
        <v>4.738320596679834E-2</v>
      </c>
      <c r="AF95" s="443">
        <f t="shared" si="59"/>
        <v>0.28432497355525327</v>
      </c>
      <c r="AG95" s="146">
        <v>0</v>
      </c>
      <c r="AH95" s="146">
        <f t="shared" si="57"/>
        <v>2.7076117695313342E-2</v>
      </c>
      <c r="AI95" s="249">
        <f t="shared" si="42"/>
        <v>42.319843269002433</v>
      </c>
      <c r="AJ95" s="249">
        <f t="shared" si="43"/>
        <v>0.99328152111178758</v>
      </c>
      <c r="AK95" s="249">
        <f t="shared" si="44"/>
        <v>6.7184788882124653E-3</v>
      </c>
      <c r="AL95" s="249">
        <f t="shared" si="45"/>
        <v>6.4217756406104956</v>
      </c>
      <c r="AM95" s="249">
        <f t="shared" si="46"/>
        <v>6.3786310765442176</v>
      </c>
      <c r="AN95" s="249">
        <f t="shared" si="47"/>
        <v>4.3144564066278694E-2</v>
      </c>
      <c r="AO95" s="249">
        <f t="shared" si="48"/>
        <v>3.1572886901489627</v>
      </c>
      <c r="AP95" s="249">
        <f t="shared" si="49"/>
        <v>4.2711309851037674E-2</v>
      </c>
      <c r="AQ95" s="433">
        <f t="shared" si="50"/>
        <v>0.37018084747256963</v>
      </c>
      <c r="AR95" s="430">
        <f t="shared" si="52"/>
        <v>47.09551839701782</v>
      </c>
      <c r="AS95" s="430">
        <f t="shared" si="53"/>
        <v>43.403861486679858</v>
      </c>
      <c r="AT95" s="430">
        <f t="shared" si="54"/>
        <v>90.869560731170253</v>
      </c>
      <c r="AU95" s="430"/>
      <c r="AV95" s="436">
        <f t="shared" si="60"/>
        <v>43.403861486679858</v>
      </c>
      <c r="AW95" s="436"/>
      <c r="AX95" s="436">
        <f t="shared" si="61"/>
        <v>0.37018084747256963</v>
      </c>
      <c r="AY95" s="436"/>
      <c r="AZ95" s="436">
        <f t="shared" si="62"/>
        <v>47.09551839701782</v>
      </c>
      <c r="BA95" s="430"/>
      <c r="BB95" s="146">
        <f t="shared" si="40"/>
        <v>90.499379883697685</v>
      </c>
      <c r="BC95" s="146">
        <f t="shared" si="41"/>
        <v>0.92161341384509055</v>
      </c>
      <c r="BD95" s="250">
        <v>23442.837258383137</v>
      </c>
      <c r="BE95" s="251">
        <v>4.6423247705029764</v>
      </c>
      <c r="BF95" s="251">
        <v>102.92615787254938</v>
      </c>
      <c r="BG95" s="251">
        <v>55.451469969147041</v>
      </c>
      <c r="BH95" s="251">
        <v>13.268172118636445</v>
      </c>
      <c r="BI95" s="251">
        <v>2.0003563255572065</v>
      </c>
      <c r="BJ95" s="251">
        <v>27.158048312637181</v>
      </c>
      <c r="BK95" s="251">
        <v>127.38012568519544</v>
      </c>
      <c r="BL95" s="251">
        <v>105.44042987768648</v>
      </c>
      <c r="BM95" s="251">
        <v>18.494131885418454</v>
      </c>
      <c r="BN95" s="196">
        <v>161.24205610659817</v>
      </c>
      <c r="BO95" s="251">
        <v>12.118473210942168</v>
      </c>
      <c r="BP95" s="251">
        <v>13.336241870701009</v>
      </c>
      <c r="BQ95" s="251">
        <v>9.8648775444463848</v>
      </c>
      <c r="BR95" s="251">
        <v>4.2771238217391412</v>
      </c>
      <c r="BS95" s="251">
        <v>565.41839895602482</v>
      </c>
      <c r="BT95" s="251">
        <v>28.651713416910884</v>
      </c>
      <c r="BU95" s="251">
        <v>59.169981365557504</v>
      </c>
      <c r="BV95" s="251">
        <v>4.8045537683308135</v>
      </c>
      <c r="BW95" s="251">
        <v>13.746612680135044</v>
      </c>
      <c r="BX95" s="251"/>
      <c r="BY95" s="148">
        <f t="shared" si="51"/>
        <v>1921039.8356867151</v>
      </c>
      <c r="BZ95" s="251"/>
      <c r="CA95" s="148">
        <f t="shared" si="25"/>
        <v>101.56830746260343</v>
      </c>
      <c r="CB95" s="251"/>
      <c r="CC95" s="252">
        <v>17.393572868322835</v>
      </c>
      <c r="CD95" s="252">
        <v>12.584202171021582</v>
      </c>
      <c r="CE95" s="379">
        <v>3.379849510681038</v>
      </c>
      <c r="CF95" s="254"/>
      <c r="CG95" s="438"/>
      <c r="CJ95" s="146">
        <f t="shared" si="55"/>
        <v>90.499379883697685</v>
      </c>
      <c r="CK95" s="228">
        <f t="shared" si="56"/>
        <v>0.92161341384509055</v>
      </c>
      <c r="CL95" s="142"/>
    </row>
    <row r="96" spans="1:90" s="142" customFormat="1" ht="15.75" x14ac:dyDescent="0.2">
      <c r="A96" s="278">
        <v>65</v>
      </c>
      <c r="B96" s="272">
        <v>42</v>
      </c>
      <c r="C96" s="144">
        <v>110</v>
      </c>
      <c r="D96" s="393">
        <v>3270.2</v>
      </c>
      <c r="E96" s="322" t="s">
        <v>242</v>
      </c>
      <c r="F96" s="311" t="s">
        <v>162</v>
      </c>
      <c r="G96" s="239"/>
      <c r="H96" s="145">
        <v>52.61153839406817</v>
      </c>
      <c r="I96" s="145">
        <v>0.56513098868523182</v>
      </c>
      <c r="J96" s="145">
        <v>9.448338733727315</v>
      </c>
      <c r="K96" s="145">
        <v>4.2528967764160619</v>
      </c>
      <c r="L96" s="145">
        <v>0.31810624771982193</v>
      </c>
      <c r="M96" s="145">
        <v>5.5904614762715292</v>
      </c>
      <c r="N96" s="145">
        <v>8.746216296266164</v>
      </c>
      <c r="O96" s="145">
        <v>1.6041753668306065</v>
      </c>
      <c r="P96" s="145">
        <v>2.9538437288269175</v>
      </c>
      <c r="Q96" s="145">
        <v>9.8479796509595499E-2</v>
      </c>
      <c r="R96" s="145">
        <v>1.8595626380024176E-2</v>
      </c>
      <c r="S96" s="145">
        <v>0.35221656829856446</v>
      </c>
      <c r="T96" s="145">
        <v>0.59</v>
      </c>
      <c r="U96" s="145">
        <v>12.45</v>
      </c>
      <c r="V96" s="146">
        <v>99.6</v>
      </c>
      <c r="W96" s="146"/>
      <c r="X96" s="145">
        <v>1.6041753668306065</v>
      </c>
      <c r="Y96" s="145">
        <f t="shared" si="63"/>
        <v>1.19029812218831</v>
      </c>
      <c r="Z96" s="145">
        <f t="shared" si="64"/>
        <v>9.9347465178846479E-3</v>
      </c>
      <c r="AA96" s="145">
        <f t="shared" si="65"/>
        <v>2.7944734890189165</v>
      </c>
      <c r="AB96" s="145">
        <v>0.59</v>
      </c>
      <c r="AC96" s="146">
        <f t="shared" si="7"/>
        <v>0.37081219467858861</v>
      </c>
      <c r="AD96" s="146"/>
      <c r="AE96" s="146">
        <f t="shared" si="58"/>
        <v>3.2542346165042306E-2</v>
      </c>
      <c r="AF96" s="443">
        <f t="shared" si="59"/>
        <v>8.7136739501011213</v>
      </c>
      <c r="AG96" s="146">
        <v>0</v>
      </c>
      <c r="AH96" s="146">
        <f t="shared" si="57"/>
        <v>1.8595626380024176E-2</v>
      </c>
      <c r="AI96" s="249">
        <f t="shared" si="42"/>
        <v>37.058690151283066</v>
      </c>
      <c r="AJ96" s="249">
        <f t="shared" si="43"/>
        <v>0.76486826937137631</v>
      </c>
      <c r="AK96" s="249">
        <f t="shared" si="44"/>
        <v>0.23513173062862375</v>
      </c>
      <c r="AL96" s="249">
        <f t="shared" si="45"/>
        <v>9.8433582526875902</v>
      </c>
      <c r="AM96" s="249">
        <f t="shared" si="46"/>
        <v>7.5288723915356117</v>
      </c>
      <c r="AN96" s="249">
        <f t="shared" si="47"/>
        <v>2.314485861151979</v>
      </c>
      <c r="AO96" s="249">
        <f t="shared" si="48"/>
        <v>7.7097929860704619</v>
      </c>
      <c r="AP96" s="249">
        <f t="shared" si="49"/>
        <v>4.7402070139295374</v>
      </c>
      <c r="AQ96" s="433">
        <f t="shared" si="50"/>
        <v>15.768366825182639</v>
      </c>
      <c r="AR96" s="430">
        <f t="shared" si="52"/>
        <v>49.374008222666774</v>
      </c>
      <c r="AS96" s="430">
        <f t="shared" si="53"/>
        <v>27.924534282734783</v>
      </c>
      <c r="AT96" s="430">
        <f t="shared" si="54"/>
        <v>93.066909330584195</v>
      </c>
      <c r="AU96" s="430"/>
      <c r="AV96" s="436">
        <f t="shared" si="60"/>
        <v>27.924534282734783</v>
      </c>
      <c r="AW96" s="436"/>
      <c r="AX96" s="436">
        <f t="shared" si="61"/>
        <v>15.768366825182639</v>
      </c>
      <c r="AY96" s="436"/>
      <c r="AZ96" s="436">
        <f t="shared" si="62"/>
        <v>49.374008222666774</v>
      </c>
      <c r="BA96" s="430"/>
      <c r="BB96" s="146">
        <f t="shared" si="40"/>
        <v>77.298542505401556</v>
      </c>
      <c r="BC96" s="146">
        <f t="shared" si="41"/>
        <v>0.56557154843092328</v>
      </c>
      <c r="BD96" s="147">
        <v>26811.864110375667</v>
      </c>
      <c r="BE96" s="148">
        <v>9.4703121812180111</v>
      </c>
      <c r="BF96" s="148">
        <v>-0.23735105748706822</v>
      </c>
      <c r="BG96" s="148">
        <v>44.432738573659869</v>
      </c>
      <c r="BH96" s="148">
        <v>10.064787513870138</v>
      </c>
      <c r="BI96" s="148">
        <v>2.3956238763151081</v>
      </c>
      <c r="BJ96" s="148">
        <v>16.09818263739766</v>
      </c>
      <c r="BK96" s="148">
        <v>90.774333644776291</v>
      </c>
      <c r="BL96" s="148">
        <v>113.41074961031281</v>
      </c>
      <c r="BM96" s="148">
        <v>30.483724079819879</v>
      </c>
      <c r="BN96" s="196">
        <v>135.87775457057663</v>
      </c>
      <c r="BO96" s="148">
        <v>5.9275801494162019</v>
      </c>
      <c r="BP96" s="148">
        <v>11.990016823795324</v>
      </c>
      <c r="BQ96" s="148">
        <v>6.1208962321108524</v>
      </c>
      <c r="BR96" s="472">
        <v>1</v>
      </c>
      <c r="BS96" s="148">
        <v>520.51180510345455</v>
      </c>
      <c r="BT96" s="148">
        <v>27.465144999481907</v>
      </c>
      <c r="BU96" s="148">
        <v>55.346779065413379</v>
      </c>
      <c r="BV96" s="148">
        <v>10.476042859523497</v>
      </c>
      <c r="BW96" s="148">
        <v>17.036140009072128</v>
      </c>
      <c r="BX96" s="148"/>
      <c r="BY96" s="148">
        <f t="shared" si="51"/>
        <v>250214.13622437554</v>
      </c>
      <c r="BZ96" s="148"/>
      <c r="CA96" s="148">
        <f t="shared" si="25"/>
        <v>99.848064073967421</v>
      </c>
      <c r="CB96" s="148"/>
      <c r="CC96" s="198">
        <v>8.5928977824198558</v>
      </c>
      <c r="CD96" s="198">
        <v>6.9052375575436304</v>
      </c>
      <c r="CE96" s="373">
        <v>3.2812907441948092E-2</v>
      </c>
      <c r="CF96" s="200" t="s">
        <v>159</v>
      </c>
      <c r="CG96" s="438"/>
      <c r="CJ96" s="146">
        <f t="shared" si="55"/>
        <v>77.298542505401556</v>
      </c>
      <c r="CK96" s="228">
        <f t="shared" si="56"/>
        <v>0.56557154843092328</v>
      </c>
    </row>
    <row r="97" spans="1:89" s="142" customFormat="1" ht="15.75" x14ac:dyDescent="0.2">
      <c r="A97" s="278">
        <v>66</v>
      </c>
      <c r="B97" s="272">
        <v>47</v>
      </c>
      <c r="C97" s="144">
        <v>110</v>
      </c>
      <c r="D97" s="327">
        <v>3272.25</v>
      </c>
      <c r="E97" s="322" t="s">
        <v>242</v>
      </c>
      <c r="F97" s="311" t="s">
        <v>162</v>
      </c>
      <c r="G97" s="239"/>
      <c r="H97" s="145">
        <v>70.601744867799042</v>
      </c>
      <c r="I97" s="145">
        <v>0.65497135028875164</v>
      </c>
      <c r="J97" s="145">
        <v>10.672071572207257</v>
      </c>
      <c r="K97" s="145">
        <v>2.7969185536539252</v>
      </c>
      <c r="L97" s="145">
        <v>5.8600539175004261E-2</v>
      </c>
      <c r="M97" s="145">
        <v>2.2935286330700442</v>
      </c>
      <c r="N97" s="145">
        <v>1.2604760457922983</v>
      </c>
      <c r="O97" s="145">
        <v>2.6434898214881959</v>
      </c>
      <c r="P97" s="145">
        <v>3.6413410340951424</v>
      </c>
      <c r="Q97" s="145">
        <v>0.1008832399457604</v>
      </c>
      <c r="R97" s="145">
        <v>2.6991141511429284E-2</v>
      </c>
      <c r="S97" s="145">
        <v>0.83898320097313461</v>
      </c>
      <c r="T97" s="145">
        <v>0.61</v>
      </c>
      <c r="U97" s="145">
        <v>3.4</v>
      </c>
      <c r="V97" s="146">
        <v>99.6</v>
      </c>
      <c r="W97" s="146"/>
      <c r="X97" s="145">
        <v>2.6434898214881959</v>
      </c>
      <c r="Y97" s="145">
        <f t="shared" si="63"/>
        <v>1.9614694475442414</v>
      </c>
      <c r="Z97" s="145">
        <f t="shared" si="64"/>
        <v>2.3664660281869927E-2</v>
      </c>
      <c r="AA97" s="145">
        <f t="shared" si="65"/>
        <v>4.6049592690324372</v>
      </c>
      <c r="AB97" s="145">
        <v>0.61</v>
      </c>
      <c r="AC97" s="146">
        <f t="shared" ref="AC97:AC111" si="66">R97+S97</f>
        <v>0.86597434248456384</v>
      </c>
      <c r="AD97" s="146"/>
      <c r="AE97" s="146">
        <f t="shared" si="58"/>
        <v>4.7234497645001247E-2</v>
      </c>
      <c r="AF97" s="443">
        <f t="shared" si="59"/>
        <v>1.2132415481472971</v>
      </c>
      <c r="AG97" s="146">
        <v>0</v>
      </c>
      <c r="AH97" s="146">
        <f t="shared" si="57"/>
        <v>2.6991141511429284E-2</v>
      </c>
      <c r="AI97" s="249">
        <f t="shared" si="42"/>
        <v>33.229456264769063</v>
      </c>
      <c r="AJ97" s="249">
        <f t="shared" si="43"/>
        <v>0.9634889738044371</v>
      </c>
      <c r="AK97" s="249">
        <f t="shared" si="44"/>
        <v>3.6511026195562964E-2</v>
      </c>
      <c r="AL97" s="249">
        <f t="shared" si="45"/>
        <v>5.0904471867239689</v>
      </c>
      <c r="AM97" s="249">
        <f t="shared" si="46"/>
        <v>4.9045897361423609</v>
      </c>
      <c r="AN97" s="249">
        <f t="shared" si="47"/>
        <v>0.18585745058160863</v>
      </c>
      <c r="AO97" s="249">
        <f t="shared" si="48"/>
        <v>3.1604704900814191</v>
      </c>
      <c r="AP97" s="249">
        <f t="shared" si="49"/>
        <v>0.23952950991858044</v>
      </c>
      <c r="AQ97" s="433">
        <f t="shared" si="50"/>
        <v>1.6386285086474861</v>
      </c>
      <c r="AR97" s="430">
        <f t="shared" si="52"/>
        <v>37.474263596862073</v>
      </c>
      <c r="AS97" s="430">
        <f t="shared" si="53"/>
        <v>51.864613069368005</v>
      </c>
      <c r="AT97" s="430">
        <f t="shared" si="54"/>
        <v>90.977505174877564</v>
      </c>
      <c r="AU97" s="430"/>
      <c r="AV97" s="436">
        <f t="shared" si="60"/>
        <v>51.864613069368005</v>
      </c>
      <c r="AW97" s="436"/>
      <c r="AX97" s="436">
        <f t="shared" si="61"/>
        <v>1.6386285086474861</v>
      </c>
      <c r="AY97" s="436"/>
      <c r="AZ97" s="436">
        <f t="shared" si="62"/>
        <v>37.474263596862073</v>
      </c>
      <c r="BA97" s="430"/>
      <c r="BB97" s="146">
        <f t="shared" si="40"/>
        <v>89.338876666230078</v>
      </c>
      <c r="BC97" s="146">
        <f t="shared" si="41"/>
        <v>1.3840061976217437</v>
      </c>
      <c r="BD97" s="147">
        <v>16989.777885197327</v>
      </c>
      <c r="BE97" s="148">
        <v>8.0748217800244788</v>
      </c>
      <c r="BF97" s="148">
        <v>0</v>
      </c>
      <c r="BG97" s="148">
        <v>42.990080332542192</v>
      </c>
      <c r="BH97" s="148">
        <v>11.864558590738369</v>
      </c>
      <c r="BI97" s="148">
        <v>2.2386491044240819</v>
      </c>
      <c r="BJ97" s="148">
        <v>33.190426363444203</v>
      </c>
      <c r="BK97" s="148">
        <v>99.281355735753593</v>
      </c>
      <c r="BL97" s="148">
        <v>136.50632992178825</v>
      </c>
      <c r="BM97" s="148">
        <v>20.182203231736498</v>
      </c>
      <c r="BN97" s="196">
        <v>186.87806205138449</v>
      </c>
      <c r="BO97" s="148">
        <v>7.0215528513814762</v>
      </c>
      <c r="BP97" s="148">
        <v>11.192708148893841</v>
      </c>
      <c r="BQ97" s="148">
        <v>8.0698676718500373</v>
      </c>
      <c r="BR97" s="148">
        <v>3.4652191031548063</v>
      </c>
      <c r="BS97" s="148">
        <v>559.67049507736476</v>
      </c>
      <c r="BT97" s="148">
        <v>31.149902308254379</v>
      </c>
      <c r="BU97" s="148">
        <v>60.533509468014806</v>
      </c>
      <c r="BV97" s="148">
        <v>4.486316912930957</v>
      </c>
      <c r="BW97" s="148">
        <v>18.52235066330778</v>
      </c>
      <c r="BX97" s="148"/>
      <c r="BY97" s="148">
        <f t="shared" si="51"/>
        <v>1236747.499490682</v>
      </c>
      <c r="BZ97" s="148"/>
      <c r="CA97" s="148">
        <f t="shared" ref="CA97:CA111" si="67">BT97+BU97+BW97</f>
        <v>110.20576243957696</v>
      </c>
      <c r="CB97" s="148"/>
      <c r="CC97" s="198">
        <v>15.084091638808342</v>
      </c>
      <c r="CD97" s="198">
        <v>12.245260400479522</v>
      </c>
      <c r="CE97" s="373">
        <v>4.9769323006577206</v>
      </c>
      <c r="CF97" s="200"/>
      <c r="CG97" s="438"/>
      <c r="CJ97" s="146">
        <f t="shared" si="55"/>
        <v>89.338876666230078</v>
      </c>
      <c r="CK97" s="228">
        <f t="shared" si="56"/>
        <v>1.3840061976217437</v>
      </c>
    </row>
    <row r="98" spans="1:89" s="142" customFormat="1" ht="15.75" x14ac:dyDescent="0.25">
      <c r="A98" s="278">
        <v>67</v>
      </c>
      <c r="B98" s="272">
        <v>46</v>
      </c>
      <c r="C98" s="144">
        <v>110</v>
      </c>
      <c r="D98" s="327">
        <v>3272.6</v>
      </c>
      <c r="E98" s="322" t="s">
        <v>242</v>
      </c>
      <c r="F98" s="311" t="s">
        <v>162</v>
      </c>
      <c r="G98" s="239"/>
      <c r="H98" s="145">
        <v>67.440996093926685</v>
      </c>
      <c r="I98" s="145">
        <v>0.4956902689694479</v>
      </c>
      <c r="J98" s="145">
        <v>8.88724276912777</v>
      </c>
      <c r="K98" s="145">
        <v>2.6938368292727053</v>
      </c>
      <c r="L98" s="145">
        <v>0.14847672188396224</v>
      </c>
      <c r="M98" s="145">
        <v>2.9193790429102613</v>
      </c>
      <c r="N98" s="145">
        <v>3.6938034681950178</v>
      </c>
      <c r="O98" s="145">
        <v>2.4316466236327603</v>
      </c>
      <c r="P98" s="145">
        <v>3.073719443514606</v>
      </c>
      <c r="Q98" s="145">
        <v>9.2876482588910084E-2</v>
      </c>
      <c r="R98" s="145">
        <v>2.0837001167072274E-2</v>
      </c>
      <c r="S98" s="145">
        <v>0.69149525481078034</v>
      </c>
      <c r="T98" s="145">
        <v>0.65</v>
      </c>
      <c r="U98" s="145">
        <v>6.36</v>
      </c>
      <c r="V98" s="146">
        <v>99.6</v>
      </c>
      <c r="W98" s="146"/>
      <c r="X98" s="145">
        <v>2.4316466236327603</v>
      </c>
      <c r="Y98" s="145">
        <f t="shared" si="63"/>
        <v>1.8042817947355081</v>
      </c>
      <c r="Z98" s="145">
        <f t="shared" si="64"/>
        <v>1.9504562514054673E-2</v>
      </c>
      <c r="AA98" s="145">
        <f t="shared" si="65"/>
        <v>4.2359284183682684</v>
      </c>
      <c r="AB98" s="145">
        <v>0.65</v>
      </c>
      <c r="AC98" s="146">
        <f t="shared" si="66"/>
        <v>0.71233225597785266</v>
      </c>
      <c r="AD98" s="146"/>
      <c r="AE98" s="146">
        <f t="shared" si="58"/>
        <v>3.6464752042376473E-2</v>
      </c>
      <c r="AF98" s="443">
        <f t="shared" si="59"/>
        <v>3.6573387161526414</v>
      </c>
      <c r="AG98" s="146">
        <v>0</v>
      </c>
      <c r="AH98" s="146">
        <f t="shared" si="57"/>
        <v>2.0837001167072274E-2</v>
      </c>
      <c r="AI98" s="249">
        <f t="shared" si="42"/>
        <v>30.319067023535951</v>
      </c>
      <c r="AJ98" s="249">
        <f t="shared" si="43"/>
        <v>0.87937166030493163</v>
      </c>
      <c r="AK98" s="249">
        <f t="shared" si="44"/>
        <v>0.12062833969506841</v>
      </c>
      <c r="AL98" s="249">
        <f t="shared" si="45"/>
        <v>5.6132158721829661</v>
      </c>
      <c r="AM98" s="249">
        <f t="shared" si="46"/>
        <v>4.9361029611715299</v>
      </c>
      <c r="AN98" s="249">
        <f t="shared" si="47"/>
        <v>0.67711291101143656</v>
      </c>
      <c r="AO98" s="249">
        <f t="shared" si="48"/>
        <v>4.9907748728371537</v>
      </c>
      <c r="AP98" s="249">
        <f t="shared" si="49"/>
        <v>1.3692251271628471</v>
      </c>
      <c r="AQ98" s="433">
        <f t="shared" si="50"/>
        <v>5.7036767543269242</v>
      </c>
      <c r="AR98" s="430">
        <f t="shared" si="52"/>
        <v>37.628241206272904</v>
      </c>
      <c r="AS98" s="430">
        <f t="shared" si="53"/>
        <v>48.626875490790233</v>
      </c>
      <c r="AT98" s="430">
        <f t="shared" si="54"/>
        <v>91.958793451390051</v>
      </c>
      <c r="AU98" s="430"/>
      <c r="AV98" s="436">
        <f t="shared" si="60"/>
        <v>48.626875490790233</v>
      </c>
      <c r="AW98" s="436"/>
      <c r="AX98" s="436">
        <f t="shared" si="61"/>
        <v>5.7036767543269242</v>
      </c>
      <c r="AY98" s="436"/>
      <c r="AZ98" s="436">
        <f t="shared" si="62"/>
        <v>37.628241206272904</v>
      </c>
      <c r="BA98" s="430"/>
      <c r="BB98" s="146">
        <f t="shared" si="40"/>
        <v>86.25511669706313</v>
      </c>
      <c r="BC98" s="146">
        <f t="shared" si="41"/>
        <v>1.292297325942616</v>
      </c>
      <c r="BD98" s="147">
        <v>16983.377529723279</v>
      </c>
      <c r="BE98" s="472">
        <v>1</v>
      </c>
      <c r="BF98" s="148">
        <v>0</v>
      </c>
      <c r="BG98" s="148">
        <v>41.262279613660191</v>
      </c>
      <c r="BH98" s="148">
        <v>11.076760084632136</v>
      </c>
      <c r="BI98" s="148">
        <v>1.5744210873265028</v>
      </c>
      <c r="BJ98" s="148">
        <v>29.0019823684264</v>
      </c>
      <c r="BK98" s="148">
        <v>85.802863043227163</v>
      </c>
      <c r="BL98" s="148">
        <v>127.87121166731373</v>
      </c>
      <c r="BM98" s="148">
        <v>19.388601965198518</v>
      </c>
      <c r="BN98" s="196">
        <v>146.81835498344469</v>
      </c>
      <c r="BO98" s="148">
        <v>6.1822908083447992</v>
      </c>
      <c r="BP98" s="148">
        <v>11.466122076146759</v>
      </c>
      <c r="BQ98" s="148">
        <v>5.551838114475701</v>
      </c>
      <c r="BR98" s="148">
        <v>1.1445292014678028</v>
      </c>
      <c r="BS98" s="148">
        <v>527.92253985321179</v>
      </c>
      <c r="BT98" s="148">
        <v>25.424233159769454</v>
      </c>
      <c r="BU98" s="148">
        <v>47.123441758835817</v>
      </c>
      <c r="BV98" s="148">
        <v>5.9628842878827371</v>
      </c>
      <c r="BW98" s="148">
        <v>13.263266236105812</v>
      </c>
      <c r="BX98" s="148"/>
      <c r="BY98" s="148">
        <f t="shared" si="51"/>
        <v>22243.24861775661</v>
      </c>
      <c r="BZ98" s="148"/>
      <c r="CA98" s="148">
        <f t="shared" si="67"/>
        <v>85.810941154711074</v>
      </c>
      <c r="CB98" s="148"/>
      <c r="CC98" s="158"/>
      <c r="CD98" s="158"/>
      <c r="CE98" s="375"/>
      <c r="CF98" s="192"/>
      <c r="CG98" s="438"/>
      <c r="CJ98" s="146">
        <f t="shared" si="55"/>
        <v>86.25511669706313</v>
      </c>
      <c r="CK98" s="228">
        <f t="shared" si="56"/>
        <v>1.292297325942616</v>
      </c>
    </row>
    <row r="99" spans="1:89" s="142" customFormat="1" ht="15.75" x14ac:dyDescent="0.2">
      <c r="A99" s="278">
        <v>68</v>
      </c>
      <c r="B99" s="272">
        <v>45</v>
      </c>
      <c r="C99" s="144">
        <v>110</v>
      </c>
      <c r="D99" s="327">
        <v>3272.85</v>
      </c>
      <c r="E99" s="322" t="s">
        <v>242</v>
      </c>
      <c r="F99" s="311" t="s">
        <v>162</v>
      </c>
      <c r="G99" s="239"/>
      <c r="H99" s="145">
        <v>70.342868033236627</v>
      </c>
      <c r="I99" s="145">
        <v>0.57222877635807778</v>
      </c>
      <c r="J99" s="145">
        <v>10.012559085208119</v>
      </c>
      <c r="K99" s="145">
        <v>2.4660728423610561</v>
      </c>
      <c r="L99" s="145">
        <v>8.5844634318413396E-2</v>
      </c>
      <c r="M99" s="145">
        <v>2.2492945049776591</v>
      </c>
      <c r="N99" s="145">
        <v>2.0191029434820096</v>
      </c>
      <c r="O99" s="145">
        <v>2.726392568785764</v>
      </c>
      <c r="P99" s="145">
        <v>3.2284598651720615</v>
      </c>
      <c r="Q99" s="145">
        <v>0.10163096731206395</v>
      </c>
      <c r="R99" s="145">
        <v>2.6104197695382921E-2</v>
      </c>
      <c r="S99" s="145">
        <v>0.93944158109273312</v>
      </c>
      <c r="T99" s="145">
        <v>0.6</v>
      </c>
      <c r="U99" s="145">
        <v>4.2300000000000004</v>
      </c>
      <c r="V99" s="146">
        <v>99.6</v>
      </c>
      <c r="W99" s="146"/>
      <c r="X99" s="145">
        <v>2.726392568785764</v>
      </c>
      <c r="Y99" s="145">
        <f t="shared" si="63"/>
        <v>2.0229832860390369</v>
      </c>
      <c r="Z99" s="145">
        <f t="shared" si="64"/>
        <v>2.6498225286794717E-2</v>
      </c>
      <c r="AA99" s="145">
        <f t="shared" si="65"/>
        <v>4.7493758548248008</v>
      </c>
      <c r="AB99" s="145">
        <v>0.6</v>
      </c>
      <c r="AC99" s="146">
        <f t="shared" si="66"/>
        <v>0.96554577878811609</v>
      </c>
      <c r="AD99" s="146"/>
      <c r="AE99" s="146">
        <f t="shared" si="58"/>
        <v>4.5682345966920106E-2</v>
      </c>
      <c r="AF99" s="443">
        <f t="shared" si="59"/>
        <v>1.9734205975150896</v>
      </c>
      <c r="AG99" s="146">
        <v>0</v>
      </c>
      <c r="AH99" s="146">
        <f t="shared" si="57"/>
        <v>2.6104197695382921E-2</v>
      </c>
      <c r="AI99" s="249">
        <f t="shared" si="42"/>
        <v>32.011097853139447</v>
      </c>
      <c r="AJ99" s="249">
        <f t="shared" si="43"/>
        <v>0.93835198634646177</v>
      </c>
      <c r="AK99" s="249">
        <f t="shared" si="44"/>
        <v>6.1648013653538253E-2</v>
      </c>
      <c r="AL99" s="249">
        <f t="shared" si="45"/>
        <v>4.7153673473387148</v>
      </c>
      <c r="AM99" s="249">
        <f t="shared" si="46"/>
        <v>4.4246743167285292</v>
      </c>
      <c r="AN99" s="249">
        <f t="shared" si="47"/>
        <v>0.29069303061018553</v>
      </c>
      <c r="AO99" s="249">
        <f t="shared" si="48"/>
        <v>3.738742833027958</v>
      </c>
      <c r="AP99" s="249">
        <f t="shared" si="49"/>
        <v>0.49125716697204264</v>
      </c>
      <c r="AQ99" s="433">
        <f t="shared" si="50"/>
        <v>2.7553707950973174</v>
      </c>
      <c r="AR99" s="430">
        <f t="shared" si="52"/>
        <v>36.351952469929216</v>
      </c>
      <c r="AS99" s="430">
        <f t="shared" si="53"/>
        <v>52.166891798272019</v>
      </c>
      <c r="AT99" s="430">
        <f t="shared" si="54"/>
        <v>91.274215063298556</v>
      </c>
      <c r="AU99" s="430"/>
      <c r="AV99" s="436">
        <f t="shared" si="60"/>
        <v>52.166891798272019</v>
      </c>
      <c r="AW99" s="436"/>
      <c r="AX99" s="436">
        <f t="shared" si="61"/>
        <v>2.7553707950973174</v>
      </c>
      <c r="AY99" s="436"/>
      <c r="AZ99" s="436">
        <f t="shared" si="62"/>
        <v>36.351952469929216</v>
      </c>
      <c r="BA99" s="430"/>
      <c r="BB99" s="146">
        <f t="shared" si="40"/>
        <v>88.518844268201235</v>
      </c>
      <c r="BC99" s="146">
        <f t="shared" si="41"/>
        <v>1.435050616371297</v>
      </c>
      <c r="BD99" s="147">
        <v>15350.245837606994</v>
      </c>
      <c r="BE99" s="148">
        <v>2.1314053029408151</v>
      </c>
      <c r="BF99" s="148">
        <v>0.63855405203492299</v>
      </c>
      <c r="BG99" s="148">
        <v>38.963111714646523</v>
      </c>
      <c r="BH99" s="148">
        <v>8.7314119370314813</v>
      </c>
      <c r="BI99" s="148">
        <v>2.4939645933154195</v>
      </c>
      <c r="BJ99" s="148">
        <v>40.054833180472428</v>
      </c>
      <c r="BK99" s="148">
        <v>87.896872162633272</v>
      </c>
      <c r="BL99" s="148">
        <v>135.85004109897139</v>
      </c>
      <c r="BM99" s="148">
        <v>21.949362943402988</v>
      </c>
      <c r="BN99" s="196">
        <v>190.66842763361615</v>
      </c>
      <c r="BO99" s="148">
        <v>5.5949850409788953</v>
      </c>
      <c r="BP99" s="148">
        <v>12.109512514469413</v>
      </c>
      <c r="BQ99" s="148">
        <v>7.4917251575012811</v>
      </c>
      <c r="BR99" s="148">
        <v>0.90476788715319056</v>
      </c>
      <c r="BS99" s="148">
        <v>585.73415148742617</v>
      </c>
      <c r="BT99" s="148">
        <v>26.498312661447603</v>
      </c>
      <c r="BU99" s="148">
        <v>55.384079979604216</v>
      </c>
      <c r="BV99" s="148">
        <v>12.612741752517058</v>
      </c>
      <c r="BW99" s="148">
        <v>15.585025227744248</v>
      </c>
      <c r="BX99" s="148"/>
      <c r="BY99" s="148">
        <f t="shared" si="51"/>
        <v>40848.958508177268</v>
      </c>
      <c r="BZ99" s="148"/>
      <c r="CA99" s="148">
        <f t="shared" si="67"/>
        <v>97.467417868796076</v>
      </c>
      <c r="CB99" s="148"/>
      <c r="CC99" s="198">
        <v>13.339210318749128</v>
      </c>
      <c r="CD99" s="198">
        <v>12.6</v>
      </c>
      <c r="CE99" s="373">
        <v>9.1632983298593338</v>
      </c>
      <c r="CF99" s="200"/>
      <c r="CG99" s="438"/>
      <c r="CJ99" s="146">
        <f t="shared" si="55"/>
        <v>88.518844268201235</v>
      </c>
      <c r="CK99" s="228">
        <f t="shared" si="56"/>
        <v>1.435050616371297</v>
      </c>
    </row>
    <row r="100" spans="1:89" s="142" customFormat="1" ht="15.75" x14ac:dyDescent="0.2">
      <c r="A100" s="278">
        <v>69</v>
      </c>
      <c r="B100" s="272">
        <v>49</v>
      </c>
      <c r="C100" s="144">
        <v>110</v>
      </c>
      <c r="D100" s="327">
        <v>3273.5</v>
      </c>
      <c r="E100" s="322" t="s">
        <v>242</v>
      </c>
      <c r="F100" s="311" t="s">
        <v>162</v>
      </c>
      <c r="G100" s="239"/>
      <c r="H100" s="145">
        <v>71.51364718118657</v>
      </c>
      <c r="I100" s="145">
        <v>0.68539806680158721</v>
      </c>
      <c r="J100" s="145">
        <v>11.465109884325013</v>
      </c>
      <c r="K100" s="145">
        <v>2.834205339320031</v>
      </c>
      <c r="L100" s="145">
        <v>2.7804366020884669E-2</v>
      </c>
      <c r="M100" s="145">
        <v>2.0885985534511606</v>
      </c>
      <c r="N100" s="145">
        <v>0.44323430539174974</v>
      </c>
      <c r="O100" s="145">
        <v>2.4821529989673587</v>
      </c>
      <c r="P100" s="145">
        <v>3.6652696619295617</v>
      </c>
      <c r="Q100" s="145">
        <v>0.12184854520917106</v>
      </c>
      <c r="R100" s="145">
        <v>1.6151065556249185E-2</v>
      </c>
      <c r="S100" s="145">
        <v>0.77658003184066493</v>
      </c>
      <c r="T100" s="145">
        <v>0.56999999999999995</v>
      </c>
      <c r="U100" s="145">
        <v>2.91</v>
      </c>
      <c r="V100" s="146">
        <v>99.6</v>
      </c>
      <c r="W100" s="146"/>
      <c r="X100" s="145">
        <v>2.4821529989673587</v>
      </c>
      <c r="Y100" s="145">
        <f t="shared" si="63"/>
        <v>1.8417575252337801</v>
      </c>
      <c r="Z100" s="145">
        <f t="shared" si="64"/>
        <v>2.1904494170892869E-2</v>
      </c>
      <c r="AA100" s="145">
        <f t="shared" si="65"/>
        <v>4.3239105242011391</v>
      </c>
      <c r="AB100" s="145">
        <v>0.56999999999999995</v>
      </c>
      <c r="AC100" s="146">
        <f t="shared" si="66"/>
        <v>0.79273109739691416</v>
      </c>
      <c r="AD100" s="146"/>
      <c r="AE100" s="146">
        <f t="shared" si="58"/>
        <v>2.8264364723436068E-2</v>
      </c>
      <c r="AF100" s="443">
        <f t="shared" si="59"/>
        <v>0.41496994066831366</v>
      </c>
      <c r="AG100" s="146">
        <v>0</v>
      </c>
      <c r="AH100" s="146">
        <f t="shared" si="57"/>
        <v>1.6151065556249185E-2</v>
      </c>
      <c r="AI100" s="249">
        <f t="shared" si="42"/>
        <v>34.81029959364335</v>
      </c>
      <c r="AJ100" s="249">
        <f t="shared" si="43"/>
        <v>0.98807910458937587</v>
      </c>
      <c r="AK100" s="249">
        <f t="shared" si="44"/>
        <v>1.1920895410624119E-2</v>
      </c>
      <c r="AL100" s="249">
        <f t="shared" si="45"/>
        <v>4.9228038927711921</v>
      </c>
      <c r="AM100" s="249">
        <f t="shared" si="46"/>
        <v>4.8641196624384531</v>
      </c>
      <c r="AN100" s="249">
        <f t="shared" si="47"/>
        <v>5.8684230332738653E-2</v>
      </c>
      <c r="AO100" s="249">
        <f t="shared" si="48"/>
        <v>2.8414377125677608</v>
      </c>
      <c r="AP100" s="249">
        <f t="shared" si="49"/>
        <v>6.8562287432239508E-2</v>
      </c>
      <c r="AQ100" s="433">
        <f t="shared" si="50"/>
        <v>0.5422164584332918</v>
      </c>
      <c r="AR100" s="430">
        <f t="shared" si="52"/>
        <v>38.34133451866245</v>
      </c>
      <c r="AS100" s="430">
        <f t="shared" si="53"/>
        <v>52.342979921855346</v>
      </c>
      <c r="AT100" s="430">
        <f t="shared" si="54"/>
        <v>91.226530898951097</v>
      </c>
      <c r="AU100" s="430"/>
      <c r="AV100" s="436">
        <f t="shared" si="60"/>
        <v>52.342979921855346</v>
      </c>
      <c r="AW100" s="436"/>
      <c r="AX100" s="436">
        <f t="shared" si="61"/>
        <v>0.5422164584332918</v>
      </c>
      <c r="AY100" s="436"/>
      <c r="AZ100" s="436">
        <f t="shared" si="62"/>
        <v>38.34133451866245</v>
      </c>
      <c r="BA100" s="430"/>
      <c r="BB100" s="146">
        <f t="shared" si="40"/>
        <v>90.684314440517795</v>
      </c>
      <c r="BC100" s="146">
        <f t="shared" si="41"/>
        <v>1.3651840912417295</v>
      </c>
      <c r="BD100" s="147">
        <v>18070.509169080531</v>
      </c>
      <c r="BE100" s="148">
        <v>4.9830505515382413</v>
      </c>
      <c r="BF100" s="148">
        <v>0.49718127003776641</v>
      </c>
      <c r="BG100" s="148">
        <v>50.256600997227849</v>
      </c>
      <c r="BH100" s="148">
        <v>13.739322029629562</v>
      </c>
      <c r="BI100" s="148">
        <v>1.8128940292513589</v>
      </c>
      <c r="BJ100" s="148">
        <v>36.573187659091268</v>
      </c>
      <c r="BK100" s="148">
        <v>108.46386425326772</v>
      </c>
      <c r="BL100" s="148">
        <v>147.84710540191534</v>
      </c>
      <c r="BM100" s="148">
        <v>22.39841925171952</v>
      </c>
      <c r="BN100" s="196">
        <v>220.16937634922223</v>
      </c>
      <c r="BO100" s="148">
        <v>8.2289658534975683</v>
      </c>
      <c r="BP100" s="148">
        <v>13.394913789476666</v>
      </c>
      <c r="BQ100" s="148">
        <v>9.3161260888687476</v>
      </c>
      <c r="BR100" s="148">
        <v>2.6962320607349288</v>
      </c>
      <c r="BS100" s="148">
        <v>604.28967773819454</v>
      </c>
      <c r="BT100" s="148">
        <v>42.138092406558947</v>
      </c>
      <c r="BU100" s="148">
        <v>73.972154061207007</v>
      </c>
      <c r="BV100" s="148">
        <v>12.521751085637769</v>
      </c>
      <c r="BW100" s="148">
        <v>16.65536970653805</v>
      </c>
      <c r="BX100" s="148"/>
      <c r="BY100" s="148">
        <f t="shared" si="51"/>
        <v>1147504.7648885425</v>
      </c>
      <c r="BZ100" s="148"/>
      <c r="CA100" s="148">
        <f t="shared" si="67"/>
        <v>132.765616174304</v>
      </c>
      <c r="CB100" s="148"/>
      <c r="CC100" s="198">
        <v>16.592733632256337</v>
      </c>
      <c r="CD100" s="198">
        <v>13.76708680987042</v>
      </c>
      <c r="CE100" s="373">
        <v>2.5557188410354232</v>
      </c>
      <c r="CF100" s="200" t="s">
        <v>164</v>
      </c>
      <c r="CG100" s="438"/>
      <c r="CJ100" s="146">
        <f t="shared" si="55"/>
        <v>90.684314440517795</v>
      </c>
      <c r="CK100" s="228">
        <f t="shared" si="56"/>
        <v>1.3651840912417295</v>
      </c>
    </row>
    <row r="101" spans="1:89" s="142" customFormat="1" ht="15.75" x14ac:dyDescent="0.2">
      <c r="A101" s="278">
        <v>70</v>
      </c>
      <c r="B101" s="272">
        <v>27</v>
      </c>
      <c r="C101" s="144">
        <v>110</v>
      </c>
      <c r="D101" s="327">
        <v>3274.15</v>
      </c>
      <c r="E101" s="322" t="s">
        <v>242</v>
      </c>
      <c r="F101" s="311" t="s">
        <v>162</v>
      </c>
      <c r="G101" s="239"/>
      <c r="H101" s="145">
        <v>73.55947711930142</v>
      </c>
      <c r="I101" s="145">
        <v>0.37961719149281226</v>
      </c>
      <c r="J101" s="145">
        <v>9.6854568404160748</v>
      </c>
      <c r="K101" s="145">
        <v>2.1123496768672823</v>
      </c>
      <c r="L101" s="145">
        <v>5.6584449297985229E-2</v>
      </c>
      <c r="M101" s="145">
        <v>1.9146622337502703</v>
      </c>
      <c r="N101" s="145">
        <v>1.2903914829961876</v>
      </c>
      <c r="O101" s="145">
        <v>2.4400892629458477</v>
      </c>
      <c r="P101" s="145">
        <v>3.5625692065243246</v>
      </c>
      <c r="Q101" s="145">
        <v>8.8304484166656871E-2</v>
      </c>
      <c r="R101" s="145">
        <v>4.7682374996132218E-2</v>
      </c>
      <c r="S101" s="145">
        <v>0.76281567724499078</v>
      </c>
      <c r="T101" s="145">
        <v>0.56000000000000005</v>
      </c>
      <c r="U101" s="145">
        <v>3.14</v>
      </c>
      <c r="V101" s="146">
        <v>99.6</v>
      </c>
      <c r="W101" s="146"/>
      <c r="X101" s="145">
        <v>2.4400892629458477</v>
      </c>
      <c r="Y101" s="145">
        <f t="shared" si="63"/>
        <v>1.8105462331058191</v>
      </c>
      <c r="Z101" s="145">
        <f t="shared" si="64"/>
        <v>2.1516251861478316E-2</v>
      </c>
      <c r="AA101" s="145">
        <f t="shared" si="65"/>
        <v>4.2506354960516664</v>
      </c>
      <c r="AB101" s="145">
        <v>0.56000000000000005</v>
      </c>
      <c r="AC101" s="146">
        <f t="shared" si="66"/>
        <v>0.81049805224112303</v>
      </c>
      <c r="AD101" s="146"/>
      <c r="AE101" s="146">
        <f t="shared" si="58"/>
        <v>8.3444156243231371E-2</v>
      </c>
      <c r="AF101" s="443">
        <f t="shared" si="59"/>
        <v>1.2069473267529562</v>
      </c>
      <c r="AG101" s="146">
        <v>0</v>
      </c>
      <c r="AH101" s="146">
        <f t="shared" si="57"/>
        <v>4.7682374996132218E-2</v>
      </c>
      <c r="AI101" s="249">
        <f t="shared" si="42"/>
        <v>30.263317848001183</v>
      </c>
      <c r="AJ101" s="249">
        <f t="shared" si="43"/>
        <v>0.9601184730367337</v>
      </c>
      <c r="AK101" s="249">
        <f t="shared" si="44"/>
        <v>3.9881526963266259E-2</v>
      </c>
      <c r="AL101" s="249">
        <f t="shared" si="45"/>
        <v>4.0270119106175528</v>
      </c>
      <c r="AM101" s="249">
        <f t="shared" si="46"/>
        <v>3.8664085265228643</v>
      </c>
      <c r="AN101" s="249">
        <f t="shared" si="47"/>
        <v>0.1606033840946883</v>
      </c>
      <c r="AO101" s="249">
        <f t="shared" si="48"/>
        <v>2.8991494965193674</v>
      </c>
      <c r="AP101" s="249">
        <f t="shared" si="49"/>
        <v>0.24085050348063305</v>
      </c>
      <c r="AQ101" s="433">
        <f t="shared" si="50"/>
        <v>1.6084012143282775</v>
      </c>
      <c r="AR101" s="430">
        <f t="shared" si="52"/>
        <v>32.902029726916609</v>
      </c>
      <c r="AS101" s="430">
        <f t="shared" si="53"/>
        <v>57.108462255843115</v>
      </c>
      <c r="AT101" s="430">
        <f t="shared" si="54"/>
        <v>91.618893197087999</v>
      </c>
      <c r="AU101" s="430"/>
      <c r="AV101" s="436">
        <f t="shared" si="60"/>
        <v>57.108462255843115</v>
      </c>
      <c r="AW101" s="436"/>
      <c r="AX101" s="436">
        <f t="shared" si="61"/>
        <v>1.6084012143282775</v>
      </c>
      <c r="AY101" s="436"/>
      <c r="AZ101" s="436">
        <f t="shared" si="62"/>
        <v>32.902029726916609</v>
      </c>
      <c r="BA101" s="430"/>
      <c r="BB101" s="146">
        <f t="shared" si="40"/>
        <v>90.010491982759731</v>
      </c>
      <c r="BC101" s="146">
        <f t="shared" si="41"/>
        <v>1.735712438710844</v>
      </c>
      <c r="BD101" s="147">
        <v>12627.769727740042</v>
      </c>
      <c r="BE101" s="148">
        <v>12.123811054339484</v>
      </c>
      <c r="BF101" s="148">
        <v>8.4951390311496858E-2</v>
      </c>
      <c r="BG101" s="148">
        <v>37.646133247728876</v>
      </c>
      <c r="BH101" s="148">
        <v>10.659619564819295</v>
      </c>
      <c r="BI101" s="148">
        <v>0.87409876018041344</v>
      </c>
      <c r="BJ101" s="148">
        <v>31.476734672081751</v>
      </c>
      <c r="BK101" s="148">
        <v>90.25929950938945</v>
      </c>
      <c r="BL101" s="148">
        <v>133.11437658244631</v>
      </c>
      <c r="BM101" s="148">
        <v>14.915252260578304</v>
      </c>
      <c r="BN101" s="196">
        <v>97.961074740729558</v>
      </c>
      <c r="BO101" s="148">
        <v>5.6172855598629079</v>
      </c>
      <c r="BP101" s="148">
        <v>15.44630427856301</v>
      </c>
      <c r="BQ101" s="148">
        <v>6.4678608977829599</v>
      </c>
      <c r="BR101" s="148">
        <v>1.1476276877572777</v>
      </c>
      <c r="BS101" s="148">
        <v>658.28559955481751</v>
      </c>
      <c r="BT101" s="148">
        <v>29.571350165281689</v>
      </c>
      <c r="BU101" s="148">
        <v>54.268252952589194</v>
      </c>
      <c r="BV101" s="148">
        <v>6.1198565931060314</v>
      </c>
      <c r="BW101" s="148">
        <v>7.1231731946565349</v>
      </c>
      <c r="BX101" s="148"/>
      <c r="BY101" s="148">
        <f t="shared" si="51"/>
        <v>268711.57409828622</v>
      </c>
      <c r="BZ101" s="148"/>
      <c r="CA101" s="148">
        <f t="shared" si="67"/>
        <v>90.96277631252741</v>
      </c>
      <c r="CB101" s="148"/>
      <c r="CC101" s="198">
        <v>16.711773283538186</v>
      </c>
      <c r="CD101" s="198">
        <v>13.624621414573301</v>
      </c>
      <c r="CE101" s="373">
        <v>3.3350938481480004</v>
      </c>
      <c r="CF101" s="200" t="s">
        <v>159</v>
      </c>
      <c r="CG101" s="438"/>
      <c r="CJ101" s="146">
        <f t="shared" si="55"/>
        <v>90.010491982759731</v>
      </c>
      <c r="CK101" s="228">
        <f t="shared" si="56"/>
        <v>1.735712438710844</v>
      </c>
    </row>
    <row r="102" spans="1:89" s="142" customFormat="1" ht="15.75" x14ac:dyDescent="0.2">
      <c r="A102" s="278">
        <v>71</v>
      </c>
      <c r="B102" s="272">
        <v>25</v>
      </c>
      <c r="C102" s="144">
        <v>110</v>
      </c>
      <c r="D102" s="327">
        <v>3274.7</v>
      </c>
      <c r="E102" s="322" t="s">
        <v>242</v>
      </c>
      <c r="F102" s="311" t="s">
        <v>162</v>
      </c>
      <c r="G102" s="239"/>
      <c r="H102" s="145">
        <v>70.576174414127593</v>
      </c>
      <c r="I102" s="145">
        <v>0.45837821543625101</v>
      </c>
      <c r="J102" s="145">
        <v>10.793815857731877</v>
      </c>
      <c r="K102" s="145">
        <v>2.4238686722598084</v>
      </c>
      <c r="L102" s="145">
        <v>7.1483584571729944E-2</v>
      </c>
      <c r="M102" s="145">
        <v>2.2267752831891907</v>
      </c>
      <c r="N102" s="145">
        <v>1.677091167344509</v>
      </c>
      <c r="O102" s="145">
        <v>2.5585166311298342</v>
      </c>
      <c r="P102" s="145">
        <v>3.4972522101321499</v>
      </c>
      <c r="Q102" s="145">
        <v>9.2743788603839292E-2</v>
      </c>
      <c r="R102" s="145">
        <v>3.1017302500951787E-2</v>
      </c>
      <c r="S102" s="145">
        <v>0.82288287297227058</v>
      </c>
      <c r="T102" s="145">
        <v>0.53</v>
      </c>
      <c r="U102" s="145">
        <v>3.84</v>
      </c>
      <c r="V102" s="146">
        <v>99.6</v>
      </c>
      <c r="W102" s="146"/>
      <c r="X102" s="145">
        <v>2.5585166311298342</v>
      </c>
      <c r="Y102" s="145">
        <f t="shared" si="63"/>
        <v>1.8984193402983369</v>
      </c>
      <c r="Z102" s="145">
        <f t="shared" si="64"/>
        <v>2.3210528670980467E-2</v>
      </c>
      <c r="AA102" s="145">
        <f t="shared" si="65"/>
        <v>4.4569359714281713</v>
      </c>
      <c r="AB102" s="145">
        <v>0.53</v>
      </c>
      <c r="AC102" s="146">
        <f t="shared" si="66"/>
        <v>0.85390017547322239</v>
      </c>
      <c r="AD102" s="146"/>
      <c r="AE102" s="146">
        <f t="shared" si="58"/>
        <v>5.4280279376665623E-2</v>
      </c>
      <c r="AF102" s="443">
        <f t="shared" si="59"/>
        <v>1.6228108879678433</v>
      </c>
      <c r="AG102" s="146">
        <v>0</v>
      </c>
      <c r="AH102" s="146">
        <f t="shared" si="57"/>
        <v>3.1017302500951787E-2</v>
      </c>
      <c r="AI102" s="249">
        <f t="shared" si="42"/>
        <v>34.004258461163474</v>
      </c>
      <c r="AJ102" s="249">
        <f t="shared" si="43"/>
        <v>0.95227624534670363</v>
      </c>
      <c r="AK102" s="249">
        <f t="shared" si="44"/>
        <v>4.7723754653296389E-2</v>
      </c>
      <c r="AL102" s="249">
        <f t="shared" si="45"/>
        <v>4.6506439554489987</v>
      </c>
      <c r="AM102" s="249">
        <f t="shared" si="46"/>
        <v>4.4286977643393151</v>
      </c>
      <c r="AN102" s="249">
        <f t="shared" si="47"/>
        <v>0.22194619110968389</v>
      </c>
      <c r="AO102" s="249">
        <f t="shared" si="48"/>
        <v>3.4901764571916178</v>
      </c>
      <c r="AP102" s="249">
        <f t="shared" si="49"/>
        <v>0.34982354280838207</v>
      </c>
      <c r="AQ102" s="433">
        <f t="shared" si="50"/>
        <v>2.1945806218859092</v>
      </c>
      <c r="AR102" s="430">
        <f t="shared" si="52"/>
        <v>37.42538015852562</v>
      </c>
      <c r="AS102" s="430">
        <f t="shared" si="53"/>
        <v>51.863484334864779</v>
      </c>
      <c r="AT102" s="430">
        <f t="shared" si="54"/>
        <v>91.483445115276311</v>
      </c>
      <c r="AU102" s="430"/>
      <c r="AV102" s="436">
        <f t="shared" si="60"/>
        <v>51.863484334864779</v>
      </c>
      <c r="AW102" s="436"/>
      <c r="AX102" s="436">
        <f t="shared" si="61"/>
        <v>2.1945806218859092</v>
      </c>
      <c r="AY102" s="436"/>
      <c r="AZ102" s="436">
        <f t="shared" si="62"/>
        <v>37.42538015852562</v>
      </c>
      <c r="BA102" s="430"/>
      <c r="BB102" s="146">
        <f t="shared" si="40"/>
        <v>89.288864493390406</v>
      </c>
      <c r="BC102" s="146">
        <f t="shared" si="41"/>
        <v>1.3857837679986829</v>
      </c>
      <c r="BD102" s="147">
        <v>14054.254760798221</v>
      </c>
      <c r="BE102" s="148">
        <v>14.956587801608322</v>
      </c>
      <c r="BF102" s="148">
        <v>0</v>
      </c>
      <c r="BG102" s="148">
        <v>38.855152802539642</v>
      </c>
      <c r="BH102" s="148">
        <v>10.185641937124062</v>
      </c>
      <c r="BI102" s="148">
        <v>2.0808436600588545</v>
      </c>
      <c r="BJ102" s="148">
        <v>32.100954302060906</v>
      </c>
      <c r="BK102" s="148">
        <v>89.250759372088169</v>
      </c>
      <c r="BL102" s="148">
        <v>131.05819384140827</v>
      </c>
      <c r="BM102" s="148">
        <v>16.475840631911918</v>
      </c>
      <c r="BN102" s="196">
        <v>121.77069663735274</v>
      </c>
      <c r="BO102" s="148">
        <v>5.7428114158583083</v>
      </c>
      <c r="BP102" s="148">
        <v>11.809013007535095</v>
      </c>
      <c r="BQ102" s="148">
        <v>6.6556057392026462</v>
      </c>
      <c r="BR102" s="148">
        <v>1.8935305906946185</v>
      </c>
      <c r="BS102" s="148">
        <v>593.31195255875457</v>
      </c>
      <c r="BT102" s="148">
        <v>27.255920290598016</v>
      </c>
      <c r="BU102" s="148">
        <v>55.708876351633982</v>
      </c>
      <c r="BV102" s="148">
        <v>12.410638114249002</v>
      </c>
      <c r="BW102" s="148">
        <v>17.840899706432406</v>
      </c>
      <c r="BX102" s="148"/>
      <c r="BY102" s="148">
        <f t="shared" si="51"/>
        <v>625147.76894640736</v>
      </c>
      <c r="BZ102" s="148"/>
      <c r="CA102" s="148">
        <f t="shared" si="67"/>
        <v>100.80569634866441</v>
      </c>
      <c r="CB102" s="148"/>
      <c r="CC102" s="198">
        <v>14.96579208594423</v>
      </c>
      <c r="CD102" s="198">
        <v>12.759765358555761</v>
      </c>
      <c r="CE102" s="373">
        <v>3.3606376353447045</v>
      </c>
      <c r="CF102" s="200"/>
      <c r="CG102" s="438"/>
      <c r="CJ102" s="146">
        <f t="shared" si="55"/>
        <v>89.288864493390406</v>
      </c>
      <c r="CK102" s="228">
        <f t="shared" si="56"/>
        <v>1.3857837679986829</v>
      </c>
    </row>
    <row r="103" spans="1:89" s="142" customFormat="1" ht="15.75" x14ac:dyDescent="0.2">
      <c r="A103" s="278">
        <v>72</v>
      </c>
      <c r="B103" s="272">
        <v>23</v>
      </c>
      <c r="C103" s="144">
        <v>110</v>
      </c>
      <c r="D103" s="327">
        <v>3276.45</v>
      </c>
      <c r="E103" s="322" t="s">
        <v>242</v>
      </c>
      <c r="F103" s="311" t="s">
        <v>161</v>
      </c>
      <c r="G103" s="239"/>
      <c r="H103" s="145">
        <v>74.784794648977567</v>
      </c>
      <c r="I103" s="145">
        <v>0.36143860666715882</v>
      </c>
      <c r="J103" s="145">
        <v>10.275794300960737</v>
      </c>
      <c r="K103" s="145">
        <v>1.7903890406336016</v>
      </c>
      <c r="L103" s="145">
        <v>2.9330605443826919E-2</v>
      </c>
      <c r="M103" s="145">
        <v>1.6386438944138024</v>
      </c>
      <c r="N103" s="145">
        <v>0.61971088238085703</v>
      </c>
      <c r="O103" s="145">
        <v>2.6340513166636783</v>
      </c>
      <c r="P103" s="145">
        <v>3.4004152262636702</v>
      </c>
      <c r="Q103" s="145">
        <v>8.6464180631281445E-2</v>
      </c>
      <c r="R103" s="145">
        <v>5.7540944707507674E-2</v>
      </c>
      <c r="S103" s="145">
        <v>0.89142635225630906</v>
      </c>
      <c r="T103" s="145">
        <v>0.52</v>
      </c>
      <c r="U103" s="145">
        <v>2.5099999999999998</v>
      </c>
      <c r="V103" s="146">
        <v>99.6</v>
      </c>
      <c r="W103" s="146"/>
      <c r="X103" s="145">
        <v>2.6340513166636783</v>
      </c>
      <c r="Y103" s="145">
        <f t="shared" si="63"/>
        <v>1.9544660769644493</v>
      </c>
      <c r="Z103" s="145">
        <f t="shared" si="64"/>
        <v>2.5143890566561616E-2</v>
      </c>
      <c r="AA103" s="145">
        <f t="shared" si="65"/>
        <v>4.5885173936281278</v>
      </c>
      <c r="AB103" s="145">
        <v>0.52</v>
      </c>
      <c r="AC103" s="146">
        <f t="shared" si="66"/>
        <v>0.94896729696381676</v>
      </c>
      <c r="AD103" s="146"/>
      <c r="AE103" s="146">
        <f t="shared" si="58"/>
        <v>0.10069665323813844</v>
      </c>
      <c r="AF103" s="443">
        <f t="shared" si="59"/>
        <v>0.51901422914271855</v>
      </c>
      <c r="AG103" s="146">
        <v>0</v>
      </c>
      <c r="AH103" s="146">
        <f t="shared" si="57"/>
        <v>5.7540944707507674E-2</v>
      </c>
      <c r="AI103" s="249">
        <f t="shared" si="42"/>
        <v>31.346397132024929</v>
      </c>
      <c r="AJ103" s="249">
        <f t="shared" si="43"/>
        <v>0.98344261935568755</v>
      </c>
      <c r="AK103" s="249">
        <f t="shared" si="44"/>
        <v>1.6557380644312378E-2</v>
      </c>
      <c r="AL103" s="249">
        <f t="shared" si="45"/>
        <v>3.4290329350474043</v>
      </c>
      <c r="AM103" s="249">
        <f t="shared" si="46"/>
        <v>3.3722571314999406</v>
      </c>
      <c r="AN103" s="249">
        <f t="shared" si="47"/>
        <v>5.6775803547463553E-2</v>
      </c>
      <c r="AO103" s="249">
        <f t="shared" si="48"/>
        <v>2.4282357509600034</v>
      </c>
      <c r="AP103" s="249">
        <f t="shared" si="49"/>
        <v>8.1764249039996559E-2</v>
      </c>
      <c r="AQ103" s="433">
        <f t="shared" si="50"/>
        <v>0.65755428173017871</v>
      </c>
      <c r="AR103" s="430">
        <f t="shared" si="52"/>
        <v>32.152574366841364</v>
      </c>
      <c r="AS103" s="430">
        <f t="shared" si="53"/>
        <v>58.708507465556885</v>
      </c>
      <c r="AT103" s="430">
        <f t="shared" si="54"/>
        <v>91.518636114128427</v>
      </c>
      <c r="AU103" s="430"/>
      <c r="AV103" s="436">
        <f t="shared" si="60"/>
        <v>58.708507465556885</v>
      </c>
      <c r="AW103" s="436"/>
      <c r="AX103" s="436">
        <f t="shared" si="61"/>
        <v>0.65755428173017871</v>
      </c>
      <c r="AY103" s="436"/>
      <c r="AZ103" s="436">
        <f t="shared" si="62"/>
        <v>32.152574366841364</v>
      </c>
      <c r="BA103" s="430"/>
      <c r="BB103" s="146">
        <f t="shared" si="40"/>
        <v>90.861081832398241</v>
      </c>
      <c r="BC103" s="146">
        <f t="shared" si="41"/>
        <v>1.825934893913266</v>
      </c>
      <c r="BD103" s="147">
        <v>9978.6970254620446</v>
      </c>
      <c r="BE103" s="148">
        <v>0.53519364162280192</v>
      </c>
      <c r="BF103" s="148">
        <v>0</v>
      </c>
      <c r="BG103" s="148">
        <v>32.550685014564543</v>
      </c>
      <c r="BH103" s="148">
        <v>8.067528290838192</v>
      </c>
      <c r="BI103" s="148">
        <v>-0.23815015790861685</v>
      </c>
      <c r="BJ103" s="148">
        <v>32.186580181923169</v>
      </c>
      <c r="BK103" s="148">
        <v>82.216388459758662</v>
      </c>
      <c r="BL103" s="148">
        <v>129.24961839930756</v>
      </c>
      <c r="BM103" s="148">
        <v>14.380877892677256</v>
      </c>
      <c r="BN103" s="196">
        <v>104.98372989974563</v>
      </c>
      <c r="BO103" s="148">
        <v>3.936155914160294</v>
      </c>
      <c r="BP103" s="148">
        <v>13.797872812940879</v>
      </c>
      <c r="BQ103" s="148">
        <v>5.1776439840509605</v>
      </c>
      <c r="BR103" s="148">
        <v>1.337522439581915</v>
      </c>
      <c r="BS103" s="148">
        <v>675.60719483767377</v>
      </c>
      <c r="BT103" s="148">
        <v>25.397887103260857</v>
      </c>
      <c r="BU103" s="148">
        <v>51.10690546522968</v>
      </c>
      <c r="BV103" s="148">
        <v>16.263630014911822</v>
      </c>
      <c r="BW103" s="148">
        <v>13.772402638985108</v>
      </c>
      <c r="BX103" s="148"/>
      <c r="BY103" s="148">
        <f t="shared" si="51"/>
        <v>6053.2491716514305</v>
      </c>
      <c r="BZ103" s="148"/>
      <c r="CA103" s="148">
        <f t="shared" si="67"/>
        <v>90.277195207475643</v>
      </c>
      <c r="CB103" s="148"/>
      <c r="CC103" s="198">
        <v>18.710164266667164</v>
      </c>
      <c r="CD103" s="198">
        <v>14.168161851141489</v>
      </c>
      <c r="CE103" s="380">
        <v>33.958147614629773</v>
      </c>
      <c r="CF103" s="200"/>
      <c r="CG103" s="438"/>
      <c r="CJ103" s="146">
        <f t="shared" si="55"/>
        <v>90.861081832398241</v>
      </c>
      <c r="CK103" s="228">
        <f t="shared" si="56"/>
        <v>1.825934893913266</v>
      </c>
    </row>
    <row r="104" spans="1:89" s="142" customFormat="1" ht="16.5" customHeight="1" x14ac:dyDescent="0.2">
      <c r="A104" s="278">
        <v>73</v>
      </c>
      <c r="B104" s="272">
        <v>29</v>
      </c>
      <c r="C104" s="144">
        <v>110</v>
      </c>
      <c r="D104" s="327">
        <v>3278.1</v>
      </c>
      <c r="E104" s="322" t="s">
        <v>242</v>
      </c>
      <c r="F104" s="311" t="s">
        <v>162</v>
      </c>
      <c r="G104" s="239"/>
      <c r="H104" s="145">
        <v>76.450486983183652</v>
      </c>
      <c r="I104" s="145">
        <v>0.30848586651020621</v>
      </c>
      <c r="J104" s="145">
        <v>9.1866338394114209</v>
      </c>
      <c r="K104" s="145">
        <v>1.6544118380003343</v>
      </c>
      <c r="L104" s="145">
        <v>2.1359060984880746E-2</v>
      </c>
      <c r="M104" s="145">
        <v>1.4312605056154373</v>
      </c>
      <c r="N104" s="145">
        <v>0.44070862498803937</v>
      </c>
      <c r="O104" s="145">
        <v>2.7472837917267321</v>
      </c>
      <c r="P104" s="145">
        <v>3.4309771628713435</v>
      </c>
      <c r="Q104" s="145">
        <v>8.9097797251216818E-2</v>
      </c>
      <c r="R104" s="145">
        <v>9.1640542606559766E-2</v>
      </c>
      <c r="S104" s="145">
        <v>0.87765398685017115</v>
      </c>
      <c r="T104" s="145">
        <v>0.4</v>
      </c>
      <c r="U104" s="145">
        <v>2.4700000000000002</v>
      </c>
      <c r="V104" s="146">
        <v>99.6</v>
      </c>
      <c r="W104" s="146"/>
      <c r="X104" s="145">
        <v>2.7472837917267321</v>
      </c>
      <c r="Y104" s="145">
        <f t="shared" si="63"/>
        <v>2.0384845734612353</v>
      </c>
      <c r="Z104" s="145">
        <f t="shared" si="64"/>
        <v>2.4755422301361553E-2</v>
      </c>
      <c r="AA104" s="145">
        <f t="shared" si="65"/>
        <v>4.7857683651879679</v>
      </c>
      <c r="AB104" s="145">
        <v>0.4</v>
      </c>
      <c r="AC104" s="146">
        <f t="shared" si="66"/>
        <v>0.96929452945673089</v>
      </c>
      <c r="AD104" s="146"/>
      <c r="AE104" s="146">
        <f t="shared" si="58"/>
        <v>0.16037094956147957</v>
      </c>
      <c r="AF104" s="443">
        <f t="shared" si="59"/>
        <v>0.2803376754265598</v>
      </c>
      <c r="AG104" s="146">
        <v>0</v>
      </c>
      <c r="AH104" s="146">
        <f t="shared" si="57"/>
        <v>9.1640542606559766E-2</v>
      </c>
      <c r="AI104" s="249">
        <f t="shared" si="42"/>
        <v>27.840239193660821</v>
      </c>
      <c r="AJ104" s="249">
        <f t="shared" si="43"/>
        <v>0.98993048610407086</v>
      </c>
      <c r="AK104" s="249">
        <f t="shared" si="44"/>
        <v>1.0069513895929178E-2</v>
      </c>
      <c r="AL104" s="249">
        <f t="shared" si="45"/>
        <v>3.0856723436157716</v>
      </c>
      <c r="AM104" s="249">
        <f t="shared" si="46"/>
        <v>3.0546011230734482</v>
      </c>
      <c r="AN104" s="249">
        <f t="shared" si="47"/>
        <v>3.1071220542323367E-2</v>
      </c>
      <c r="AO104" s="249">
        <f t="shared" si="48"/>
        <v>2.4207524997422949</v>
      </c>
      <c r="AP104" s="249">
        <f t="shared" si="49"/>
        <v>4.9247500257705405E-2</v>
      </c>
      <c r="AQ104" s="433">
        <f t="shared" si="50"/>
        <v>0.36065639622658857</v>
      </c>
      <c r="AR104" s="430">
        <f t="shared" si="52"/>
        <v>29.323974924454326</v>
      </c>
      <c r="AS104" s="430">
        <f t="shared" si="53"/>
        <v>61.788499520956492</v>
      </c>
      <c r="AT104" s="430">
        <f t="shared" si="54"/>
        <v>91.473130841637413</v>
      </c>
      <c r="AU104" s="430"/>
      <c r="AV104" s="436">
        <f t="shared" si="60"/>
        <v>61.788499520956492</v>
      </c>
      <c r="AW104" s="436"/>
      <c r="AX104" s="436">
        <f t="shared" si="61"/>
        <v>0.36065639622658857</v>
      </c>
      <c r="AY104" s="436"/>
      <c r="AZ104" s="436">
        <f t="shared" si="62"/>
        <v>29.323974924454326</v>
      </c>
      <c r="BA104" s="430"/>
      <c r="BB104" s="146">
        <f t="shared" si="40"/>
        <v>91.112474445410811</v>
      </c>
      <c r="BC104" s="146">
        <f t="shared" si="41"/>
        <v>2.1070983616695438</v>
      </c>
      <c r="BD104" s="147">
        <v>9667.5731560835284</v>
      </c>
      <c r="BE104" s="472">
        <v>1</v>
      </c>
      <c r="BF104" s="148">
        <v>0</v>
      </c>
      <c r="BG104" s="148">
        <v>34.218410291077241</v>
      </c>
      <c r="BH104" s="148">
        <v>8.5664375932747916</v>
      </c>
      <c r="BI104" s="148">
        <v>1.1589913703520427</v>
      </c>
      <c r="BJ104" s="148">
        <v>34.798236113763146</v>
      </c>
      <c r="BK104" s="148">
        <v>84.058905160288347</v>
      </c>
      <c r="BL104" s="148">
        <v>138.96152786046119</v>
      </c>
      <c r="BM104" s="148">
        <v>11.780391480158622</v>
      </c>
      <c r="BN104" s="196">
        <v>82.810182476493324</v>
      </c>
      <c r="BO104" s="148">
        <v>3.7772479565717583</v>
      </c>
      <c r="BP104" s="148">
        <v>14.381947491769997</v>
      </c>
      <c r="BQ104" s="148">
        <v>4.4470011562956975</v>
      </c>
      <c r="BR104" s="472">
        <v>1</v>
      </c>
      <c r="BS104" s="148">
        <v>762.53784458445773</v>
      </c>
      <c r="BT104" s="148">
        <v>20.585277751905732</v>
      </c>
      <c r="BU104" s="148">
        <v>39.268833583412977</v>
      </c>
      <c r="BV104" s="148">
        <v>5.9551542930380057</v>
      </c>
      <c r="BW104" s="148">
        <v>14.05344254755029</v>
      </c>
      <c r="BX104" s="148"/>
      <c r="BY104" s="148">
        <f t="shared" si="51"/>
        <v>5642.8389474859405</v>
      </c>
      <c r="BZ104" s="148"/>
      <c r="CA104" s="148">
        <f t="shared" si="67"/>
        <v>73.907553882868996</v>
      </c>
      <c r="CB104" s="148"/>
      <c r="CC104" s="198">
        <v>19.069492677616935</v>
      </c>
      <c r="CD104" s="198">
        <v>16.16225781569036</v>
      </c>
      <c r="CE104" s="380">
        <v>19.669816511113243</v>
      </c>
      <c r="CF104" s="200"/>
      <c r="CG104" s="438"/>
      <c r="CJ104" s="146">
        <f t="shared" si="55"/>
        <v>91.112474445410811</v>
      </c>
      <c r="CK104" s="228">
        <f t="shared" si="56"/>
        <v>2.1070983616695438</v>
      </c>
    </row>
    <row r="105" spans="1:89" s="142" customFormat="1" ht="15.75" x14ac:dyDescent="0.2">
      <c r="A105" s="278">
        <v>74</v>
      </c>
      <c r="B105" s="272">
        <v>21</v>
      </c>
      <c r="C105" s="144">
        <v>110</v>
      </c>
      <c r="D105" s="326">
        <v>3278.4</v>
      </c>
      <c r="E105" s="322" t="s">
        <v>242</v>
      </c>
      <c r="F105" s="313" t="s">
        <v>160</v>
      </c>
      <c r="G105" s="241"/>
      <c r="H105" s="145">
        <v>72.2138536870916</v>
      </c>
      <c r="I105" s="145">
        <v>0.5033665258594775</v>
      </c>
      <c r="J105" s="145">
        <v>11.858639306827827</v>
      </c>
      <c r="K105" s="145">
        <v>2.359225149113231</v>
      </c>
      <c r="L105" s="145">
        <v>2.5860658893266036E-2</v>
      </c>
      <c r="M105" s="145">
        <v>1.9052382278334148</v>
      </c>
      <c r="N105" s="145">
        <v>0.38505910210366989</v>
      </c>
      <c r="O105" s="145">
        <v>2.6986717504917701</v>
      </c>
      <c r="P105" s="145">
        <v>3.5901517869856181</v>
      </c>
      <c r="Q105" s="145">
        <v>9.5297546157862248E-2</v>
      </c>
      <c r="R105" s="145">
        <v>2.6471540599406179E-2</v>
      </c>
      <c r="S105" s="145">
        <v>0.86816471804283268</v>
      </c>
      <c r="T105" s="145">
        <v>0.42</v>
      </c>
      <c r="U105" s="145">
        <v>2.65</v>
      </c>
      <c r="V105" s="146">
        <v>99.6</v>
      </c>
      <c r="W105" s="146"/>
      <c r="X105" s="145">
        <v>2.6986717504917701</v>
      </c>
      <c r="Y105" s="145">
        <f t="shared" si="63"/>
        <v>2.0024144388648932</v>
      </c>
      <c r="Z105" s="145">
        <f t="shared" si="64"/>
        <v>2.4487764590946679E-2</v>
      </c>
      <c r="AA105" s="145">
        <f t="shared" si="65"/>
        <v>4.7010861893566638</v>
      </c>
      <c r="AB105" s="145">
        <v>0.42</v>
      </c>
      <c r="AC105" s="146">
        <f t="shared" si="66"/>
        <v>0.89463625864223884</v>
      </c>
      <c r="AD105" s="146"/>
      <c r="AE105" s="146">
        <f t="shared" si="58"/>
        <v>4.6325196048960814E-2</v>
      </c>
      <c r="AF105" s="443">
        <f t="shared" si="59"/>
        <v>0.3387339060547091</v>
      </c>
      <c r="AG105" s="146">
        <v>0</v>
      </c>
      <c r="AH105" s="146">
        <f t="shared" si="57"/>
        <v>2.6471540599406179E-2</v>
      </c>
      <c r="AI105" s="249">
        <f t="shared" si="42"/>
        <v>35.91465182653819</v>
      </c>
      <c r="AJ105" s="249">
        <f t="shared" si="43"/>
        <v>0.9905683644744564</v>
      </c>
      <c r="AK105" s="249">
        <f t="shared" si="44"/>
        <v>9.4316355255436597E-3</v>
      </c>
      <c r="AL105" s="249">
        <f t="shared" si="45"/>
        <v>4.2644633769466456</v>
      </c>
      <c r="AM105" s="249">
        <f t="shared" si="46"/>
        <v>4.2242425126632561</v>
      </c>
      <c r="AN105" s="249">
        <f t="shared" si="47"/>
        <v>4.0220864283389862E-2</v>
      </c>
      <c r="AO105" s="249">
        <f t="shared" si="48"/>
        <v>2.6004793920399014</v>
      </c>
      <c r="AP105" s="249">
        <f t="shared" si="49"/>
        <v>4.9520607960098398E-2</v>
      </c>
      <c r="AQ105" s="433">
        <f t="shared" si="50"/>
        <v>0.42847537829819737</v>
      </c>
      <c r="AR105" s="430">
        <f t="shared" si="52"/>
        <v>37.366722423061972</v>
      </c>
      <c r="AS105" s="430">
        <f t="shared" si="53"/>
        <v>53.530492475560614</v>
      </c>
      <c r="AT105" s="430">
        <f t="shared" si="54"/>
        <v>91.325690276920781</v>
      </c>
      <c r="AU105" s="430"/>
      <c r="AV105" s="436">
        <f t="shared" si="60"/>
        <v>53.530492475560614</v>
      </c>
      <c r="AW105" s="436"/>
      <c r="AX105" s="436">
        <f t="shared" si="61"/>
        <v>0.42847537829819737</v>
      </c>
      <c r="AY105" s="436"/>
      <c r="AZ105" s="436">
        <f t="shared" si="62"/>
        <v>37.366722423061972</v>
      </c>
      <c r="BA105" s="430"/>
      <c r="BB105" s="146">
        <f t="shared" si="40"/>
        <v>90.897214898622593</v>
      </c>
      <c r="BC105" s="146">
        <f t="shared" si="41"/>
        <v>1.4325712560361648</v>
      </c>
      <c r="BD105" s="147">
        <v>15176.391956690064</v>
      </c>
      <c r="BE105" s="148">
        <v>17.275545106976711</v>
      </c>
      <c r="BF105" s="148">
        <v>0</v>
      </c>
      <c r="BG105" s="148">
        <v>48.7713053436199</v>
      </c>
      <c r="BH105" s="148">
        <v>11.970107854530371</v>
      </c>
      <c r="BI105" s="148">
        <v>0.57106838987333286</v>
      </c>
      <c r="BJ105" s="148">
        <v>41.206469103012786</v>
      </c>
      <c r="BK105" s="148">
        <v>97.456342527120739</v>
      </c>
      <c r="BL105" s="148">
        <v>143.5976429566737</v>
      </c>
      <c r="BM105" s="148">
        <v>18.709429226842317</v>
      </c>
      <c r="BN105" s="196">
        <v>137.08882660921745</v>
      </c>
      <c r="BO105" s="148">
        <v>7.2891118780157376</v>
      </c>
      <c r="BP105" s="148">
        <v>18.803167245306586</v>
      </c>
      <c r="BQ105" s="148">
        <v>7.3766273166849778</v>
      </c>
      <c r="BR105" s="148">
        <v>0.60401076280204247</v>
      </c>
      <c r="BS105" s="148">
        <v>649.58865840293618</v>
      </c>
      <c r="BT105" s="148">
        <v>22.764636635132302</v>
      </c>
      <c r="BU105" s="148">
        <v>60.12448581923087</v>
      </c>
      <c r="BV105" s="148">
        <v>2.1578479105691013</v>
      </c>
      <c r="BW105" s="148">
        <v>11.484701622482099</v>
      </c>
      <c r="BX105" s="148"/>
      <c r="BY105" s="148">
        <f t="shared" si="51"/>
        <v>405340.28913236788</v>
      </c>
      <c r="BZ105" s="148"/>
      <c r="CA105" s="148">
        <f t="shared" si="67"/>
        <v>94.373824076845267</v>
      </c>
      <c r="CB105" s="148"/>
      <c r="CC105" s="198">
        <v>17.719876494182067</v>
      </c>
      <c r="CD105" s="198">
        <v>15.080994752452655</v>
      </c>
      <c r="CE105" s="380">
        <v>6.4403647585422492</v>
      </c>
      <c r="CF105" s="200"/>
      <c r="CG105" s="438"/>
      <c r="CJ105" s="146">
        <f t="shared" si="55"/>
        <v>90.897214898622593</v>
      </c>
      <c r="CK105" s="228">
        <f t="shared" si="56"/>
        <v>1.4325712560361648</v>
      </c>
    </row>
    <row r="106" spans="1:89" s="142" customFormat="1" ht="15.75" x14ac:dyDescent="0.2">
      <c r="A106" s="278">
        <v>75</v>
      </c>
      <c r="B106" s="272">
        <v>19</v>
      </c>
      <c r="C106" s="144">
        <v>110</v>
      </c>
      <c r="D106" s="327">
        <v>3280.3</v>
      </c>
      <c r="E106" s="322" t="s">
        <v>242</v>
      </c>
      <c r="F106" s="311" t="s">
        <v>158</v>
      </c>
      <c r="G106" s="239"/>
      <c r="H106" s="145">
        <v>70.870916026166725</v>
      </c>
      <c r="I106" s="145">
        <v>0.4937467286293406</v>
      </c>
      <c r="J106" s="145">
        <v>13.202216246341889</v>
      </c>
      <c r="K106" s="145">
        <v>2.492808896856729</v>
      </c>
      <c r="L106" s="145">
        <v>3.1318232580414787E-2</v>
      </c>
      <c r="M106" s="145">
        <v>2.0077333401144739</v>
      </c>
      <c r="N106" s="145">
        <v>0.51751594097864562</v>
      </c>
      <c r="O106" s="145">
        <v>2.5749299953167739</v>
      </c>
      <c r="P106" s="145">
        <v>3.208639639582366</v>
      </c>
      <c r="Q106" s="145">
        <v>8.5793594788693278E-2</v>
      </c>
      <c r="R106" s="145">
        <v>2.3259143414770592E-2</v>
      </c>
      <c r="S106" s="145">
        <v>0.77112221522917068</v>
      </c>
      <c r="T106" s="145">
        <v>0.52</v>
      </c>
      <c r="U106" s="145">
        <v>2.8</v>
      </c>
      <c r="V106" s="146">
        <v>99.6</v>
      </c>
      <c r="W106" s="146"/>
      <c r="X106" s="145">
        <v>2.5749299953167739</v>
      </c>
      <c r="Y106" s="145">
        <f t="shared" si="63"/>
        <v>1.9105980565250462</v>
      </c>
      <c r="Z106" s="145">
        <f t="shared" si="64"/>
        <v>2.1750549043216952E-2</v>
      </c>
      <c r="AA106" s="145">
        <f t="shared" si="65"/>
        <v>4.4855280518418201</v>
      </c>
      <c r="AB106" s="145">
        <v>0.52</v>
      </c>
      <c r="AC106" s="146">
        <f t="shared" si="66"/>
        <v>0.79438135864394133</v>
      </c>
      <c r="AD106" s="146"/>
      <c r="AE106" s="146">
        <f t="shared" si="58"/>
        <v>4.0703500975848531E-2</v>
      </c>
      <c r="AF106" s="443">
        <f t="shared" si="59"/>
        <v>0.4768124400027971</v>
      </c>
      <c r="AG106" s="146">
        <v>0</v>
      </c>
      <c r="AH106" s="146">
        <f t="shared" si="57"/>
        <v>2.3259143414770592E-2</v>
      </c>
      <c r="AI106" s="249">
        <f t="shared" si="42"/>
        <v>40.083461179028461</v>
      </c>
      <c r="AJ106" s="249">
        <f t="shared" si="43"/>
        <v>0.98810450929192062</v>
      </c>
      <c r="AK106" s="249">
        <f t="shared" si="44"/>
        <v>1.1895490708079466E-2</v>
      </c>
      <c r="AL106" s="249">
        <f t="shared" si="45"/>
        <v>4.5005422369712029</v>
      </c>
      <c r="AM106" s="249">
        <f t="shared" si="46"/>
        <v>4.4470060786099932</v>
      </c>
      <c r="AN106" s="249">
        <f t="shared" si="47"/>
        <v>5.3536158361210118E-2</v>
      </c>
      <c r="AO106" s="249">
        <f t="shared" si="48"/>
        <v>2.7341683517942834</v>
      </c>
      <c r="AP106" s="249">
        <f t="shared" si="49"/>
        <v>6.5831648205716339E-2</v>
      </c>
      <c r="AQ106" s="433">
        <f t="shared" si="50"/>
        <v>0.59618024656972357</v>
      </c>
      <c r="AR106" s="430">
        <f t="shared" si="52"/>
        <v>40.766781353492334</v>
      </c>
      <c r="AS106" s="430">
        <f t="shared" si="53"/>
        <v>50.487525349420558</v>
      </c>
      <c r="AT106" s="430">
        <f t="shared" si="54"/>
        <v>91.850486949482615</v>
      </c>
      <c r="AU106" s="430"/>
      <c r="AV106" s="436">
        <f t="shared" si="60"/>
        <v>50.487525349420558</v>
      </c>
      <c r="AW106" s="436"/>
      <c r="AX106" s="436">
        <f t="shared" si="61"/>
        <v>0.59618024656972357</v>
      </c>
      <c r="AY106" s="436"/>
      <c r="AZ106" s="436">
        <f t="shared" si="62"/>
        <v>40.766781353492334</v>
      </c>
      <c r="BA106" s="430"/>
      <c r="BB106" s="146">
        <f t="shared" si="40"/>
        <v>91.254306702912885</v>
      </c>
      <c r="BC106" s="146">
        <f t="shared" si="41"/>
        <v>1.2384476692343898</v>
      </c>
      <c r="BD106" s="147">
        <v>16460.656264565816</v>
      </c>
      <c r="BE106" s="148">
        <v>14.895904343352782</v>
      </c>
      <c r="BF106" s="148">
        <v>0</v>
      </c>
      <c r="BG106" s="148">
        <v>46.881359959396129</v>
      </c>
      <c r="BH106" s="148">
        <v>11.576197347196247</v>
      </c>
      <c r="BI106" s="148">
        <v>0.29204151312354359</v>
      </c>
      <c r="BJ106" s="148">
        <v>34.907544416725436</v>
      </c>
      <c r="BK106" s="148">
        <v>90.786243877870376</v>
      </c>
      <c r="BL106" s="148">
        <v>131.55711047880288</v>
      </c>
      <c r="BM106" s="148">
        <v>16.074408514957906</v>
      </c>
      <c r="BN106" s="196">
        <v>110.88767592897494</v>
      </c>
      <c r="BO106" s="148">
        <v>7.8954905512026512</v>
      </c>
      <c r="BP106" s="148">
        <v>13.398066177127623</v>
      </c>
      <c r="BQ106" s="148">
        <v>6.0195354196397188</v>
      </c>
      <c r="BR106" s="148">
        <v>1.1947499861319812</v>
      </c>
      <c r="BS106" s="148">
        <v>553.68120660799877</v>
      </c>
      <c r="BT106" s="148">
        <v>29.633152457848528</v>
      </c>
      <c r="BU106" s="148">
        <v>47.435333602330637</v>
      </c>
      <c r="BV106" s="148">
        <v>10.985021511674674</v>
      </c>
      <c r="BW106" s="148">
        <v>11.536755498575255</v>
      </c>
      <c r="BX106" s="148"/>
      <c r="BY106" s="148">
        <f t="shared" si="51"/>
        <v>452204.86600139138</v>
      </c>
      <c r="BZ106" s="148"/>
      <c r="CA106" s="148">
        <f t="shared" si="67"/>
        <v>88.605241558754429</v>
      </c>
      <c r="CB106" s="148"/>
      <c r="CC106" s="198">
        <v>15.80351893749174</v>
      </c>
      <c r="CD106" s="198">
        <v>12.82108158466794</v>
      </c>
      <c r="CE106" s="380">
        <v>1.9461329649560724</v>
      </c>
      <c r="CF106" s="200" t="s">
        <v>159</v>
      </c>
      <c r="CG106" s="438"/>
      <c r="CJ106" s="146">
        <f t="shared" si="55"/>
        <v>91.254306702912885</v>
      </c>
      <c r="CK106" s="228">
        <f t="shared" si="56"/>
        <v>1.2384476692343898</v>
      </c>
    </row>
    <row r="107" spans="1:89" s="142" customFormat="1" ht="15.75" x14ac:dyDescent="0.2">
      <c r="A107" s="278">
        <v>76</v>
      </c>
      <c r="B107" s="272">
        <v>17</v>
      </c>
      <c r="C107" s="144">
        <v>110</v>
      </c>
      <c r="D107" s="327">
        <v>3282.5</v>
      </c>
      <c r="E107" s="322" t="s">
        <v>242</v>
      </c>
      <c r="F107" s="311" t="s">
        <v>157</v>
      </c>
      <c r="G107" s="239"/>
      <c r="H107" s="145">
        <v>65.58966492114024</v>
      </c>
      <c r="I107" s="145">
        <v>0.71491339586050662</v>
      </c>
      <c r="J107" s="145">
        <v>16.262895854070845</v>
      </c>
      <c r="K107" s="145">
        <v>3.3929170599643026</v>
      </c>
      <c r="L107" s="145">
        <v>3.526386695956614E-2</v>
      </c>
      <c r="M107" s="145">
        <v>2.4972763459360197</v>
      </c>
      <c r="N107" s="145">
        <v>0.3967185032951191</v>
      </c>
      <c r="O107" s="145">
        <v>2.0092203267659778</v>
      </c>
      <c r="P107" s="145">
        <v>3.9277182051040018</v>
      </c>
      <c r="Q107" s="145">
        <v>8.2419037893869701E-2</v>
      </c>
      <c r="R107" s="145">
        <v>1.8657045891398365E-2</v>
      </c>
      <c r="S107" s="145">
        <v>0.64233543711814378</v>
      </c>
      <c r="T107" s="145">
        <v>0.62</v>
      </c>
      <c r="U107" s="145">
        <v>3.41</v>
      </c>
      <c r="V107" s="146">
        <v>99.6</v>
      </c>
      <c r="W107" s="146"/>
      <c r="X107" s="145">
        <v>2.0092203267659778</v>
      </c>
      <c r="Y107" s="145">
        <f t="shared" si="63"/>
        <v>1.4908414824603555</v>
      </c>
      <c r="Z107" s="145">
        <f t="shared" si="64"/>
        <v>1.8117943111108897E-2</v>
      </c>
      <c r="AA107" s="145">
        <f t="shared" si="65"/>
        <v>3.5000618092263336</v>
      </c>
      <c r="AB107" s="145">
        <v>0.62</v>
      </c>
      <c r="AC107" s="146">
        <f t="shared" si="66"/>
        <v>0.66099248300954216</v>
      </c>
      <c r="AD107" s="146"/>
      <c r="AE107" s="146">
        <f t="shared" si="58"/>
        <v>3.2649830309947142E-2</v>
      </c>
      <c r="AF107" s="443">
        <f t="shared" si="59"/>
        <v>0.36406867298517198</v>
      </c>
      <c r="AG107" s="146">
        <v>0</v>
      </c>
      <c r="AH107" s="146">
        <f t="shared" si="57"/>
        <v>1.8657045891398365E-2</v>
      </c>
      <c r="AI107" s="249">
        <f t="shared" si="42"/>
        <v>49.1527562351977</v>
      </c>
      <c r="AJ107" s="249">
        <f t="shared" si="43"/>
        <v>0.99259311784586224</v>
      </c>
      <c r="AK107" s="249">
        <f t="shared" si="44"/>
        <v>7.4068821541378137E-3</v>
      </c>
      <c r="AL107" s="249">
        <f t="shared" si="45"/>
        <v>5.8901934059003223</v>
      </c>
      <c r="AM107" s="249">
        <f t="shared" si="46"/>
        <v>5.8465654374777394</v>
      </c>
      <c r="AN107" s="249">
        <f t="shared" si="47"/>
        <v>4.3627968422583326E-2</v>
      </c>
      <c r="AO107" s="249">
        <f t="shared" si="48"/>
        <v>3.3598564709194729</v>
      </c>
      <c r="AP107" s="249">
        <f t="shared" si="49"/>
        <v>5.0143529080527841E-2</v>
      </c>
      <c r="AQ107" s="433">
        <f t="shared" si="50"/>
        <v>0.45784017048828313</v>
      </c>
      <c r="AR107" s="430">
        <f t="shared" si="52"/>
        <v>50.938635524936117</v>
      </c>
      <c r="AS107" s="430">
        <f t="shared" si="53"/>
        <v>40.120347158672182</v>
      </c>
      <c r="AT107" s="430">
        <f t="shared" si="54"/>
        <v>91.516822854096574</v>
      </c>
      <c r="AU107" s="430"/>
      <c r="AV107" s="436">
        <f t="shared" si="60"/>
        <v>40.120347158672182</v>
      </c>
      <c r="AW107" s="436"/>
      <c r="AX107" s="436">
        <f t="shared" si="61"/>
        <v>0.45784017048828313</v>
      </c>
      <c r="AY107" s="436"/>
      <c r="AZ107" s="436">
        <f t="shared" si="62"/>
        <v>50.938635524936117</v>
      </c>
      <c r="BA107" s="430"/>
      <c r="BB107" s="146">
        <f t="shared" si="40"/>
        <v>91.058982683608292</v>
      </c>
      <c r="BC107" s="146">
        <f t="shared" si="41"/>
        <v>0.78762115916968312</v>
      </c>
      <c r="BD107" s="147">
        <v>22000.314968651914</v>
      </c>
      <c r="BE107" s="148">
        <v>14.706849994473467</v>
      </c>
      <c r="BF107" s="148">
        <v>0</v>
      </c>
      <c r="BG107" s="148">
        <v>60.194791545538344</v>
      </c>
      <c r="BH107" s="148">
        <v>14.536978567096639</v>
      </c>
      <c r="BI107" s="148">
        <v>0.36460544599030026</v>
      </c>
      <c r="BJ107" s="148">
        <v>31.331911177453609</v>
      </c>
      <c r="BK107" s="148">
        <v>120.4070214602129</v>
      </c>
      <c r="BL107" s="148">
        <v>140.26806188168743</v>
      </c>
      <c r="BM107" s="148">
        <v>20.043383208929203</v>
      </c>
      <c r="BN107" s="196">
        <v>123.21528734558943</v>
      </c>
      <c r="BO107" s="148">
        <v>10.804822727226194</v>
      </c>
      <c r="BP107" s="148">
        <v>14.669307721595509</v>
      </c>
      <c r="BQ107" s="148">
        <v>8.3619764128959329</v>
      </c>
      <c r="BR107" s="148">
        <v>3.8455010732399297</v>
      </c>
      <c r="BS107" s="148">
        <v>613.48617095098962</v>
      </c>
      <c r="BT107" s="148">
        <v>33.547654110259515</v>
      </c>
      <c r="BU107" s="148">
        <v>53.976502629408081</v>
      </c>
      <c r="BV107" s="148">
        <v>9.5516081711002894</v>
      </c>
      <c r="BW107" s="148">
        <v>13.037490164746105</v>
      </c>
      <c r="BX107" s="148"/>
      <c r="BY107" s="148">
        <f t="shared" si="51"/>
        <v>4383957.9513864638</v>
      </c>
      <c r="BZ107" s="148"/>
      <c r="CA107" s="148">
        <f t="shared" si="67"/>
        <v>100.56164690441371</v>
      </c>
      <c r="CB107" s="148"/>
      <c r="CC107" s="198">
        <v>12.932508623133495</v>
      </c>
      <c r="CD107" s="198">
        <v>12.772272706516297</v>
      </c>
      <c r="CE107" s="380">
        <v>0.63698237314740003</v>
      </c>
      <c r="CF107" s="200"/>
      <c r="CG107" s="438"/>
      <c r="CJ107" s="146">
        <f t="shared" si="55"/>
        <v>91.058982683608292</v>
      </c>
      <c r="CK107" s="228">
        <f t="shared" si="56"/>
        <v>0.78762115916968312</v>
      </c>
    </row>
    <row r="108" spans="1:89" s="142" customFormat="1" ht="15.75" x14ac:dyDescent="0.2">
      <c r="A108" s="278">
        <v>77</v>
      </c>
      <c r="B108" s="272">
        <v>15</v>
      </c>
      <c r="C108" s="144">
        <v>110</v>
      </c>
      <c r="D108" s="327">
        <v>3283</v>
      </c>
      <c r="E108" s="322" t="s">
        <v>242</v>
      </c>
      <c r="F108" s="314" t="s">
        <v>156</v>
      </c>
      <c r="G108" s="239"/>
      <c r="H108" s="145">
        <v>73.589824494101848</v>
      </c>
      <c r="I108" s="145">
        <v>0.35570896627067689</v>
      </c>
      <c r="J108" s="145">
        <v>13.816133282740042</v>
      </c>
      <c r="K108" s="145">
        <v>1.4905947769377994</v>
      </c>
      <c r="L108" s="145">
        <v>2.906847190196021E-2</v>
      </c>
      <c r="M108" s="145">
        <v>1.1027788225384765</v>
      </c>
      <c r="N108" s="145">
        <v>0.5998031031477643</v>
      </c>
      <c r="O108" s="145">
        <v>2.1803379603954611</v>
      </c>
      <c r="P108" s="145">
        <v>3.2132309097201657</v>
      </c>
      <c r="Q108" s="145">
        <v>8.3356628485412032E-2</v>
      </c>
      <c r="R108" s="145">
        <v>4.7198285387851771E-2</v>
      </c>
      <c r="S108" s="145">
        <v>0.65196429837253622</v>
      </c>
      <c r="T108" s="145">
        <v>0.37</v>
      </c>
      <c r="U108" s="145">
        <v>2.0699999999999998</v>
      </c>
      <c r="V108" s="146">
        <v>99.6</v>
      </c>
      <c r="W108" s="146"/>
      <c r="X108" s="145">
        <v>2.1803379603954611</v>
      </c>
      <c r="Y108" s="145">
        <f t="shared" si="63"/>
        <v>1.617810766613432</v>
      </c>
      <c r="Z108" s="145">
        <f t="shared" si="64"/>
        <v>1.8389538216019411E-2</v>
      </c>
      <c r="AA108" s="145">
        <f t="shared" si="65"/>
        <v>3.7981487270088934</v>
      </c>
      <c r="AB108" s="145">
        <v>0.37</v>
      </c>
      <c r="AC108" s="146">
        <f t="shared" si="66"/>
        <v>0.69916258376038798</v>
      </c>
      <c r="AD108" s="146"/>
      <c r="AE108" s="146">
        <f t="shared" si="58"/>
        <v>8.2596999428740589E-2</v>
      </c>
      <c r="AF108" s="443">
        <f t="shared" si="59"/>
        <v>0.51720610371902376</v>
      </c>
      <c r="AG108" s="146">
        <v>0</v>
      </c>
      <c r="AH108" s="146">
        <f t="shared" si="57"/>
        <v>4.7198285387851771E-2</v>
      </c>
      <c r="AI108" s="249">
        <f t="shared" si="42"/>
        <v>41.965605951939153</v>
      </c>
      <c r="AJ108" s="249">
        <f t="shared" si="43"/>
        <v>0.98767547633384933</v>
      </c>
      <c r="AK108" s="249">
        <f t="shared" si="44"/>
        <v>1.2324523666150581E-2</v>
      </c>
      <c r="AL108" s="249">
        <f t="shared" si="45"/>
        <v>2.5933735994762759</v>
      </c>
      <c r="AM108" s="249">
        <f t="shared" si="46"/>
        <v>2.5614115051743602</v>
      </c>
      <c r="AN108" s="249">
        <f t="shared" si="47"/>
        <v>3.1962094301915482E-2</v>
      </c>
      <c r="AO108" s="249">
        <f t="shared" si="48"/>
        <v>2.0195976568925933</v>
      </c>
      <c r="AP108" s="249">
        <f t="shared" si="49"/>
        <v>5.0402343107406732E-2</v>
      </c>
      <c r="AQ108" s="433">
        <f t="shared" si="50"/>
        <v>0.59957054112834596</v>
      </c>
      <c r="AR108" s="430">
        <f t="shared" si="52"/>
        <v>36.794284889613991</v>
      </c>
      <c r="AS108" s="430">
        <f t="shared" si="53"/>
        <v>55.192682049294852</v>
      </c>
      <c r="AT108" s="430">
        <f t="shared" si="54"/>
        <v>92.58653748003718</v>
      </c>
      <c r="AU108" s="430"/>
      <c r="AV108" s="436">
        <f t="shared" si="60"/>
        <v>55.192682049294852</v>
      </c>
      <c r="AW108" s="436"/>
      <c r="AX108" s="436">
        <f t="shared" si="61"/>
        <v>0.59957054112834596</v>
      </c>
      <c r="AY108" s="436"/>
      <c r="AZ108" s="436">
        <f t="shared" si="62"/>
        <v>36.794284889613991</v>
      </c>
      <c r="BA108" s="430"/>
      <c r="BB108" s="146">
        <f t="shared" si="40"/>
        <v>91.986966938908836</v>
      </c>
      <c r="BC108" s="146">
        <f t="shared" si="41"/>
        <v>1.5000341008087976</v>
      </c>
      <c r="BD108" s="147">
        <v>9505.285581250937</v>
      </c>
      <c r="BE108" s="148">
        <v>5.5702372998574008</v>
      </c>
      <c r="BF108" s="148">
        <v>1.1409349313621073</v>
      </c>
      <c r="BG108" s="148">
        <v>37.138598360260154</v>
      </c>
      <c r="BH108" s="148">
        <v>9.5364915591948556</v>
      </c>
      <c r="BI108" s="148">
        <v>2.6039368628621742</v>
      </c>
      <c r="BJ108" s="148">
        <v>34.086900273038758</v>
      </c>
      <c r="BK108" s="148">
        <v>84.861052649374145</v>
      </c>
      <c r="BL108" s="148">
        <v>129.6319846793333</v>
      </c>
      <c r="BM108" s="148">
        <v>14.597831536457699</v>
      </c>
      <c r="BN108" s="196">
        <v>145.80050647831521</v>
      </c>
      <c r="BO108" s="148">
        <v>5.4376358663257891</v>
      </c>
      <c r="BP108" s="148">
        <v>15.642980453083306</v>
      </c>
      <c r="BQ108" s="148">
        <v>7.4504892553242099</v>
      </c>
      <c r="BR108" s="148">
        <v>3.0281329374949517</v>
      </c>
      <c r="BS108" s="148">
        <v>632.97744734096204</v>
      </c>
      <c r="BT108" s="148">
        <v>24.615014282473897</v>
      </c>
      <c r="BU108" s="148">
        <v>39.467679356732447</v>
      </c>
      <c r="BV108" s="148">
        <v>0</v>
      </c>
      <c r="BW108" s="148">
        <v>13.310599896447039</v>
      </c>
      <c r="BX108" s="148"/>
      <c r="BY108" s="148">
        <f t="shared" si="51"/>
        <v>235509.99002676579</v>
      </c>
      <c r="BZ108" s="148"/>
      <c r="CA108" s="148">
        <f t="shared" si="67"/>
        <v>77.393293535653385</v>
      </c>
      <c r="CB108" s="148"/>
      <c r="CC108" s="198">
        <v>12.753226244074337</v>
      </c>
      <c r="CD108" s="198">
        <v>13.155486409810562</v>
      </c>
      <c r="CE108" s="380">
        <v>1.6183917287010245</v>
      </c>
      <c r="CF108" s="200"/>
      <c r="CG108" s="438"/>
      <c r="CJ108" s="146">
        <f t="shared" si="55"/>
        <v>91.986966938908836</v>
      </c>
      <c r="CK108" s="228">
        <f t="shared" si="56"/>
        <v>1.5000341008087976</v>
      </c>
    </row>
    <row r="109" spans="1:89" s="142" customFormat="1" ht="15.75" x14ac:dyDescent="0.2">
      <c r="A109" s="278">
        <v>78</v>
      </c>
      <c r="B109" s="272">
        <v>31</v>
      </c>
      <c r="C109" s="144">
        <v>110</v>
      </c>
      <c r="D109" s="327">
        <v>3314.85</v>
      </c>
      <c r="E109" s="322" t="s">
        <v>242</v>
      </c>
      <c r="F109" s="311" t="s">
        <v>161</v>
      </c>
      <c r="G109" s="242"/>
      <c r="H109" s="145">
        <v>69.099022505636853</v>
      </c>
      <c r="I109" s="145">
        <v>0.69138201845653247</v>
      </c>
      <c r="J109" s="145">
        <v>11.92785263320566</v>
      </c>
      <c r="K109" s="145">
        <v>3.1159882959097924</v>
      </c>
      <c r="L109" s="145">
        <v>5.8153627720642913E-2</v>
      </c>
      <c r="M109" s="145">
        <v>2.3038887821671992</v>
      </c>
      <c r="N109" s="145">
        <v>1.2304569166923334</v>
      </c>
      <c r="O109" s="145">
        <v>2.8647071884749158</v>
      </c>
      <c r="P109" s="145">
        <v>3.207885386628833</v>
      </c>
      <c r="Q109" s="145">
        <v>0.13938409183836634</v>
      </c>
      <c r="R109" s="145">
        <v>6.6768979975552978E-2</v>
      </c>
      <c r="S109" s="145">
        <v>0.86450957329329647</v>
      </c>
      <c r="T109" s="145">
        <v>0.56000000000000005</v>
      </c>
      <c r="U109" s="145">
        <v>3.47</v>
      </c>
      <c r="V109" s="146">
        <v>99.599999999999952</v>
      </c>
      <c r="W109" s="146"/>
      <c r="X109" s="145">
        <v>2.8647071884749158</v>
      </c>
      <c r="Y109" s="145">
        <f t="shared" si="63"/>
        <v>2.1256127338483877</v>
      </c>
      <c r="Z109" s="145">
        <f t="shared" si="64"/>
        <v>2.4384666270648364E-2</v>
      </c>
      <c r="AA109" s="145">
        <f t="shared" si="65"/>
        <v>4.9903199223233035</v>
      </c>
      <c r="AB109" s="145">
        <v>0.56000000000000005</v>
      </c>
      <c r="AC109" s="146">
        <f t="shared" si="66"/>
        <v>0.93127855326884945</v>
      </c>
      <c r="AD109" s="146"/>
      <c r="AE109" s="146">
        <f t="shared" si="58"/>
        <v>0.1168457149572177</v>
      </c>
      <c r="AF109" s="443">
        <f t="shared" si="59"/>
        <v>1.1136112017351156</v>
      </c>
      <c r="AG109" s="146">
        <v>0</v>
      </c>
      <c r="AH109" s="146">
        <f t="shared" si="57"/>
        <v>6.6768979975552978E-2</v>
      </c>
      <c r="AI109" s="249">
        <f t="shared" si="42"/>
        <v>36.897169101352098</v>
      </c>
      <c r="AJ109" s="249">
        <f t="shared" si="43"/>
        <v>0.96981851917484074</v>
      </c>
      <c r="AK109" s="249">
        <f t="shared" si="44"/>
        <v>3.0181480825159222E-2</v>
      </c>
      <c r="AL109" s="249">
        <f t="shared" si="45"/>
        <v>5.4198770780769916</v>
      </c>
      <c r="AM109" s="249">
        <f t="shared" si="46"/>
        <v>5.2562971619702905</v>
      </c>
      <c r="AN109" s="249">
        <f t="shared" si="47"/>
        <v>0.16357991610670072</v>
      </c>
      <c r="AO109" s="249">
        <f t="shared" si="48"/>
        <v>3.2666771090091511</v>
      </c>
      <c r="AP109" s="249">
        <f t="shared" si="49"/>
        <v>0.2033228909908488</v>
      </c>
      <c r="AQ109" s="433">
        <f t="shared" si="50"/>
        <v>1.4805140088326652</v>
      </c>
      <c r="AR109" s="430">
        <f t="shared" si="52"/>
        <v>40.901653808370206</v>
      </c>
      <c r="AS109" s="430">
        <f t="shared" si="53"/>
        <v>48.648195601451746</v>
      </c>
      <c r="AT109" s="430">
        <f t="shared" si="54"/>
        <v>91.030363418654616</v>
      </c>
      <c r="AU109" s="430"/>
      <c r="AV109" s="436">
        <f t="shared" si="60"/>
        <v>48.648195601451746</v>
      </c>
      <c r="AW109" s="436"/>
      <c r="AX109" s="436">
        <f t="shared" si="61"/>
        <v>1.4805140088326652</v>
      </c>
      <c r="AY109" s="436"/>
      <c r="AZ109" s="436">
        <f t="shared" si="62"/>
        <v>40.901653808370206</v>
      </c>
      <c r="BA109" s="430"/>
      <c r="BB109" s="146">
        <f t="shared" si="40"/>
        <v>89.549849409821945</v>
      </c>
      <c r="BC109" s="146">
        <f t="shared" si="41"/>
        <v>1.1893943415925219</v>
      </c>
      <c r="BD109" s="147">
        <v>18150.235926388024</v>
      </c>
      <c r="BE109" s="472">
        <v>1</v>
      </c>
      <c r="BF109" s="148">
        <v>-0.32163605900797787</v>
      </c>
      <c r="BG109" s="148">
        <v>47.729009739144338</v>
      </c>
      <c r="BH109" s="148">
        <v>11.859947835353728</v>
      </c>
      <c r="BI109" s="148">
        <v>0.72669825990222636</v>
      </c>
      <c r="BJ109" s="148">
        <v>32.081865171972346</v>
      </c>
      <c r="BK109" s="148">
        <v>85.704042071743672</v>
      </c>
      <c r="BL109" s="148">
        <v>141.76118954249412</v>
      </c>
      <c r="BM109" s="148">
        <v>16.891521614603878</v>
      </c>
      <c r="BN109" s="196">
        <v>153.76533365607276</v>
      </c>
      <c r="BO109" s="148">
        <v>8.9743435980767874</v>
      </c>
      <c r="BP109" s="148">
        <v>12.503430599924792</v>
      </c>
      <c r="BQ109" s="148">
        <v>8.0311887647378111</v>
      </c>
      <c r="BR109" s="148">
        <v>2.6185422401333187</v>
      </c>
      <c r="BS109" s="148">
        <v>606.3271534610941</v>
      </c>
      <c r="BT109" s="148">
        <v>20.495445364399547</v>
      </c>
      <c r="BU109" s="148">
        <v>56.2949785689514</v>
      </c>
      <c r="BV109" s="148">
        <v>12.783887039644204</v>
      </c>
      <c r="BW109" s="148">
        <v>15.913678552894295</v>
      </c>
      <c r="BX109" s="148"/>
      <c r="BY109" s="148">
        <f t="shared" si="51"/>
        <v>94725.861932055152</v>
      </c>
      <c r="BZ109" s="148"/>
      <c r="CA109" s="148">
        <f t="shared" si="67"/>
        <v>92.704102486245247</v>
      </c>
      <c r="CB109" s="148"/>
      <c r="CC109" s="198">
        <v>15.342919678462577</v>
      </c>
      <c r="CD109" s="198">
        <v>13.055003313452612</v>
      </c>
      <c r="CE109" s="380">
        <v>9.8200912837178151</v>
      </c>
      <c r="CF109" s="200"/>
      <c r="CG109" s="438"/>
      <c r="CJ109" s="146">
        <f t="shared" si="55"/>
        <v>89.549849409821945</v>
      </c>
      <c r="CK109" s="228">
        <f t="shared" si="56"/>
        <v>1.1893943415925219</v>
      </c>
    </row>
    <row r="110" spans="1:89" s="142" customFormat="1" ht="15.75" x14ac:dyDescent="0.2">
      <c r="A110" s="278">
        <v>79</v>
      </c>
      <c r="B110" s="272">
        <v>33</v>
      </c>
      <c r="C110" s="144">
        <v>110</v>
      </c>
      <c r="D110" s="327">
        <v>3315.25</v>
      </c>
      <c r="E110" s="322" t="s">
        <v>242</v>
      </c>
      <c r="F110" s="311" t="s">
        <v>161</v>
      </c>
      <c r="G110" s="242"/>
      <c r="H110" s="145">
        <v>67.717410160136012</v>
      </c>
      <c r="I110" s="145">
        <v>0.56287580862657982</v>
      </c>
      <c r="J110" s="145">
        <v>11.512432481104476</v>
      </c>
      <c r="K110" s="145">
        <v>3.3155599552604267</v>
      </c>
      <c r="L110" s="145">
        <v>6.7565696332852032E-2</v>
      </c>
      <c r="M110" s="145">
        <v>2.5484421103106065</v>
      </c>
      <c r="N110" s="145">
        <v>1.8240678080103803</v>
      </c>
      <c r="O110" s="145">
        <v>2.496119894247971</v>
      </c>
      <c r="P110" s="145">
        <v>3.6249614061504984</v>
      </c>
      <c r="Q110" s="145">
        <v>0.13636735052545135</v>
      </c>
      <c r="R110" s="145">
        <v>0.48840934757680537</v>
      </c>
      <c r="S110" s="145">
        <v>0.6457879817179607</v>
      </c>
      <c r="T110" s="145">
        <v>0.52</v>
      </c>
      <c r="U110" s="145">
        <v>4.1399999999999997</v>
      </c>
      <c r="V110" s="146">
        <v>99.6</v>
      </c>
      <c r="W110" s="146"/>
      <c r="X110" s="145">
        <v>2.496119894247971</v>
      </c>
      <c r="Y110" s="145">
        <f t="shared" si="63"/>
        <v>1.8521209615319945</v>
      </c>
      <c r="Z110" s="145">
        <f t="shared" si="64"/>
        <v>1.8215326819111519E-2</v>
      </c>
      <c r="AA110" s="145">
        <f t="shared" si="65"/>
        <v>4.3482408557799657</v>
      </c>
      <c r="AB110" s="145">
        <v>0.52</v>
      </c>
      <c r="AC110" s="146">
        <f t="shared" si="66"/>
        <v>1.134197329294766</v>
      </c>
      <c r="AD110" s="146"/>
      <c r="AE110" s="146">
        <f t="shared" si="58"/>
        <v>0.85471635825940928</v>
      </c>
      <c r="AF110" s="443">
        <f t="shared" si="59"/>
        <v>0.96935144975097098</v>
      </c>
      <c r="AG110" s="146">
        <v>0</v>
      </c>
      <c r="AH110" s="146">
        <f t="shared" si="57"/>
        <v>0.48840934757680537</v>
      </c>
      <c r="AI110" s="249">
        <f t="shared" si="42"/>
        <v>35.506648893064401</v>
      </c>
      <c r="AJ110" s="249">
        <f t="shared" si="43"/>
        <v>0.97269943855669472</v>
      </c>
      <c r="AK110" s="249">
        <f t="shared" si="44"/>
        <v>2.7300561443305248E-2</v>
      </c>
      <c r="AL110" s="249">
        <f t="shared" si="45"/>
        <v>5.8640020655710332</v>
      </c>
      <c r="AM110" s="249">
        <f t="shared" si="46"/>
        <v>5.703911516876242</v>
      </c>
      <c r="AN110" s="249">
        <f t="shared" si="47"/>
        <v>0.16009054869479089</v>
      </c>
      <c r="AO110" s="249">
        <f t="shared" si="48"/>
        <v>3.9199586048770563</v>
      </c>
      <c r="AP110" s="249">
        <f t="shared" si="49"/>
        <v>0.22004139512294296</v>
      </c>
      <c r="AQ110" s="433">
        <f t="shared" si="50"/>
        <v>1.3494833935687049</v>
      </c>
      <c r="AR110" s="430">
        <f t="shared" si="52"/>
        <v>42.27260520571555</v>
      </c>
      <c r="AS110" s="430">
        <f t="shared" si="53"/>
        <v>46.581107557278237</v>
      </c>
      <c r="AT110" s="430">
        <f t="shared" si="54"/>
        <v>90.203196156562484</v>
      </c>
      <c r="AU110" s="430"/>
      <c r="AV110" s="436">
        <f t="shared" si="60"/>
        <v>46.581107557278237</v>
      </c>
      <c r="AW110" s="436"/>
      <c r="AX110" s="436">
        <f t="shared" si="61"/>
        <v>1.3494833935687049</v>
      </c>
      <c r="AY110" s="436"/>
      <c r="AZ110" s="436">
        <f t="shared" si="62"/>
        <v>42.27260520571555</v>
      </c>
      <c r="BA110" s="430"/>
      <c r="BB110" s="146">
        <f t="shared" si="40"/>
        <v>88.85371276299378</v>
      </c>
      <c r="BC110" s="146">
        <f t="shared" si="41"/>
        <v>1.1019218553149439</v>
      </c>
      <c r="BD110" s="147">
        <v>21407.810747036168</v>
      </c>
      <c r="BE110" s="148">
        <v>22.630687488909512</v>
      </c>
      <c r="BF110" s="148">
        <v>0</v>
      </c>
      <c r="BG110" s="148">
        <v>50.217685738243098</v>
      </c>
      <c r="BH110" s="148">
        <v>12.807677841681523</v>
      </c>
      <c r="BI110" s="148">
        <v>1.7834136079159661</v>
      </c>
      <c r="BJ110" s="148">
        <v>27.52917545380366</v>
      </c>
      <c r="BK110" s="148">
        <v>106.9010546244147</v>
      </c>
      <c r="BL110" s="148">
        <v>172.54907333376173</v>
      </c>
      <c r="BM110" s="148">
        <v>17.039931668645732</v>
      </c>
      <c r="BN110" s="196">
        <v>116.46059769861392</v>
      </c>
      <c r="BO110" s="148">
        <v>6.8481361811407204</v>
      </c>
      <c r="BP110" s="148">
        <v>11.502521859179085</v>
      </c>
      <c r="BQ110" s="148">
        <v>7.2943018964962549</v>
      </c>
      <c r="BR110" s="148">
        <v>1.4646375121481683</v>
      </c>
      <c r="BS110" s="148">
        <v>637.93617758656285</v>
      </c>
      <c r="BT110" s="148">
        <v>21.992849473366977</v>
      </c>
      <c r="BU110" s="148">
        <v>50.454297284599313</v>
      </c>
      <c r="BV110" s="148">
        <v>6.3563542586448252</v>
      </c>
      <c r="BW110" s="148">
        <v>13.054064811742448</v>
      </c>
      <c r="BX110" s="148"/>
      <c r="BY110" s="148">
        <f t="shared" si="51"/>
        <v>1314745.3505223759</v>
      </c>
      <c r="BZ110" s="148"/>
      <c r="CA110" s="148">
        <f t="shared" si="67"/>
        <v>85.501211569708744</v>
      </c>
      <c r="CB110" s="148"/>
      <c r="CC110" s="198">
        <v>13.974724440942786</v>
      </c>
      <c r="CD110" s="198">
        <v>12.098765432098768</v>
      </c>
      <c r="CE110" s="380">
        <v>1.6907111833786101</v>
      </c>
      <c r="CF110" s="200"/>
      <c r="CG110" s="438"/>
      <c r="CJ110" s="146">
        <f t="shared" si="55"/>
        <v>88.85371276299378</v>
      </c>
      <c r="CK110" s="228">
        <f t="shared" si="56"/>
        <v>1.1019218553149439</v>
      </c>
    </row>
    <row r="111" spans="1:89" s="462" customFormat="1" ht="18.75" customHeight="1" x14ac:dyDescent="0.2">
      <c r="A111" s="447">
        <v>80</v>
      </c>
      <c r="B111" s="448">
        <v>102</v>
      </c>
      <c r="C111" s="449">
        <v>110</v>
      </c>
      <c r="D111" s="473">
        <v>3219.1</v>
      </c>
      <c r="E111" s="450"/>
      <c r="F111" s="451"/>
      <c r="G111" s="451"/>
      <c r="H111" s="452">
        <v>62.783995130401593</v>
      </c>
      <c r="I111" s="452">
        <v>1.2739624568273025</v>
      </c>
      <c r="J111" s="452">
        <v>10.281095139290894</v>
      </c>
      <c r="K111" s="452">
        <v>1.291780113566146</v>
      </c>
      <c r="L111" s="452">
        <v>8.5401871955145911E-2</v>
      </c>
      <c r="M111" s="452">
        <v>1.7205302788853256</v>
      </c>
      <c r="N111" s="452">
        <v>2.7054166151738066</v>
      </c>
      <c r="O111" s="452">
        <v>5.6648884393652601</v>
      </c>
      <c r="P111" s="452">
        <v>4.7522967332930062</v>
      </c>
      <c r="Q111" s="452">
        <v>0.14377005782377081</v>
      </c>
      <c r="R111" s="452">
        <v>3.230730287991431</v>
      </c>
      <c r="S111" s="452">
        <v>0.5261328754263066</v>
      </c>
      <c r="T111" s="452">
        <v>0.23</v>
      </c>
      <c r="U111" s="452">
        <v>4.91</v>
      </c>
      <c r="V111" s="453">
        <v>99.6</v>
      </c>
      <c r="W111" s="453"/>
      <c r="X111" s="452">
        <v>5.6648884393652601</v>
      </c>
      <c r="Y111" s="452">
        <f t="shared" si="63"/>
        <v>4.2033472220090227</v>
      </c>
      <c r="Z111" s="452">
        <f t="shared" si="64"/>
        <v>1.4840292088858674E-2</v>
      </c>
      <c r="AA111" s="452">
        <f t="shared" si="65"/>
        <v>9.8682356613742819</v>
      </c>
      <c r="AB111" s="452">
        <v>0.23</v>
      </c>
      <c r="AC111" s="453">
        <f t="shared" si="66"/>
        <v>3.7568631634177376</v>
      </c>
      <c r="AD111" s="453"/>
      <c r="AE111" s="453">
        <f t="shared" si="58"/>
        <v>5.6537780039850043</v>
      </c>
      <c r="AF111" s="454">
        <v>0.01</v>
      </c>
      <c r="AG111" s="453">
        <f>2.95/(0.7*2.5)</f>
        <v>1.6857142857142857</v>
      </c>
      <c r="AH111" s="453">
        <f t="shared" si="57"/>
        <v>1.5450160022771453</v>
      </c>
      <c r="AI111" s="249">
        <f t="shared" si="42"/>
        <v>30.853285417872684</v>
      </c>
      <c r="AJ111" s="249">
        <f t="shared" si="43"/>
        <v>0.99967588540848851</v>
      </c>
      <c r="AK111" s="249">
        <f t="shared" si="44"/>
        <v>3.2411459151145057E-4</v>
      </c>
      <c r="AL111" s="249">
        <f t="shared" si="45"/>
        <v>3.0123103924514716</v>
      </c>
      <c r="AM111" s="249">
        <f t="shared" si="46"/>
        <v>3.0113340586991164</v>
      </c>
      <c r="AN111" s="249">
        <f t="shared" si="47"/>
        <v>9.7633375235510608E-4</v>
      </c>
      <c r="AO111" s="249">
        <f t="shared" si="48"/>
        <v>4.9068182259707473</v>
      </c>
      <c r="AP111" s="249">
        <f t="shared" si="49"/>
        <v>3.1817740292526715E-3</v>
      </c>
      <c r="AQ111" s="433">
        <f t="shared" si="50"/>
        <v>1.4158107781607778E-2</v>
      </c>
      <c r="AR111" s="455">
        <f t="shared" si="52"/>
        <v>36.398494847921512</v>
      </c>
      <c r="AS111" s="455">
        <f t="shared" si="53"/>
        <v>44.584747706440837</v>
      </c>
      <c r="AT111" s="455">
        <f t="shared" si="54"/>
        <v>80.99740066214396</v>
      </c>
      <c r="AU111" s="455"/>
      <c r="AV111" s="456">
        <f t="shared" si="60"/>
        <v>44.584747706440837</v>
      </c>
      <c r="AW111" s="456"/>
      <c r="AX111" s="464">
        <v>0.1</v>
      </c>
      <c r="AY111" s="465">
        <f>AQ111</f>
        <v>1.4158107781607778E-2</v>
      </c>
      <c r="AZ111" s="456">
        <f t="shared" si="62"/>
        <v>36.398494847921512</v>
      </c>
      <c r="BA111" s="455"/>
      <c r="BB111" s="453"/>
      <c r="BC111" s="453"/>
      <c r="BD111" s="457">
        <v>11031.85790197747</v>
      </c>
      <c r="BE111" s="458">
        <v>11.855657216887229</v>
      </c>
      <c r="BF111" s="458">
        <v>3.5018986922338002</v>
      </c>
      <c r="BG111" s="458">
        <v>33.782649549813513</v>
      </c>
      <c r="BH111" s="458">
        <v>9.5356786774696847</v>
      </c>
      <c r="BI111" s="458">
        <v>7.9110640222058564</v>
      </c>
      <c r="BJ111" s="458">
        <v>12.811082331990709</v>
      </c>
      <c r="BK111" s="458">
        <v>77.258513545151587</v>
      </c>
      <c r="BL111" s="458">
        <v>131.46476060604411</v>
      </c>
      <c r="BM111" s="458">
        <v>13.23541225996413</v>
      </c>
      <c r="BN111" s="458">
        <v>123.48658945671605</v>
      </c>
      <c r="BO111" s="458">
        <v>2.2095825642698212</v>
      </c>
      <c r="BP111" s="458">
        <v>85.853271937767047</v>
      </c>
      <c r="BQ111" s="458">
        <v>3.0461350262073714</v>
      </c>
      <c r="BR111" s="458">
        <v>0.98447063567942406</v>
      </c>
      <c r="BS111" s="458">
        <v>678.56457434839683</v>
      </c>
      <c r="BT111" s="458">
        <v>23.032240235965773</v>
      </c>
      <c r="BU111" s="458">
        <v>45.335771255114643</v>
      </c>
      <c r="BV111" s="458">
        <v>10.567490771017916</v>
      </c>
      <c r="BW111" s="458">
        <v>9.6853621220520107</v>
      </c>
      <c r="BX111" s="458"/>
      <c r="BY111" s="458"/>
      <c r="BZ111" s="458"/>
      <c r="CA111" s="458">
        <f t="shared" si="67"/>
        <v>78.053373613132422</v>
      </c>
      <c r="CB111" s="458"/>
      <c r="CC111" s="450"/>
      <c r="CD111" s="450"/>
      <c r="CE111" s="459"/>
      <c r="CF111" s="460"/>
      <c r="CG111" s="461"/>
    </row>
    <row r="112" spans="1:89" x14ac:dyDescent="0.2">
      <c r="C112" s="266"/>
    </row>
    <row r="113" spans="1:85" x14ac:dyDescent="0.2">
      <c r="C113" s="10"/>
      <c r="D113" s="10"/>
      <c r="R113" s="4">
        <f>AVERAGE(R97:R110)</f>
        <v>7.062349382764789E-2</v>
      </c>
      <c r="AG113" s="4">
        <f>AVERAGE(AG97:AG110)</f>
        <v>0</v>
      </c>
      <c r="AH113" s="4">
        <f>AVERAGE(AH97:AH110)</f>
        <v>7.062349382764789E-2</v>
      </c>
      <c r="BD113" s="41">
        <v>200</v>
      </c>
      <c r="BE113" s="11">
        <v>20</v>
      </c>
      <c r="BF113" s="11">
        <v>15</v>
      </c>
      <c r="BG113" s="11">
        <v>15</v>
      </c>
      <c r="BH113" s="11">
        <v>10</v>
      </c>
      <c r="BI113" s="11">
        <v>5</v>
      </c>
      <c r="BJ113" s="11">
        <v>5</v>
      </c>
      <c r="BK113" s="11">
        <v>5</v>
      </c>
      <c r="BL113" s="11">
        <v>5</v>
      </c>
      <c r="BM113" s="11">
        <v>5</v>
      </c>
      <c r="BN113" s="11">
        <v>5</v>
      </c>
      <c r="BO113" s="12">
        <v>5</v>
      </c>
      <c r="BP113" s="11">
        <v>5</v>
      </c>
      <c r="BQ113" s="11">
        <v>5</v>
      </c>
      <c r="BR113" s="11">
        <v>5</v>
      </c>
      <c r="BS113" s="13">
        <v>15</v>
      </c>
      <c r="BT113" s="13">
        <v>15</v>
      </c>
      <c r="BU113" s="13">
        <v>15</v>
      </c>
      <c r="BV113" s="13">
        <v>15</v>
      </c>
      <c r="BW113" s="13">
        <v>15</v>
      </c>
      <c r="BX113" s="13"/>
      <c r="BY113" s="13"/>
      <c r="BZ113" s="13"/>
      <c r="CA113" s="13"/>
      <c r="CB113" s="13"/>
    </row>
    <row r="114" spans="1:85" s="139" customFormat="1" x14ac:dyDescent="0.2">
      <c r="A114" s="330"/>
      <c r="B114" s="331"/>
      <c r="C114" s="332"/>
      <c r="D114" s="332"/>
      <c r="E114" s="333"/>
      <c r="F114" s="337" t="s">
        <v>245</v>
      </c>
      <c r="G114" s="334"/>
      <c r="AF114" s="381"/>
      <c r="BD114" s="335"/>
      <c r="CE114" s="381"/>
      <c r="CF114" s="336"/>
      <c r="CG114" s="438"/>
    </row>
    <row r="117" spans="1:85" x14ac:dyDescent="0.2">
      <c r="C117" s="30"/>
      <c r="E117" s="30"/>
      <c r="F117" s="303"/>
      <c r="H117" s="29"/>
      <c r="I117" s="29"/>
      <c r="J117" s="29"/>
      <c r="K117" s="29"/>
      <c r="L117" s="29"/>
      <c r="M117" s="29"/>
      <c r="N117" s="29" t="s">
        <v>43</v>
      </c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7"/>
      <c r="AM117" s="257"/>
      <c r="AN117" s="257"/>
      <c r="AO117" s="257"/>
      <c r="AP117" s="257"/>
      <c r="AQ117" s="257"/>
      <c r="AR117" s="257"/>
      <c r="AS117" s="257"/>
      <c r="AT117" s="257"/>
      <c r="AU117" s="257"/>
      <c r="AV117" s="257"/>
      <c r="AW117" s="257"/>
      <c r="AZ117" s="257"/>
      <c r="BA117" s="257"/>
      <c r="BB117" s="257"/>
      <c r="BC117" s="257"/>
      <c r="BD117" s="36"/>
      <c r="BE117" s="28"/>
      <c r="BF117" s="28"/>
      <c r="BG117" s="28"/>
      <c r="BH117" s="28"/>
      <c r="BI117" s="28"/>
      <c r="BJ117" s="28"/>
      <c r="BK117" s="28"/>
      <c r="BL117" s="28" t="s">
        <v>44</v>
      </c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</row>
    <row r="118" spans="1:85" s="30" customFormat="1" ht="69" x14ac:dyDescent="0.2">
      <c r="A118" s="265" t="s">
        <v>223</v>
      </c>
      <c r="B118" s="270" t="s">
        <v>225</v>
      </c>
      <c r="C118" s="247" t="s">
        <v>222</v>
      </c>
      <c r="D118" s="247" t="s">
        <v>226</v>
      </c>
      <c r="E118" s="5" t="s">
        <v>40</v>
      </c>
      <c r="F118" s="5" t="s">
        <v>41</v>
      </c>
      <c r="G118" s="5"/>
      <c r="H118" s="383" t="s">
        <v>0</v>
      </c>
      <c r="I118" s="2" t="s">
        <v>1</v>
      </c>
      <c r="J118" s="383" t="s">
        <v>2</v>
      </c>
      <c r="K118" s="2" t="s">
        <v>3</v>
      </c>
      <c r="L118" s="2" t="s">
        <v>4</v>
      </c>
      <c r="M118" s="2" t="s">
        <v>5</v>
      </c>
      <c r="N118" s="383" t="s">
        <v>6</v>
      </c>
      <c r="O118" s="2" t="s">
        <v>7</v>
      </c>
      <c r="P118" s="2" t="s">
        <v>8</v>
      </c>
      <c r="Q118" s="2" t="s">
        <v>9</v>
      </c>
      <c r="R118" s="2" t="s">
        <v>10</v>
      </c>
      <c r="S118" s="2" t="s">
        <v>11</v>
      </c>
      <c r="T118" s="2" t="s">
        <v>248</v>
      </c>
      <c r="U118" s="383" t="s">
        <v>247</v>
      </c>
      <c r="V118" s="2" t="s">
        <v>36</v>
      </c>
      <c r="W118" s="2"/>
      <c r="X118" s="2"/>
      <c r="Y118" s="2" t="s">
        <v>260</v>
      </c>
      <c r="Z118" s="2"/>
      <c r="AA118" s="2"/>
      <c r="AB118" s="383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Z118" s="2"/>
      <c r="BA118" s="2"/>
      <c r="BB118" s="2"/>
      <c r="BC118" s="2"/>
      <c r="BD118" s="37" t="s">
        <v>16</v>
      </c>
      <c r="BE118" s="6" t="s">
        <v>17</v>
      </c>
      <c r="BF118" s="6" t="s">
        <v>18</v>
      </c>
      <c r="BG118" s="6" t="s">
        <v>19</v>
      </c>
      <c r="BH118" s="6" t="s">
        <v>20</v>
      </c>
      <c r="BI118" s="2" t="s">
        <v>21</v>
      </c>
      <c r="BJ118" s="2" t="s">
        <v>22</v>
      </c>
      <c r="BK118" s="7" t="s">
        <v>23</v>
      </c>
      <c r="BL118" s="7" t="s">
        <v>24</v>
      </c>
      <c r="BM118" s="7" t="s">
        <v>25</v>
      </c>
      <c r="BN118" s="7" t="s">
        <v>26</v>
      </c>
      <c r="BO118" s="7" t="s">
        <v>27</v>
      </c>
      <c r="BP118" s="7" t="s">
        <v>28</v>
      </c>
      <c r="BQ118" s="7" t="s">
        <v>29</v>
      </c>
      <c r="BR118" s="7" t="s">
        <v>30</v>
      </c>
      <c r="BS118" s="8" t="s">
        <v>31</v>
      </c>
      <c r="BT118" s="8" t="s">
        <v>32</v>
      </c>
      <c r="BU118" s="2" t="s">
        <v>33</v>
      </c>
      <c r="BV118" s="2" t="s">
        <v>34</v>
      </c>
      <c r="BW118" s="8" t="s">
        <v>35</v>
      </c>
      <c r="BX118" s="8"/>
      <c r="BY118" s="8"/>
      <c r="BZ118" s="8"/>
      <c r="CA118" s="8"/>
      <c r="CB118" s="8"/>
      <c r="CC118" s="267" t="s">
        <v>227</v>
      </c>
      <c r="CD118" s="340" t="s">
        <v>228</v>
      </c>
      <c r="CE118" s="356" t="s">
        <v>229</v>
      </c>
      <c r="CF118" s="349" t="s">
        <v>153</v>
      </c>
      <c r="CG118" s="439"/>
    </row>
    <row r="119" spans="1:85" x14ac:dyDescent="0.2">
      <c r="A119" s="1"/>
      <c r="B119" s="271"/>
      <c r="E119" s="316"/>
      <c r="F119" s="304"/>
      <c r="BD119"/>
    </row>
    <row r="120" spans="1:85" x14ac:dyDescent="0.2">
      <c r="B120"/>
      <c r="F120" s="305" t="s">
        <v>256</v>
      </c>
    </row>
    <row r="121" spans="1:85" x14ac:dyDescent="0.2">
      <c r="A121" s="1"/>
      <c r="B121" s="271"/>
      <c r="E121" s="316"/>
      <c r="F121" s="304"/>
      <c r="BD121"/>
    </row>
    <row r="122" spans="1:85" s="142" customFormat="1" ht="15.75" x14ac:dyDescent="0.2">
      <c r="A122" s="278">
        <v>1</v>
      </c>
      <c r="B122" s="272">
        <v>205</v>
      </c>
      <c r="C122" s="144">
        <v>100</v>
      </c>
      <c r="D122" s="324">
        <v>514.70000000000005</v>
      </c>
      <c r="E122" s="317" t="s">
        <v>233</v>
      </c>
      <c r="F122" s="305" t="s">
        <v>197</v>
      </c>
      <c r="G122" s="262"/>
      <c r="H122" s="388">
        <v>54.724702429395201</v>
      </c>
      <c r="I122" s="145">
        <v>1.0006074238252729</v>
      </c>
      <c r="J122" s="388">
        <v>20.110449700726683</v>
      </c>
      <c r="K122" s="145">
        <v>7.3684827622032527</v>
      </c>
      <c r="L122" s="145">
        <v>9.9670909017448489E-2</v>
      </c>
      <c r="M122" s="145">
        <v>2.5079982222530059</v>
      </c>
      <c r="N122" s="388">
        <v>0.55430090099449947</v>
      </c>
      <c r="O122" s="145">
        <v>1.3875960589427023</v>
      </c>
      <c r="P122" s="145">
        <v>2.9139517237796748</v>
      </c>
      <c r="Q122" s="145">
        <v>0.15034924647769449</v>
      </c>
      <c r="R122" s="145">
        <v>0.12411451461157962</v>
      </c>
      <c r="S122" s="145">
        <v>0.32777610777302563</v>
      </c>
      <c r="T122" s="145">
        <v>0.94</v>
      </c>
      <c r="U122" s="145">
        <v>7.39</v>
      </c>
      <c r="V122" s="146">
        <v>99.6</v>
      </c>
      <c r="W122" s="146"/>
      <c r="X122" s="145"/>
      <c r="Y122" s="145">
        <f>O122*0.742</f>
        <v>1.0295962757354851</v>
      </c>
      <c r="Z122" s="145"/>
      <c r="AA122" s="145"/>
      <c r="AB122" s="145"/>
      <c r="AC122" s="146"/>
      <c r="AD122" s="146"/>
      <c r="AE122" s="146"/>
      <c r="AF122" s="443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Z122" s="146"/>
      <c r="BA122" s="146"/>
      <c r="BB122" s="146"/>
      <c r="BC122" s="146"/>
      <c r="BD122" s="147">
        <v>76514.77417506378</v>
      </c>
      <c r="BE122" s="148">
        <v>101.00234261984052</v>
      </c>
      <c r="BF122" s="148">
        <v>30.28630643921073</v>
      </c>
      <c r="BG122" s="148">
        <v>125.14173280945323</v>
      </c>
      <c r="BH122" s="148">
        <v>22.096889231930106</v>
      </c>
      <c r="BI122" s="148">
        <v>12.820777621971331</v>
      </c>
      <c r="BJ122" s="148">
        <v>9.9369102564502061</v>
      </c>
      <c r="BK122" s="148">
        <v>140.08765877956725</v>
      </c>
      <c r="BL122" s="148">
        <v>130.55579064542962</v>
      </c>
      <c r="BM122" s="148">
        <v>33.742488808900248</v>
      </c>
      <c r="BN122" s="148">
        <v>187.52544357936895</v>
      </c>
      <c r="BO122" s="148">
        <v>14.013436018896774</v>
      </c>
      <c r="BP122" s="148">
        <v>32.418507978390011</v>
      </c>
      <c r="BQ122" s="148">
        <v>13.628208040284138</v>
      </c>
      <c r="BR122" s="148">
        <v>4.6128218658371392</v>
      </c>
      <c r="BS122" s="148">
        <v>608.16179880134928</v>
      </c>
      <c r="BT122" s="148">
        <v>26.829157544809306</v>
      </c>
      <c r="BU122" s="148">
        <v>62.210230448864714</v>
      </c>
      <c r="BV122" s="148">
        <v>7.0003194310008494</v>
      </c>
      <c r="BW122" s="148">
        <v>13.937985460980729</v>
      </c>
      <c r="BX122" s="148"/>
      <c r="BY122" s="148"/>
      <c r="BZ122" s="148"/>
      <c r="CA122" s="148"/>
      <c r="CB122" s="148"/>
      <c r="CC122" s="160">
        <v>22.223046489798264</v>
      </c>
      <c r="CD122" s="341">
        <v>15.389294403892947</v>
      </c>
      <c r="CE122" s="357"/>
      <c r="CF122" s="350" t="s">
        <v>187</v>
      </c>
      <c r="CG122" s="438"/>
    </row>
    <row r="123" spans="1:85" s="142" customFormat="1" ht="26.25" customHeight="1" x14ac:dyDescent="0.2">
      <c r="A123" s="278">
        <v>2</v>
      </c>
      <c r="B123" s="272">
        <v>217</v>
      </c>
      <c r="C123" s="144">
        <v>100</v>
      </c>
      <c r="D123" s="325">
        <v>522</v>
      </c>
      <c r="E123" s="317" t="s">
        <v>234</v>
      </c>
      <c r="F123" s="306" t="s">
        <v>199</v>
      </c>
      <c r="G123" s="274"/>
      <c r="H123" s="388">
        <v>59.357931813125688</v>
      </c>
      <c r="I123" s="145">
        <v>1.1794912680756393</v>
      </c>
      <c r="J123" s="388">
        <v>20.157058231368183</v>
      </c>
      <c r="K123" s="145">
        <v>5.4355867074527247</v>
      </c>
      <c r="L123" s="145">
        <v>4.869983314794215E-2</v>
      </c>
      <c r="M123" s="145">
        <v>2.3452759733036705</v>
      </c>
      <c r="N123" s="388">
        <v>0.30995522803114567</v>
      </c>
      <c r="O123" s="145">
        <v>1.2777216351501666</v>
      </c>
      <c r="P123" s="145">
        <v>2.8582337041156838</v>
      </c>
      <c r="Q123" s="145">
        <v>5.0672747497219131E-2</v>
      </c>
      <c r="R123" s="145">
        <v>8.8365795328142357E-2</v>
      </c>
      <c r="S123" s="145">
        <v>0.24100706340378195</v>
      </c>
      <c r="T123" s="145">
        <v>0.73</v>
      </c>
      <c r="U123" s="145">
        <v>5.52</v>
      </c>
      <c r="V123" s="146">
        <v>99.6</v>
      </c>
      <c r="W123" s="146"/>
      <c r="X123" s="145"/>
      <c r="Y123" s="145">
        <f t="shared" ref="Y123:Y186" si="68">O123*0.742</f>
        <v>0.94806945328142356</v>
      </c>
      <c r="Z123" s="145"/>
      <c r="AA123" s="145"/>
      <c r="AB123" s="145"/>
      <c r="AC123" s="146"/>
      <c r="AD123" s="146"/>
      <c r="AE123" s="146"/>
      <c r="AF123" s="443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Z123" s="146"/>
      <c r="BA123" s="146"/>
      <c r="BB123" s="146"/>
      <c r="BC123" s="146"/>
      <c r="BD123" s="147">
        <v>50156.108720839577</v>
      </c>
      <c r="BE123" s="148">
        <v>178.20549441249446</v>
      </c>
      <c r="BF123" s="148">
        <v>39.406536769843846</v>
      </c>
      <c r="BG123" s="148">
        <v>136.03488858670048</v>
      </c>
      <c r="BH123" s="148">
        <v>21.933283964493622</v>
      </c>
      <c r="BI123" s="148">
        <v>12.837800854167817</v>
      </c>
      <c r="BJ123" s="148">
        <v>6.7232085569455728</v>
      </c>
      <c r="BK123" s="148">
        <v>132.03322611863297</v>
      </c>
      <c r="BL123" s="148">
        <v>113.12925366800171</v>
      </c>
      <c r="BM123" s="148">
        <v>42.912257924020992</v>
      </c>
      <c r="BN123" s="148">
        <v>235.16134187694129</v>
      </c>
      <c r="BO123" s="148">
        <v>15.680165170816116</v>
      </c>
      <c r="BP123" s="148">
        <v>24.297931650920674</v>
      </c>
      <c r="BQ123" s="148">
        <v>14.332071329835586</v>
      </c>
      <c r="BR123" s="148">
        <v>6.3998373312274852</v>
      </c>
      <c r="BS123" s="148">
        <v>599.24130377829636</v>
      </c>
      <c r="BT123" s="148">
        <v>38.421262358830774</v>
      </c>
      <c r="BU123" s="148">
        <v>96.573364153090154</v>
      </c>
      <c r="BV123" s="148">
        <v>14.105998110357099</v>
      </c>
      <c r="BW123" s="148">
        <v>27.034843391363562</v>
      </c>
      <c r="BX123" s="148"/>
      <c r="BY123" s="148"/>
      <c r="BZ123" s="148"/>
      <c r="CA123" s="148"/>
      <c r="CB123" s="148"/>
      <c r="CC123" s="158"/>
      <c r="CD123" s="342"/>
      <c r="CE123" s="357"/>
      <c r="CF123" s="350"/>
      <c r="CG123" s="438"/>
    </row>
    <row r="124" spans="1:85" s="142" customFormat="1" ht="15.75" x14ac:dyDescent="0.2">
      <c r="A124" s="278">
        <v>3</v>
      </c>
      <c r="B124" s="272">
        <v>230</v>
      </c>
      <c r="C124" s="144">
        <v>100</v>
      </c>
      <c r="D124" s="324">
        <v>525</v>
      </c>
      <c r="E124" s="317" t="s">
        <v>234</v>
      </c>
      <c r="F124" s="305" t="s">
        <v>200</v>
      </c>
      <c r="G124" s="262"/>
      <c r="H124" s="388">
        <v>45.476590232932288</v>
      </c>
      <c r="I124" s="145">
        <v>0.78113472489289004</v>
      </c>
      <c r="J124" s="388">
        <v>16.109961105066681</v>
      </c>
      <c r="K124" s="145">
        <v>13.052069276713269</v>
      </c>
      <c r="L124" s="145">
        <v>0.34942582597068378</v>
      </c>
      <c r="M124" s="145">
        <v>2.3533846013169946</v>
      </c>
      <c r="N124" s="388">
        <v>1.9476248116544332</v>
      </c>
      <c r="O124" s="145">
        <v>1.0781078641977111</v>
      </c>
      <c r="P124" s="145">
        <v>2.0767049961767676</v>
      </c>
      <c r="Q124" s="145">
        <v>0.11555116174593859</v>
      </c>
      <c r="R124" s="145">
        <v>0.29309186227880579</v>
      </c>
      <c r="S124" s="145">
        <v>4.6353537053553093E-2</v>
      </c>
      <c r="T124" s="145">
        <v>0.56999999999999995</v>
      </c>
      <c r="U124" s="145">
        <v>15.35</v>
      </c>
      <c r="V124" s="146">
        <v>99.6</v>
      </c>
      <c r="W124" s="146"/>
      <c r="X124" s="145"/>
      <c r="Y124" s="145">
        <f t="shared" si="68"/>
        <v>0.7999560352347016</v>
      </c>
      <c r="Z124" s="145"/>
      <c r="AA124" s="145"/>
      <c r="AB124" s="145"/>
      <c r="AC124" s="146"/>
      <c r="AD124" s="146"/>
      <c r="AE124" s="146"/>
      <c r="AF124" s="443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Z124" s="146"/>
      <c r="BA124" s="146"/>
      <c r="BB124" s="146"/>
      <c r="BC124" s="146"/>
      <c r="BD124" s="147">
        <v>163576.08207598925</v>
      </c>
      <c r="BE124" s="148">
        <v>84.108872982084463</v>
      </c>
      <c r="BF124" s="148">
        <v>6.4183544363430345</v>
      </c>
      <c r="BG124" s="148">
        <v>89.894078889893933</v>
      </c>
      <c r="BH124" s="148">
        <v>16.395249273433333</v>
      </c>
      <c r="BI124" s="148">
        <v>24.317407464716627</v>
      </c>
      <c r="BJ124" s="148">
        <v>0</v>
      </c>
      <c r="BK124" s="148">
        <v>87.992200808011191</v>
      </c>
      <c r="BL124" s="148">
        <v>123.57826441780078</v>
      </c>
      <c r="BM124" s="148">
        <v>33.574436870125929</v>
      </c>
      <c r="BN124" s="148">
        <v>151.73802924511358</v>
      </c>
      <c r="BO124" s="148">
        <v>9.4706293117521927</v>
      </c>
      <c r="BP124" s="148">
        <v>16.947806899570647</v>
      </c>
      <c r="BQ124" s="148">
        <v>11.646738401130834</v>
      </c>
      <c r="BR124" s="148">
        <v>6.218256589335982</v>
      </c>
      <c r="BS124" s="148">
        <v>516.06863657980432</v>
      </c>
      <c r="BT124" s="148">
        <v>31.057777006342231</v>
      </c>
      <c r="BU124" s="148">
        <v>59.081112712633512</v>
      </c>
      <c r="BV124" s="148">
        <v>8.6751706947509373</v>
      </c>
      <c r="BW124" s="148">
        <v>16.778699840148708</v>
      </c>
      <c r="BX124" s="148"/>
      <c r="BY124" s="148"/>
      <c r="BZ124" s="148"/>
      <c r="CA124" s="148"/>
      <c r="CB124" s="148"/>
      <c r="CC124" s="158"/>
      <c r="CD124" s="342"/>
      <c r="CE124" s="357"/>
      <c r="CF124" s="350"/>
      <c r="CG124" s="438"/>
    </row>
    <row r="125" spans="1:85" s="142" customFormat="1" ht="15.75" x14ac:dyDescent="0.2">
      <c r="A125" s="278">
        <v>6</v>
      </c>
      <c r="B125" s="272">
        <v>266</v>
      </c>
      <c r="C125" s="144">
        <v>100</v>
      </c>
      <c r="D125" s="324">
        <v>747.5</v>
      </c>
      <c r="E125" s="317" t="s">
        <v>235</v>
      </c>
      <c r="F125" s="305" t="s">
        <v>202</v>
      </c>
      <c r="G125" s="262"/>
      <c r="H125" s="145">
        <v>52.550747206009667</v>
      </c>
      <c r="I125" s="145">
        <v>0.82493328128068921</v>
      </c>
      <c r="J125" s="145">
        <v>17.381830757778193</v>
      </c>
      <c r="K125" s="145">
        <v>6.6263756083248682</v>
      </c>
      <c r="L125" s="145">
        <v>6.1891523582515179E-2</v>
      </c>
      <c r="M125" s="145">
        <v>2.6128986695053147</v>
      </c>
      <c r="N125" s="145">
        <v>2.9066412222995477</v>
      </c>
      <c r="O125" s="145">
        <v>2.1312211598848703</v>
      </c>
      <c r="P125" s="145">
        <v>2.6337803313748935</v>
      </c>
      <c r="Q125" s="145">
        <v>0.11915463757538139</v>
      </c>
      <c r="R125" s="145">
        <v>0.16619219549809292</v>
      </c>
      <c r="S125" s="145">
        <v>0.76433340688598295</v>
      </c>
      <c r="T125" s="145">
        <v>2.0699999999999998</v>
      </c>
      <c r="U125" s="145">
        <v>8.75</v>
      </c>
      <c r="V125" s="146">
        <v>99.6</v>
      </c>
      <c r="W125" s="146"/>
      <c r="X125" s="145"/>
      <c r="Y125" s="145">
        <f t="shared" si="68"/>
        <v>1.5813661006345736</v>
      </c>
      <c r="Z125" s="145"/>
      <c r="AA125" s="145"/>
      <c r="AB125" s="145"/>
      <c r="AC125" s="146">
        <f>R125+S125</f>
        <v>0.93052560238407589</v>
      </c>
      <c r="AD125" s="146"/>
      <c r="AE125" s="146"/>
      <c r="AF125" s="443"/>
      <c r="AG125" s="146"/>
      <c r="AH125" s="146"/>
      <c r="AI125" s="146">
        <f>N125+3*J125</f>
        <v>55.052133495634131</v>
      </c>
      <c r="AJ125" s="146">
        <f>3*J125/AI125</f>
        <v>0.94720202401365505</v>
      </c>
      <c r="AK125" s="146">
        <f>N125/AI125</f>
        <v>5.2797975986344954E-2</v>
      </c>
      <c r="AL125" s="146">
        <f>K125+M125</f>
        <v>9.2392742778301837</v>
      </c>
      <c r="AM125" s="146">
        <f>AL125*AJ125</f>
        <v>8.7514592963780515</v>
      </c>
      <c r="AN125" s="146">
        <f>AL125*AK125</f>
        <v>0.48781498145213265</v>
      </c>
      <c r="AO125" s="146"/>
      <c r="AP125" s="146"/>
      <c r="AQ125" s="146"/>
      <c r="AR125" s="146"/>
      <c r="AS125" s="146"/>
      <c r="AT125" s="146"/>
      <c r="AU125" s="146"/>
      <c r="AV125" s="146"/>
      <c r="AW125" s="146"/>
      <c r="AZ125" s="146"/>
      <c r="BA125" s="146"/>
      <c r="BB125" s="146"/>
      <c r="BC125" s="146"/>
      <c r="BD125" s="147">
        <v>55129.554378034118</v>
      </c>
      <c r="BE125" s="148">
        <v>99.33639820044624</v>
      </c>
      <c r="BF125" s="148">
        <v>9.1885611128986771</v>
      </c>
      <c r="BG125" s="148">
        <v>87.093459743954824</v>
      </c>
      <c r="BH125" s="148">
        <v>15.883554739735979</v>
      </c>
      <c r="BI125" s="148">
        <v>9.1760270387985816</v>
      </c>
      <c r="BJ125" s="148">
        <v>5.2873569219625418</v>
      </c>
      <c r="BK125" s="148">
        <v>102.79176395024994</v>
      </c>
      <c r="BL125" s="148">
        <v>171.54138589398556</v>
      </c>
      <c r="BM125" s="148">
        <v>25.981940464556317</v>
      </c>
      <c r="BN125" s="148">
        <v>153.07748967281995</v>
      </c>
      <c r="BO125" s="148">
        <v>10.575247952143647</v>
      </c>
      <c r="BP125" s="148">
        <v>22.649562850610334</v>
      </c>
      <c r="BQ125" s="148">
        <v>9.6555500044463063</v>
      </c>
      <c r="BR125" s="148">
        <v>3.4167197155220705</v>
      </c>
      <c r="BS125" s="148">
        <v>2724.4377086284517</v>
      </c>
      <c r="BT125" s="148">
        <v>19.844316542879781</v>
      </c>
      <c r="BU125" s="148">
        <v>42.954806675848097</v>
      </c>
      <c r="BV125" s="148">
        <v>0</v>
      </c>
      <c r="BW125" s="148">
        <v>27.380319439432327</v>
      </c>
      <c r="BX125" s="148"/>
      <c r="BY125" s="148"/>
      <c r="BZ125" s="148"/>
      <c r="CA125" s="148">
        <f>BT125+BU125+BW125</f>
        <v>90.179442658160212</v>
      </c>
      <c r="CB125" s="148"/>
      <c r="CC125" s="158"/>
      <c r="CD125" s="158"/>
      <c r="CE125" s="367"/>
      <c r="CF125" s="192"/>
      <c r="CG125" s="438"/>
    </row>
    <row r="126" spans="1:85" x14ac:dyDescent="0.2">
      <c r="H126" s="15"/>
      <c r="J126" s="15"/>
      <c r="N126" s="15"/>
      <c r="Y126" s="145"/>
      <c r="Z126" s="425"/>
      <c r="AA126" s="425"/>
    </row>
    <row r="127" spans="1:85" x14ac:dyDescent="0.2">
      <c r="H127" s="15"/>
      <c r="J127" s="15"/>
      <c r="N127" s="15"/>
      <c r="Y127" s="145"/>
      <c r="Z127" s="425"/>
      <c r="AA127" s="425"/>
    </row>
    <row r="128" spans="1:85" x14ac:dyDescent="0.2">
      <c r="F128" s="310" t="s">
        <v>259</v>
      </c>
      <c r="H128" s="15"/>
      <c r="J128" s="15"/>
      <c r="N128" s="15"/>
      <c r="Y128" s="145"/>
      <c r="Z128" s="425"/>
      <c r="AA128" s="425"/>
    </row>
    <row r="129" spans="1:85" x14ac:dyDescent="0.2">
      <c r="H129" s="15"/>
      <c r="J129" s="15"/>
      <c r="N129" s="15"/>
      <c r="Y129" s="145"/>
      <c r="Z129" s="425"/>
      <c r="AA129" s="425"/>
    </row>
    <row r="130" spans="1:85" s="142" customFormat="1" ht="15.75" x14ac:dyDescent="0.2">
      <c r="A130" s="278">
        <v>16</v>
      </c>
      <c r="B130" s="272">
        <v>284</v>
      </c>
      <c r="C130" s="144">
        <v>100</v>
      </c>
      <c r="D130" s="324">
        <v>1092.5</v>
      </c>
      <c r="E130" s="317" t="s">
        <v>235</v>
      </c>
      <c r="F130" s="309" t="s">
        <v>205</v>
      </c>
      <c r="G130" s="275"/>
      <c r="H130" s="388">
        <v>70.967918871693001</v>
      </c>
      <c r="I130" s="145">
        <v>0.79298421291698085</v>
      </c>
      <c r="J130" s="388">
        <v>15.688634321692245</v>
      </c>
      <c r="K130" s="145">
        <v>1.6622307622092354</v>
      </c>
      <c r="L130" s="145">
        <v>5.9589598868128743E-2</v>
      </c>
      <c r="M130" s="145">
        <v>0.91061963866183615</v>
      </c>
      <c r="N130" s="388">
        <v>0.79555716623598483</v>
      </c>
      <c r="O130" s="145">
        <v>0.80790734216720317</v>
      </c>
      <c r="P130" s="145">
        <v>2.7317559978527481</v>
      </c>
      <c r="Q130" s="145">
        <v>4.9812376255914184E-2</v>
      </c>
      <c r="R130" s="145">
        <v>0.18803142855280003</v>
      </c>
      <c r="S130" s="145">
        <v>5.495828289392185E-2</v>
      </c>
      <c r="T130" s="145">
        <v>0.62</v>
      </c>
      <c r="U130" s="145">
        <v>4.2699999999999996</v>
      </c>
      <c r="V130" s="146">
        <v>99.6</v>
      </c>
      <c r="W130" s="146"/>
      <c r="X130" s="145"/>
      <c r="Y130" s="145">
        <f t="shared" si="68"/>
        <v>0.59946724788806471</v>
      </c>
      <c r="Z130" s="145"/>
      <c r="AA130" s="145"/>
      <c r="AB130" s="145"/>
      <c r="AC130" s="146"/>
      <c r="AD130" s="146"/>
      <c r="AE130" s="146"/>
      <c r="AF130" s="443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Z130" s="146"/>
      <c r="BA130" s="146"/>
      <c r="BB130" s="146"/>
      <c r="BC130" s="146"/>
      <c r="BD130" s="147">
        <v>11953.014035132068</v>
      </c>
      <c r="BE130" s="148">
        <v>27.659332387215613</v>
      </c>
      <c r="BF130" s="148">
        <v>12.363241079997948</v>
      </c>
      <c r="BG130" s="148">
        <v>39.207379348973056</v>
      </c>
      <c r="BH130" s="148">
        <v>14.14412441184021</v>
      </c>
      <c r="BI130" s="148">
        <v>7.2795804717663168</v>
      </c>
      <c r="BJ130" s="148">
        <v>3.7610157017770228E-2</v>
      </c>
      <c r="BK130" s="148">
        <v>133.53408636774839</v>
      </c>
      <c r="BL130" s="148">
        <v>95.568520576983303</v>
      </c>
      <c r="BM130" s="148">
        <v>18.046294431558369</v>
      </c>
      <c r="BN130" s="148">
        <v>301.65651954658955</v>
      </c>
      <c r="BO130" s="148">
        <v>9.9695295160376478</v>
      </c>
      <c r="BP130" s="148">
        <v>15.875106780758985</v>
      </c>
      <c r="BQ130" s="148">
        <v>9.7559813010158383</v>
      </c>
      <c r="BR130" s="148">
        <v>5.7343923910295311</v>
      </c>
      <c r="BS130" s="148">
        <v>649.9278424126079</v>
      </c>
      <c r="BT130" s="148">
        <v>15.036432796326102</v>
      </c>
      <c r="BU130" s="148">
        <v>28.091262923662992</v>
      </c>
      <c r="BV130" s="148">
        <v>0</v>
      </c>
      <c r="BW130" s="148">
        <v>6.8043417897894782</v>
      </c>
      <c r="BX130" s="148"/>
      <c r="BY130" s="148"/>
      <c r="BZ130" s="148"/>
      <c r="CA130" s="148"/>
      <c r="CB130" s="148"/>
      <c r="CC130" s="160">
        <v>4.5322777608357079</v>
      </c>
      <c r="CD130" s="341">
        <v>4.9153406195141001</v>
      </c>
      <c r="CE130" s="357"/>
      <c r="CF130" s="350" t="s">
        <v>159</v>
      </c>
      <c r="CG130" s="438"/>
    </row>
    <row r="131" spans="1:85" s="142" customFormat="1" ht="15.75" x14ac:dyDescent="0.25">
      <c r="A131" s="278">
        <v>17</v>
      </c>
      <c r="B131" s="272">
        <v>144</v>
      </c>
      <c r="C131" s="144">
        <v>110</v>
      </c>
      <c r="D131" s="327">
        <v>2957.6</v>
      </c>
      <c r="E131" s="319" t="s">
        <v>237</v>
      </c>
      <c r="F131" s="310" t="s">
        <v>177</v>
      </c>
      <c r="G131" s="239"/>
      <c r="H131" s="388">
        <v>49.805486212701268</v>
      </c>
      <c r="I131" s="145">
        <v>1.2819140311916537</v>
      </c>
      <c r="J131" s="388">
        <v>19.389375041624852</v>
      </c>
      <c r="K131" s="145">
        <v>10.047543502274729</v>
      </c>
      <c r="L131" s="145">
        <v>5.5397910604748801E-2</v>
      </c>
      <c r="M131" s="145">
        <v>3.9152818892285226</v>
      </c>
      <c r="N131" s="388">
        <v>0.49549762652232138</v>
      </c>
      <c r="O131" s="145">
        <v>1.1172089188562295</v>
      </c>
      <c r="P131" s="145">
        <v>5.5834926751745959</v>
      </c>
      <c r="Q131" s="145">
        <v>0.16449245240987792</v>
      </c>
      <c r="R131" s="145">
        <v>8.102343163304912E-2</v>
      </c>
      <c r="S131" s="145">
        <v>0.66328630777816322</v>
      </c>
      <c r="T131" s="145">
        <v>1.32</v>
      </c>
      <c r="U131" s="145">
        <v>5.68</v>
      </c>
      <c r="V131" s="146">
        <v>99.6</v>
      </c>
      <c r="W131" s="146"/>
      <c r="X131" s="145"/>
      <c r="Y131" s="145">
        <f t="shared" si="68"/>
        <v>0.82896901779132226</v>
      </c>
      <c r="Z131" s="145"/>
      <c r="AA131" s="145"/>
      <c r="AB131" s="145"/>
      <c r="AC131" s="146"/>
      <c r="AD131" s="146"/>
      <c r="AE131" s="146"/>
      <c r="AF131" s="443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Z131" s="146"/>
      <c r="BA131" s="146"/>
      <c r="BB131" s="146"/>
      <c r="BC131" s="146"/>
      <c r="BD131" s="147">
        <v>69960.062304719962</v>
      </c>
      <c r="BE131" s="148">
        <v>164.833702959031</v>
      </c>
      <c r="BF131" s="148">
        <v>2.6020932690686833</v>
      </c>
      <c r="BG131" s="148">
        <v>108.15354724725148</v>
      </c>
      <c r="BH131" s="148">
        <v>22.531697433009423</v>
      </c>
      <c r="BI131" s="148">
        <v>8.9562533369406108</v>
      </c>
      <c r="BJ131" s="148">
        <v>29.642836171600777</v>
      </c>
      <c r="BK131" s="148">
        <v>179.02006332082601</v>
      </c>
      <c r="BL131" s="148">
        <v>121.24303095887846</v>
      </c>
      <c r="BM131" s="148">
        <v>31.864987372923689</v>
      </c>
      <c r="BN131" s="148">
        <v>159.68308369900151</v>
      </c>
      <c r="BO131" s="148">
        <v>14.93744109982727</v>
      </c>
      <c r="BP131" s="148">
        <v>12.820722079029544</v>
      </c>
      <c r="BQ131" s="148">
        <v>15.48121049729582</v>
      </c>
      <c r="BR131" s="148">
        <v>6.020762171249757</v>
      </c>
      <c r="BS131" s="148">
        <v>603.71584838195588</v>
      </c>
      <c r="BT131" s="148">
        <v>34.321107160918807</v>
      </c>
      <c r="BU131" s="148">
        <v>67.883331169921846</v>
      </c>
      <c r="BV131" s="148">
        <v>8.9189584016046677</v>
      </c>
      <c r="BW131" s="148">
        <v>22.744534229580143</v>
      </c>
      <c r="BX131" s="148"/>
      <c r="BY131" s="148"/>
      <c r="BZ131" s="148"/>
      <c r="CA131" s="148"/>
      <c r="CB131" s="148"/>
      <c r="CC131" s="191"/>
      <c r="CD131" s="342"/>
      <c r="CE131" s="358"/>
      <c r="CF131" s="351"/>
      <c r="CG131" s="438"/>
    </row>
    <row r="132" spans="1:85" s="142" customFormat="1" ht="15.75" x14ac:dyDescent="0.25">
      <c r="A132" s="278">
        <v>18</v>
      </c>
      <c r="B132" s="272">
        <v>145</v>
      </c>
      <c r="C132" s="144">
        <v>110</v>
      </c>
      <c r="D132" s="327">
        <v>2958.5</v>
      </c>
      <c r="E132" s="319" t="s">
        <v>237</v>
      </c>
      <c r="F132" s="310" t="s">
        <v>177</v>
      </c>
      <c r="G132" s="239"/>
      <c r="H132" s="388">
        <v>59.057213687103662</v>
      </c>
      <c r="I132" s="145">
        <v>1.0121571302192716</v>
      </c>
      <c r="J132" s="388">
        <v>15.274304671092169</v>
      </c>
      <c r="K132" s="145">
        <v>8.0877379947461172</v>
      </c>
      <c r="L132" s="145">
        <v>4.675839574287044E-2</v>
      </c>
      <c r="M132" s="145">
        <v>3.0138767296277029</v>
      </c>
      <c r="N132" s="388">
        <v>0.36067773718437873</v>
      </c>
      <c r="O132" s="145">
        <v>0.95493824325875676</v>
      </c>
      <c r="P132" s="145">
        <v>4.3594097149533013</v>
      </c>
      <c r="Q132" s="145">
        <v>0.12573510443608563</v>
      </c>
      <c r="R132" s="145">
        <v>6.4436625900689465E-2</v>
      </c>
      <c r="S132" s="145">
        <v>0.58275396573496929</v>
      </c>
      <c r="T132" s="145">
        <v>1.3</v>
      </c>
      <c r="U132" s="145">
        <v>5.36</v>
      </c>
      <c r="V132" s="146">
        <v>99.599999999999952</v>
      </c>
      <c r="W132" s="146"/>
      <c r="X132" s="145"/>
      <c r="Y132" s="145">
        <f t="shared" si="68"/>
        <v>0.70856417649799752</v>
      </c>
      <c r="Z132" s="145"/>
      <c r="AA132" s="145"/>
      <c r="AB132" s="145"/>
      <c r="AC132" s="146"/>
      <c r="AD132" s="146"/>
      <c r="AE132" s="146"/>
      <c r="AF132" s="443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Z132" s="146"/>
      <c r="BA132" s="146"/>
      <c r="BB132" s="146"/>
      <c r="BC132" s="146"/>
      <c r="BD132" s="147">
        <v>70211.758836766763</v>
      </c>
      <c r="BE132" s="148">
        <v>121.90880451632353</v>
      </c>
      <c r="BF132" s="148">
        <v>1.1161760384996282</v>
      </c>
      <c r="BG132" s="148">
        <v>99.622839637329477</v>
      </c>
      <c r="BH132" s="148">
        <v>21.768380141387983</v>
      </c>
      <c r="BI132" s="148">
        <v>11.333361759293908</v>
      </c>
      <c r="BJ132" s="148">
        <v>27.974880564865156</v>
      </c>
      <c r="BK132" s="148">
        <v>161.12388387286023</v>
      </c>
      <c r="BL132" s="148">
        <v>110.3599542792133</v>
      </c>
      <c r="BM132" s="148">
        <v>30.504480124951087</v>
      </c>
      <c r="BN132" s="148">
        <v>169.00181391462971</v>
      </c>
      <c r="BO132" s="148">
        <v>14.092216008680284</v>
      </c>
      <c r="BP132" s="148">
        <v>10.819943658339383</v>
      </c>
      <c r="BQ132" s="148">
        <v>14.036796364541019</v>
      </c>
      <c r="BR132" s="148">
        <v>6.029210634863337</v>
      </c>
      <c r="BS132" s="148">
        <v>630.45466447680781</v>
      </c>
      <c r="BT132" s="148">
        <v>39.041435721717406</v>
      </c>
      <c r="BU132" s="148">
        <v>65.654548824972565</v>
      </c>
      <c r="BV132" s="148">
        <v>4.6910651016173119</v>
      </c>
      <c r="BW132" s="148">
        <v>19.243594225883911</v>
      </c>
      <c r="BX132" s="148"/>
      <c r="BY132" s="148"/>
      <c r="BZ132" s="148"/>
      <c r="CA132" s="148"/>
      <c r="CB132" s="148"/>
      <c r="CC132" s="193">
        <v>13.468741432990491</v>
      </c>
      <c r="CD132" s="343"/>
      <c r="CE132" s="359">
        <v>1.8779495646472684</v>
      </c>
      <c r="CF132" s="352"/>
      <c r="CG132" s="438"/>
    </row>
    <row r="133" spans="1:85" s="142" customFormat="1" ht="15.75" x14ac:dyDescent="0.25">
      <c r="A133" s="278">
        <v>19</v>
      </c>
      <c r="B133" s="272">
        <v>148</v>
      </c>
      <c r="C133" s="144">
        <v>110</v>
      </c>
      <c r="D133" s="327">
        <v>2961.75</v>
      </c>
      <c r="E133" s="319" t="s">
        <v>238</v>
      </c>
      <c r="F133" s="310" t="s">
        <v>177</v>
      </c>
      <c r="G133" s="239"/>
      <c r="H133" s="388">
        <v>56.698769883152906</v>
      </c>
      <c r="I133" s="145">
        <v>0.87440852582124529</v>
      </c>
      <c r="J133" s="388">
        <v>15.960404621577947</v>
      </c>
      <c r="K133" s="145">
        <v>6.979509260902458</v>
      </c>
      <c r="L133" s="145">
        <v>3.2795643686427615E-2</v>
      </c>
      <c r="M133" s="145">
        <v>3.2323940110028668</v>
      </c>
      <c r="N133" s="388">
        <v>0.41388528249722117</v>
      </c>
      <c r="O133" s="145">
        <v>0.77453088368530665</v>
      </c>
      <c r="P133" s="145">
        <v>5.3276949086052126</v>
      </c>
      <c r="Q133" s="145">
        <v>0.11584954652867935</v>
      </c>
      <c r="R133" s="145">
        <v>6.1758030318597452E-2</v>
      </c>
      <c r="S133" s="145">
        <v>0.72799940222112203</v>
      </c>
      <c r="T133" s="145">
        <v>2.46</v>
      </c>
      <c r="U133" s="145">
        <v>5.94</v>
      </c>
      <c r="V133" s="146">
        <v>99.6</v>
      </c>
      <c r="W133" s="146"/>
      <c r="X133" s="145"/>
      <c r="Y133" s="145">
        <f t="shared" si="68"/>
        <v>0.57470191569449758</v>
      </c>
      <c r="Z133" s="145"/>
      <c r="AA133" s="145"/>
      <c r="AB133" s="145"/>
      <c r="AC133" s="146"/>
      <c r="AD133" s="146"/>
      <c r="AE133" s="146"/>
      <c r="AF133" s="443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Z133" s="146"/>
      <c r="BA133" s="146"/>
      <c r="BB133" s="146"/>
      <c r="BC133" s="146"/>
      <c r="BD133" s="147">
        <v>59703.066382382764</v>
      </c>
      <c r="BE133" s="148">
        <v>97.219344256177848</v>
      </c>
      <c r="BF133" s="148">
        <v>0</v>
      </c>
      <c r="BG133" s="148">
        <v>83.146247467191358</v>
      </c>
      <c r="BH133" s="148">
        <v>20.247056363068555</v>
      </c>
      <c r="BI133" s="148">
        <v>5.0126108513549115</v>
      </c>
      <c r="BJ133" s="148">
        <v>34.122398962910701</v>
      </c>
      <c r="BK133" s="148">
        <v>171.3469169981355</v>
      </c>
      <c r="BL133" s="148">
        <v>125.23369387133533</v>
      </c>
      <c r="BM133" s="148">
        <v>24.36266888073234</v>
      </c>
      <c r="BN133" s="148">
        <v>152.18370160630394</v>
      </c>
      <c r="BO133" s="148">
        <v>13.866333698955543</v>
      </c>
      <c r="BP133" s="148">
        <v>10.604394342006719</v>
      </c>
      <c r="BQ133" s="148">
        <v>14.40805195248204</v>
      </c>
      <c r="BR133" s="148">
        <v>4.6237146305304568</v>
      </c>
      <c r="BS133" s="148">
        <v>411.89425685486117</v>
      </c>
      <c r="BT133" s="148">
        <v>29.507823365587473</v>
      </c>
      <c r="BU133" s="148">
        <v>48.387396194667225</v>
      </c>
      <c r="BV133" s="148">
        <v>7.9226527200202064</v>
      </c>
      <c r="BW133" s="148">
        <v>19.394244965610856</v>
      </c>
      <c r="BX133" s="148"/>
      <c r="BY133" s="148"/>
      <c r="BZ133" s="148"/>
      <c r="CA133" s="148"/>
      <c r="CB133" s="148"/>
      <c r="CC133" s="191"/>
      <c r="CD133" s="342"/>
      <c r="CE133" s="358"/>
      <c r="CF133" s="351"/>
      <c r="CG133" s="438"/>
    </row>
    <row r="134" spans="1:85" s="142" customFormat="1" ht="15.75" x14ac:dyDescent="0.25">
      <c r="A134" s="278">
        <v>27</v>
      </c>
      <c r="B134" s="272">
        <v>107</v>
      </c>
      <c r="C134" s="144">
        <v>110</v>
      </c>
      <c r="D134" s="327">
        <v>3151.5</v>
      </c>
      <c r="E134" s="320" t="s">
        <v>240</v>
      </c>
      <c r="F134" s="310" t="s">
        <v>177</v>
      </c>
      <c r="G134" s="239"/>
      <c r="H134" s="388">
        <v>49.656691044096995</v>
      </c>
      <c r="I134" s="145">
        <v>2.6248785634681457</v>
      </c>
      <c r="J134" s="388">
        <v>16.393053157745495</v>
      </c>
      <c r="K134" s="145">
        <v>6.7335453664198157</v>
      </c>
      <c r="L134" s="145">
        <v>4.46012015061691E-2</v>
      </c>
      <c r="M134" s="145">
        <v>2.4035206372862583</v>
      </c>
      <c r="N134" s="388">
        <v>1.182910388214425</v>
      </c>
      <c r="O134" s="145">
        <v>5.1083311461788545</v>
      </c>
      <c r="P134" s="145">
        <v>6.2518935921869128</v>
      </c>
      <c r="Q134" s="145">
        <v>0.22135792618188777</v>
      </c>
      <c r="R134" s="145">
        <v>2.4805684403500328</v>
      </c>
      <c r="S134" s="145">
        <v>0.61864853636501527</v>
      </c>
      <c r="T134" s="145">
        <v>0.76</v>
      </c>
      <c r="U134" s="145">
        <v>5.12</v>
      </c>
      <c r="V134" s="146">
        <v>99.6</v>
      </c>
      <c r="W134" s="146"/>
      <c r="X134" s="145"/>
      <c r="Y134" s="145">
        <f t="shared" si="68"/>
        <v>3.7903817104647102</v>
      </c>
      <c r="Z134" s="145"/>
      <c r="AA134" s="145"/>
      <c r="AB134" s="145"/>
      <c r="AC134" s="146"/>
      <c r="AD134" s="146"/>
      <c r="AE134" s="146"/>
      <c r="AF134" s="443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Z134" s="146"/>
      <c r="BA134" s="146"/>
      <c r="BB134" s="146"/>
      <c r="BC134" s="146"/>
      <c r="BD134" s="147">
        <v>84582.049222095971</v>
      </c>
      <c r="BE134" s="148">
        <v>151.13141813706537</v>
      </c>
      <c r="BF134" s="148">
        <v>14.881432287386545</v>
      </c>
      <c r="BG134" s="148">
        <v>117.82994371244256</v>
      </c>
      <c r="BH134" s="148">
        <v>24.774668064599478</v>
      </c>
      <c r="BI134" s="148">
        <v>11.890717592372132</v>
      </c>
      <c r="BJ134" s="148">
        <v>18.882639125984824</v>
      </c>
      <c r="BK134" s="148">
        <v>173.26816956405028</v>
      </c>
      <c r="BL134" s="148">
        <v>127.91340343404079</v>
      </c>
      <c r="BM134" s="148">
        <v>37.914413654546053</v>
      </c>
      <c r="BN134" s="148">
        <v>190.72895894086878</v>
      </c>
      <c r="BO134" s="148">
        <v>18.366663955758334</v>
      </c>
      <c r="BP134" s="148">
        <v>11.293011350741494</v>
      </c>
      <c r="BQ134" s="148">
        <v>14.34856125623776</v>
      </c>
      <c r="BR134" s="148">
        <v>4.5267374742147322</v>
      </c>
      <c r="BS134" s="148">
        <v>567.65068067424966</v>
      </c>
      <c r="BT134" s="148">
        <v>36.448583565697582</v>
      </c>
      <c r="BU134" s="148">
        <v>68.496970480909184</v>
      </c>
      <c r="BV134" s="148">
        <v>7.2991465427379367</v>
      </c>
      <c r="BW134" s="148">
        <v>18.412653421289395</v>
      </c>
      <c r="BX134" s="148"/>
      <c r="BY134" s="148"/>
      <c r="BZ134" s="148"/>
      <c r="CA134" s="148"/>
      <c r="CB134" s="148"/>
      <c r="CC134" s="191"/>
      <c r="CD134" s="342"/>
      <c r="CE134" s="358"/>
      <c r="CF134" s="351"/>
      <c r="CG134" s="438"/>
    </row>
    <row r="135" spans="1:85" s="142" customFormat="1" ht="15.75" x14ac:dyDescent="0.2">
      <c r="A135" s="278">
        <v>49</v>
      </c>
      <c r="B135" s="272">
        <v>78</v>
      </c>
      <c r="C135" s="144">
        <v>110</v>
      </c>
      <c r="D135" s="393">
        <v>3227.6</v>
      </c>
      <c r="E135" s="320" t="s">
        <v>240</v>
      </c>
      <c r="F135" s="416" t="s">
        <v>173</v>
      </c>
      <c r="G135" s="239"/>
      <c r="H135" s="145">
        <v>61.749554502307127</v>
      </c>
      <c r="I135" s="145">
        <v>0.6501510718836544</v>
      </c>
      <c r="J135" s="145">
        <v>17.104881773415258</v>
      </c>
      <c r="K135" s="145">
        <v>4.605176397120827</v>
      </c>
      <c r="L135" s="145">
        <v>5.9189306560154434E-2</v>
      </c>
      <c r="M135" s="145">
        <v>2.719603767506956</v>
      </c>
      <c r="N135" s="145">
        <v>1.0186355485632173</v>
      </c>
      <c r="O135" s="145">
        <v>1.598525188358856</v>
      </c>
      <c r="P135" s="145">
        <v>3.9575087926452905</v>
      </c>
      <c r="Q135" s="145">
        <v>0.1008908634548087</v>
      </c>
      <c r="R135" s="145">
        <v>8.5679625580083685E-2</v>
      </c>
      <c r="S135" s="145">
        <v>0.47020316260374434</v>
      </c>
      <c r="T135" s="145">
        <v>0.92</v>
      </c>
      <c r="U135" s="145">
        <v>4.5599999999999996</v>
      </c>
      <c r="V135" s="146">
        <v>99.6</v>
      </c>
      <c r="W135" s="146"/>
      <c r="X135" s="145"/>
      <c r="Y135" s="145">
        <f t="shared" si="68"/>
        <v>1.1861056897622713</v>
      </c>
      <c r="Z135" s="145"/>
      <c r="AA135" s="145"/>
      <c r="AB135" s="145"/>
      <c r="AC135" s="146">
        <f>R135+S135</f>
        <v>0.55588278818382797</v>
      </c>
      <c r="AD135" s="146"/>
      <c r="AE135" s="146"/>
      <c r="AF135" s="443"/>
      <c r="AG135" s="146"/>
      <c r="AH135" s="146"/>
      <c r="AI135" s="146">
        <f>N135+3*J135</f>
        <v>52.333280868808991</v>
      </c>
      <c r="AJ135" s="146">
        <f>3*J135/AI135</f>
        <v>0.98053560694738839</v>
      </c>
      <c r="AK135" s="146">
        <f>N135/AI135</f>
        <v>1.9464393052611599E-2</v>
      </c>
      <c r="AL135" s="146">
        <f>K135+M135</f>
        <v>7.324780164627783</v>
      </c>
      <c r="AM135" s="146">
        <f>AL135*AJ135</f>
        <v>7.1822077644794948</v>
      </c>
      <c r="AN135" s="146">
        <f>AL135*AK135</f>
        <v>0.14257240014828826</v>
      </c>
      <c r="AO135" s="146"/>
      <c r="AP135" s="146"/>
      <c r="AQ135" s="146"/>
      <c r="AR135" s="146"/>
      <c r="AS135" s="146"/>
      <c r="AT135" s="146"/>
      <c r="AU135" s="146"/>
      <c r="AV135" s="146"/>
      <c r="AW135" s="146"/>
      <c r="AZ135" s="146"/>
      <c r="BA135" s="146"/>
      <c r="BB135" s="146"/>
      <c r="BC135" s="146"/>
      <c r="BD135" s="147">
        <v>33789.610092852083</v>
      </c>
      <c r="BE135" s="148">
        <v>39.280331239937972</v>
      </c>
      <c r="BF135" s="148">
        <v>357.2872371455216</v>
      </c>
      <c r="BG135" s="148">
        <v>64.359598860327665</v>
      </c>
      <c r="BH135" s="148">
        <v>12.660548269664972</v>
      </c>
      <c r="BI135" s="148">
        <v>3.5514319023534782</v>
      </c>
      <c r="BJ135" s="148">
        <v>22.255874540232004</v>
      </c>
      <c r="BK135" s="148">
        <v>132.31623566701981</v>
      </c>
      <c r="BL135" s="148">
        <v>128.56831094610621</v>
      </c>
      <c r="BM135" s="148">
        <v>20.180641581795548</v>
      </c>
      <c r="BN135" s="148">
        <v>157.97718729844294</v>
      </c>
      <c r="BO135" s="148">
        <v>11.857201079213018</v>
      </c>
      <c r="BP135" s="148">
        <v>11.437730365385434</v>
      </c>
      <c r="BQ135" s="148">
        <v>9.1508797635922985</v>
      </c>
      <c r="BR135" s="148">
        <v>2.0085622635239582</v>
      </c>
      <c r="BS135" s="148">
        <v>519.22390673174357</v>
      </c>
      <c r="BT135" s="148">
        <v>33.165772058831799</v>
      </c>
      <c r="BU135" s="148">
        <v>56.810658352401681</v>
      </c>
      <c r="BV135" s="148">
        <v>12.972684917987833</v>
      </c>
      <c r="BW135" s="148">
        <v>17.256963206586587</v>
      </c>
      <c r="BX135" s="148"/>
      <c r="BY135" s="148"/>
      <c r="BZ135" s="148"/>
      <c r="CA135" s="148">
        <f>BT135+BU135+BW135</f>
        <v>107.23339361782007</v>
      </c>
      <c r="CB135" s="148"/>
      <c r="CC135" s="198">
        <v>14.347560680785406</v>
      </c>
      <c r="CD135" s="198">
        <v>10.752688172042998</v>
      </c>
      <c r="CE135" s="373">
        <v>0.1130668550176769</v>
      </c>
      <c r="CF135" s="200"/>
      <c r="CG135" s="438"/>
    </row>
    <row r="136" spans="1:85" s="142" customFormat="1" ht="15.75" x14ac:dyDescent="0.2">
      <c r="A136" s="278">
        <v>50</v>
      </c>
      <c r="B136" s="272">
        <v>82</v>
      </c>
      <c r="C136" s="144">
        <v>110</v>
      </c>
      <c r="D136" s="327">
        <v>3228.25</v>
      </c>
      <c r="E136" s="320" t="s">
        <v>240</v>
      </c>
      <c r="F136" s="310" t="s">
        <v>174</v>
      </c>
      <c r="G136" s="239"/>
      <c r="H136" s="388">
        <v>62.130409555416811</v>
      </c>
      <c r="I136" s="145">
        <v>0.74789366805770052</v>
      </c>
      <c r="J136" s="388">
        <v>16.183886241908453</v>
      </c>
      <c r="K136" s="145">
        <v>4.2873799493970361</v>
      </c>
      <c r="L136" s="145">
        <v>6.4836723293792906E-2</v>
      </c>
      <c r="M136" s="145">
        <v>2.6962991489501529</v>
      </c>
      <c r="N136" s="388">
        <v>1.4264079124634441</v>
      </c>
      <c r="O136" s="145">
        <v>2.089642164755364</v>
      </c>
      <c r="P136" s="145">
        <v>3.7197488910064731</v>
      </c>
      <c r="Q136" s="145">
        <v>0.12306588243025662</v>
      </c>
      <c r="R136" s="145">
        <v>0.2538750041073834</v>
      </c>
      <c r="S136" s="145">
        <v>0.53655485821312388</v>
      </c>
      <c r="T136" s="145">
        <v>0.71</v>
      </c>
      <c r="U136" s="145">
        <v>4.63</v>
      </c>
      <c r="V136" s="146">
        <v>99.6</v>
      </c>
      <c r="W136" s="146"/>
      <c r="X136" s="145"/>
      <c r="Y136" s="145">
        <f t="shared" si="68"/>
        <v>1.5505144862484801</v>
      </c>
      <c r="Z136" s="145"/>
      <c r="AA136" s="145"/>
      <c r="AB136" s="145"/>
      <c r="AC136" s="146"/>
      <c r="AD136" s="146"/>
      <c r="AE136" s="146"/>
      <c r="AF136" s="443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Z136" s="146"/>
      <c r="BA136" s="146"/>
      <c r="BB136" s="146"/>
      <c r="BC136" s="146"/>
      <c r="BD136" s="147">
        <v>29685.028272676795</v>
      </c>
      <c r="BE136" s="148">
        <v>10.079271484770791</v>
      </c>
      <c r="BF136" s="148">
        <v>22.635678421316324</v>
      </c>
      <c r="BG136" s="148">
        <v>54.466622775991887</v>
      </c>
      <c r="BH136" s="148">
        <v>14.388934072995236</v>
      </c>
      <c r="BI136" s="148">
        <v>1.0271693692555071</v>
      </c>
      <c r="BJ136" s="148">
        <v>22.510748318805653</v>
      </c>
      <c r="BK136" s="148">
        <v>111.56645784928044</v>
      </c>
      <c r="BL136" s="148">
        <v>127.80262189190877</v>
      </c>
      <c r="BM136" s="148">
        <v>25.387249595607887</v>
      </c>
      <c r="BN136" s="148">
        <v>251.16543713885505</v>
      </c>
      <c r="BO136" s="148">
        <v>11.2478022185035</v>
      </c>
      <c r="BP136" s="148">
        <v>11.925745084692394</v>
      </c>
      <c r="BQ136" s="148">
        <v>10.082951319746527</v>
      </c>
      <c r="BR136" s="148">
        <v>3.7323359918529619</v>
      </c>
      <c r="BS136" s="148">
        <v>540.97846176027326</v>
      </c>
      <c r="BT136" s="148">
        <v>29.982319080178641</v>
      </c>
      <c r="BU136" s="148">
        <v>58.764714667998426</v>
      </c>
      <c r="BV136" s="148">
        <v>11.982420018229009</v>
      </c>
      <c r="BW136" s="148">
        <v>14.351141157871572</v>
      </c>
      <c r="BX136" s="148"/>
      <c r="BY136" s="148"/>
      <c r="BZ136" s="148"/>
      <c r="CA136" s="148"/>
      <c r="CB136" s="148"/>
      <c r="CC136" s="198">
        <v>13.134754459060094</v>
      </c>
      <c r="CD136" s="344">
        <v>10.267205086347627</v>
      </c>
      <c r="CE136" s="360">
        <v>8.8357984970118875E-2</v>
      </c>
      <c r="CF136" s="353"/>
      <c r="CG136" s="438"/>
    </row>
    <row r="137" spans="1:85" s="142" customFormat="1" ht="15.75" x14ac:dyDescent="0.2">
      <c r="A137" s="278">
        <v>51</v>
      </c>
      <c r="B137" s="272">
        <v>86</v>
      </c>
      <c r="C137" s="144">
        <v>110</v>
      </c>
      <c r="D137" s="327">
        <v>3229.7</v>
      </c>
      <c r="E137" s="320" t="s">
        <v>240</v>
      </c>
      <c r="F137" s="310" t="s">
        <v>175</v>
      </c>
      <c r="G137" s="239"/>
      <c r="H137" s="388">
        <v>49.978820233571845</v>
      </c>
      <c r="I137" s="145">
        <v>1.5591788586850375</v>
      </c>
      <c r="J137" s="388">
        <v>17.663817226256636</v>
      </c>
      <c r="K137" s="145">
        <v>3.9498303807638355</v>
      </c>
      <c r="L137" s="145">
        <v>5.5287104277267803E-2</v>
      </c>
      <c r="M137" s="145">
        <v>2.5842595346318422</v>
      </c>
      <c r="N137" s="388">
        <v>2.3375305170362739</v>
      </c>
      <c r="O137" s="145">
        <v>6.245586126844338</v>
      </c>
      <c r="P137" s="145">
        <v>5.4880702801796835</v>
      </c>
      <c r="Q137" s="145">
        <v>0.19721817794428367</v>
      </c>
      <c r="R137" s="145">
        <v>2.4354175729301679</v>
      </c>
      <c r="S137" s="145">
        <v>0.45498398687878411</v>
      </c>
      <c r="T137" s="145">
        <v>1.01</v>
      </c>
      <c r="U137" s="145">
        <v>5.64</v>
      </c>
      <c r="V137" s="146">
        <v>99.6</v>
      </c>
      <c r="W137" s="146"/>
      <c r="X137" s="145"/>
      <c r="Y137" s="145">
        <f t="shared" si="68"/>
        <v>4.634224906118499</v>
      </c>
      <c r="Z137" s="145"/>
      <c r="AA137" s="145"/>
      <c r="AB137" s="145"/>
      <c r="AC137" s="146"/>
      <c r="AD137" s="146"/>
      <c r="AE137" s="146"/>
      <c r="AF137" s="443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Z137" s="146"/>
      <c r="BA137" s="146"/>
      <c r="BB137" s="146"/>
      <c r="BC137" s="146"/>
      <c r="BD137" s="147">
        <v>36427.774340187221</v>
      </c>
      <c r="BE137" s="148">
        <v>54.968111248095418</v>
      </c>
      <c r="BF137" s="148">
        <v>7.2280842981210256</v>
      </c>
      <c r="BG137" s="148">
        <v>78.718062431463423</v>
      </c>
      <c r="BH137" s="148">
        <v>17.728867916141382</v>
      </c>
      <c r="BI137" s="148">
        <v>0.74670813700356231</v>
      </c>
      <c r="BJ137" s="148">
        <v>21.416539877272267</v>
      </c>
      <c r="BK137" s="148">
        <v>146.14586039428426</v>
      </c>
      <c r="BL137" s="148">
        <v>116.80962087474579</v>
      </c>
      <c r="BM137" s="148">
        <v>33.021850195890586</v>
      </c>
      <c r="BN137" s="148">
        <v>206.46305067879985</v>
      </c>
      <c r="BO137" s="148">
        <v>13.646322317340781</v>
      </c>
      <c r="BP137" s="148">
        <v>14.120024910145913</v>
      </c>
      <c r="BQ137" s="148">
        <v>12.405055680111515</v>
      </c>
      <c r="BR137" s="148">
        <v>5.9745657528951304</v>
      </c>
      <c r="BS137" s="148">
        <v>787.25386446085849</v>
      </c>
      <c r="BT137" s="148">
        <v>28.808710657849019</v>
      </c>
      <c r="BU137" s="148">
        <v>55.580970896416119</v>
      </c>
      <c r="BV137" s="148">
        <v>11.465230104270347</v>
      </c>
      <c r="BW137" s="148">
        <v>19.416504966282375</v>
      </c>
      <c r="BX137" s="148"/>
      <c r="BY137" s="148"/>
      <c r="BZ137" s="148"/>
      <c r="CA137" s="148"/>
      <c r="CB137" s="148"/>
      <c r="CC137" s="193">
        <v>13.4</v>
      </c>
      <c r="CD137" s="345">
        <v>11.2</v>
      </c>
      <c r="CE137" s="360"/>
      <c r="CF137" s="353"/>
      <c r="CG137" s="438"/>
    </row>
    <row r="138" spans="1:85" x14ac:dyDescent="0.2">
      <c r="H138" s="15"/>
      <c r="J138" s="15"/>
      <c r="N138" s="15"/>
      <c r="Y138" s="145"/>
      <c r="Z138" s="425"/>
      <c r="AA138" s="425"/>
    </row>
    <row r="139" spans="1:85" x14ac:dyDescent="0.2">
      <c r="H139" s="15"/>
      <c r="J139" s="15"/>
      <c r="N139" s="15"/>
      <c r="Y139" s="145"/>
      <c r="Z139" s="425"/>
      <c r="AA139" s="425"/>
    </row>
    <row r="140" spans="1:85" s="419" customFormat="1" x14ac:dyDescent="0.2">
      <c r="A140" s="418"/>
      <c r="B140" s="32"/>
      <c r="F140" s="420" t="s">
        <v>258</v>
      </c>
      <c r="G140" s="421"/>
      <c r="H140" s="46"/>
      <c r="J140" s="46"/>
      <c r="N140" s="46"/>
      <c r="Y140" s="145"/>
      <c r="Z140" s="425"/>
      <c r="AA140" s="425"/>
      <c r="AF140" s="422"/>
      <c r="CE140" s="422"/>
      <c r="CF140" s="423"/>
      <c r="CG140" s="441"/>
    </row>
    <row r="141" spans="1:85" x14ac:dyDescent="0.2">
      <c r="H141" s="15"/>
      <c r="J141" s="15"/>
      <c r="N141" s="15"/>
      <c r="Y141" s="145"/>
      <c r="Z141" s="425"/>
      <c r="AA141" s="425"/>
    </row>
    <row r="142" spans="1:85" s="142" customFormat="1" ht="15.75" x14ac:dyDescent="0.2">
      <c r="A142" s="278">
        <v>7</v>
      </c>
      <c r="B142" s="272">
        <v>274</v>
      </c>
      <c r="C142" s="144">
        <v>100</v>
      </c>
      <c r="D142" s="324">
        <v>895</v>
      </c>
      <c r="E142" s="317" t="s">
        <v>235</v>
      </c>
      <c r="F142" s="413" t="s">
        <v>203</v>
      </c>
      <c r="G142" s="262"/>
      <c r="H142" s="145">
        <v>45.986377753267618</v>
      </c>
      <c r="I142" s="145">
        <v>0.52556557977954066</v>
      </c>
      <c r="J142" s="145">
        <v>12.578832198453224</v>
      </c>
      <c r="K142" s="145">
        <v>7.4762397448005791</v>
      </c>
      <c r="L142" s="145">
        <v>1.3282879183150504</v>
      </c>
      <c r="M142" s="145">
        <v>2.5958610801064661</v>
      </c>
      <c r="N142" s="145">
        <v>10.006613244744441</v>
      </c>
      <c r="O142" s="145">
        <v>1.0032919272708065</v>
      </c>
      <c r="P142" s="145">
        <v>2.1637540469318619</v>
      </c>
      <c r="Q142" s="145">
        <v>8.9684686053193005E-2</v>
      </c>
      <c r="R142" s="145">
        <v>0.21966088329117445</v>
      </c>
      <c r="S142" s="145">
        <v>5.5830936986084261E-2</v>
      </c>
      <c r="T142" s="145">
        <v>0.63</v>
      </c>
      <c r="U142" s="145">
        <v>14.94</v>
      </c>
      <c r="V142" s="146">
        <v>99.6</v>
      </c>
      <c r="W142" s="146"/>
      <c r="X142" s="145"/>
      <c r="Y142" s="145">
        <f t="shared" si="68"/>
        <v>0.74444261003493839</v>
      </c>
      <c r="Z142" s="145"/>
      <c r="AA142" s="145"/>
      <c r="AB142" s="145"/>
      <c r="AC142" s="146">
        <f>R142+S142</f>
        <v>0.27549182027725871</v>
      </c>
      <c r="AD142" s="146"/>
      <c r="AE142" s="146"/>
      <c r="AF142" s="443"/>
      <c r="AG142" s="146"/>
      <c r="AH142" s="146"/>
      <c r="AI142" s="146">
        <f>N142+3*J142</f>
        <v>47.743109840104111</v>
      </c>
      <c r="AJ142" s="146">
        <f>3*J142/AI142</f>
        <v>0.79040717543835171</v>
      </c>
      <c r="AK142" s="146">
        <f>N142/AI142</f>
        <v>0.20959282456164821</v>
      </c>
      <c r="AL142" s="146">
        <f>K142+M142</f>
        <v>10.072100824907045</v>
      </c>
      <c r="AM142" s="146">
        <f>AL142*AJ142</f>
        <v>7.9610607637450697</v>
      </c>
      <c r="AN142" s="146">
        <f>AL142*AK142</f>
        <v>2.1110400611619746</v>
      </c>
      <c r="AO142" s="146"/>
      <c r="AP142" s="146"/>
      <c r="AQ142" s="146"/>
      <c r="AR142" s="146"/>
      <c r="AS142" s="146"/>
      <c r="AT142" s="146"/>
      <c r="AU142" s="146"/>
      <c r="AV142" s="146"/>
      <c r="AW142" s="146"/>
      <c r="AZ142" s="146"/>
      <c r="BA142" s="146"/>
      <c r="BB142" s="146"/>
      <c r="BC142" s="146"/>
      <c r="BD142" s="147">
        <v>62352.220370953488</v>
      </c>
      <c r="BE142" s="148">
        <v>287.63135369621091</v>
      </c>
      <c r="BF142" s="148">
        <v>64.178705724475307</v>
      </c>
      <c r="BG142" s="148">
        <v>132.55989968764979</v>
      </c>
      <c r="BH142" s="148">
        <v>14.417180269829499</v>
      </c>
      <c r="BI142" s="148">
        <v>20.474853267205809</v>
      </c>
      <c r="BJ142" s="148">
        <v>-0.36421822165059398</v>
      </c>
      <c r="BK142" s="148">
        <v>85.17626975712777</v>
      </c>
      <c r="BL142" s="148">
        <v>304.31143953585098</v>
      </c>
      <c r="BM142" s="148">
        <v>27.722840955409122</v>
      </c>
      <c r="BN142" s="148">
        <v>88.442950875924865</v>
      </c>
      <c r="BO142" s="148">
        <v>8.2220747044197964</v>
      </c>
      <c r="BP142" s="148">
        <v>31.09859251841705</v>
      </c>
      <c r="BQ142" s="148">
        <v>7.8498112785976204</v>
      </c>
      <c r="BR142" s="148">
        <v>3.5822340031269988</v>
      </c>
      <c r="BS142" s="148">
        <v>424.92959072389834</v>
      </c>
      <c r="BT142" s="148">
        <v>35.384382562501173</v>
      </c>
      <c r="BU142" s="148">
        <v>57.372014368163924</v>
      </c>
      <c r="BV142" s="148">
        <v>10.778759285388929</v>
      </c>
      <c r="BW142" s="148">
        <v>16.773700085349464</v>
      </c>
      <c r="BX142" s="148"/>
      <c r="BY142" s="148"/>
      <c r="BZ142" s="148"/>
      <c r="CA142" s="148">
        <f>BT142+BU142+BW142</f>
        <v>109.53009701601455</v>
      </c>
      <c r="CB142" s="148"/>
      <c r="CC142" s="158"/>
      <c r="CD142" s="158"/>
      <c r="CE142" s="367"/>
      <c r="CF142" s="192"/>
      <c r="CG142" s="438"/>
    </row>
    <row r="143" spans="1:85" s="260" customFormat="1" ht="16.5" x14ac:dyDescent="0.3">
      <c r="A143" s="278">
        <v>8</v>
      </c>
      <c r="B143" s="272">
        <v>282</v>
      </c>
      <c r="C143" s="176">
        <v>100</v>
      </c>
      <c r="D143" s="324">
        <v>912.4</v>
      </c>
      <c r="E143" s="318" t="s">
        <v>235</v>
      </c>
      <c r="F143" s="413" t="s">
        <v>204</v>
      </c>
      <c r="G143" s="262"/>
      <c r="H143" s="145">
        <v>9.83</v>
      </c>
      <c r="I143" s="145">
        <v>0.09</v>
      </c>
      <c r="J143" s="145">
        <v>2.71</v>
      </c>
      <c r="K143" s="145">
        <v>4.88</v>
      </c>
      <c r="L143" s="145">
        <v>39.979999999999997</v>
      </c>
      <c r="M143" s="145">
        <v>2.3199999999999998</v>
      </c>
      <c r="N143" s="145">
        <v>9.6199999999999992</v>
      </c>
      <c r="O143" s="145">
        <v>0.25</v>
      </c>
      <c r="P143" s="145">
        <v>0.53</v>
      </c>
      <c r="Q143" s="145">
        <v>0.78</v>
      </c>
      <c r="R143" s="145">
        <v>0.04</v>
      </c>
      <c r="S143" s="145">
        <v>0.01</v>
      </c>
      <c r="T143" s="145">
        <v>0.26</v>
      </c>
      <c r="U143" s="145">
        <v>28.3</v>
      </c>
      <c r="V143" s="259">
        <v>99.6</v>
      </c>
      <c r="W143" s="259"/>
      <c r="X143" s="145"/>
      <c r="Y143" s="145">
        <f t="shared" si="68"/>
        <v>0.1855</v>
      </c>
      <c r="Z143" s="145"/>
      <c r="AA143" s="145"/>
      <c r="AB143" s="145"/>
      <c r="AC143" s="146">
        <f>R143+S143</f>
        <v>0.05</v>
      </c>
      <c r="AD143" s="146"/>
      <c r="AE143" s="146"/>
      <c r="AF143" s="443"/>
      <c r="AG143" s="146"/>
      <c r="AH143" s="146"/>
      <c r="AI143" s="146">
        <f>N143+3*J143</f>
        <v>17.75</v>
      </c>
      <c r="AJ143" s="146">
        <f>3*J143/AI143</f>
        <v>0.45802816901408444</v>
      </c>
      <c r="AK143" s="146">
        <f>N143/AI143</f>
        <v>0.5419718309859155</v>
      </c>
      <c r="AL143" s="146">
        <f>K143+M143</f>
        <v>7.1999999999999993</v>
      </c>
      <c r="AM143" s="146">
        <f>AL143*AJ143</f>
        <v>3.2978028169014078</v>
      </c>
      <c r="AN143" s="146">
        <f>AL143*AK143</f>
        <v>3.9021971830985911</v>
      </c>
      <c r="AO143" s="146"/>
      <c r="AP143" s="146"/>
      <c r="AQ143" s="146"/>
      <c r="AR143" s="146"/>
      <c r="AS143" s="146"/>
      <c r="AT143" s="146"/>
      <c r="AU143" s="146"/>
      <c r="AV143" s="146"/>
      <c r="AW143" s="146"/>
      <c r="AZ143" s="146"/>
      <c r="BA143" s="146"/>
      <c r="BB143" s="146"/>
      <c r="BC143" s="146"/>
      <c r="BD143" s="147">
        <v>55655.121594510245</v>
      </c>
      <c r="BE143" s="148">
        <v>582.08339710291932</v>
      </c>
      <c r="BF143" s="148">
        <v>28.100698953629486</v>
      </c>
      <c r="BG143" s="148">
        <v>175.81177045251232</v>
      </c>
      <c r="BH143" s="148">
        <v>5.254335092569157</v>
      </c>
      <c r="BI143" s="148">
        <v>94.963273805604857</v>
      </c>
      <c r="BJ143" s="148">
        <v>1.622577135067333</v>
      </c>
      <c r="BK143" s="148">
        <v>23.234392688105917</v>
      </c>
      <c r="BL143" s="148">
        <v>275.85822366446706</v>
      </c>
      <c r="BM143" s="148">
        <v>100.96890861330047</v>
      </c>
      <c r="BN143" s="148">
        <v>27.755274761338455</v>
      </c>
      <c r="BO143" s="148">
        <v>0</v>
      </c>
      <c r="BP143" s="148">
        <v>25.191903735323351</v>
      </c>
      <c r="BQ143" s="148">
        <v>1.5466019883954403</v>
      </c>
      <c r="BR143" s="148">
        <v>0</v>
      </c>
      <c r="BS143" s="148">
        <v>165.00171585529651</v>
      </c>
      <c r="BT143" s="148">
        <v>41.633465946233713</v>
      </c>
      <c r="BU143" s="148">
        <v>101.63957378293885</v>
      </c>
      <c r="BV143" s="148">
        <v>13.337438032661801</v>
      </c>
      <c r="BW143" s="148">
        <v>45.533905605933455</v>
      </c>
      <c r="BX143" s="148"/>
      <c r="BY143" s="148"/>
      <c r="BZ143" s="148"/>
      <c r="CA143" s="148">
        <f>BT143+BU143+BW143</f>
        <v>188.80694533510604</v>
      </c>
      <c r="CB143" s="148"/>
      <c r="CC143" s="192"/>
      <c r="CD143" s="192"/>
      <c r="CE143" s="144"/>
      <c r="CF143" s="192"/>
      <c r="CG143" s="440"/>
    </row>
    <row r="144" spans="1:85" s="142" customFormat="1" ht="15.75" x14ac:dyDescent="0.2">
      <c r="A144" s="278">
        <v>20</v>
      </c>
      <c r="B144" s="272">
        <v>150</v>
      </c>
      <c r="C144" s="176">
        <v>110</v>
      </c>
      <c r="D144" s="327">
        <v>2963.5</v>
      </c>
      <c r="E144" s="319" t="s">
        <v>238</v>
      </c>
      <c r="F144" s="416" t="s">
        <v>184</v>
      </c>
      <c r="G144" s="239"/>
      <c r="H144" s="145">
        <v>20.420000000000002</v>
      </c>
      <c r="I144" s="145">
        <v>0.19</v>
      </c>
      <c r="J144" s="145">
        <v>7.74</v>
      </c>
      <c r="K144" s="145">
        <v>2.95</v>
      </c>
      <c r="L144" s="145">
        <v>0.64</v>
      </c>
      <c r="M144" s="145">
        <v>14.2</v>
      </c>
      <c r="N144" s="145">
        <v>16.8</v>
      </c>
      <c r="O144" s="145">
        <v>0.44</v>
      </c>
      <c r="P144" s="145">
        <v>2.0299999999999998</v>
      </c>
      <c r="Q144" s="145">
        <v>0.26</v>
      </c>
      <c r="R144" s="145">
        <v>0.03</v>
      </c>
      <c r="S144" s="145">
        <v>0.09</v>
      </c>
      <c r="T144" s="145">
        <v>0.8</v>
      </c>
      <c r="U144" s="145">
        <v>33.01</v>
      </c>
      <c r="V144" s="146">
        <v>99.6</v>
      </c>
      <c r="W144" s="146"/>
      <c r="X144" s="145"/>
      <c r="Y144" s="145">
        <f t="shared" si="68"/>
        <v>0.32647999999999999</v>
      </c>
      <c r="Z144" s="145"/>
      <c r="AA144" s="145"/>
      <c r="AB144" s="145"/>
      <c r="AC144" s="146">
        <f>R144+S144</f>
        <v>0.12</v>
      </c>
      <c r="AD144" s="146"/>
      <c r="AE144" s="146"/>
      <c r="AF144" s="443"/>
      <c r="AG144" s="146"/>
      <c r="AH144" s="146"/>
      <c r="AI144" s="146">
        <f>N144+3*J144</f>
        <v>40.019999999999996</v>
      </c>
      <c r="AJ144" s="146">
        <f>3*J144/AI144</f>
        <v>0.58020989505247378</v>
      </c>
      <c r="AK144" s="146">
        <f>N144/AI144</f>
        <v>0.41979010494752628</v>
      </c>
      <c r="AL144" s="146">
        <f>K144+M144</f>
        <v>17.149999999999999</v>
      </c>
      <c r="AM144" s="146">
        <f>AL144*AJ144</f>
        <v>9.9505997001499242</v>
      </c>
      <c r="AN144" s="146">
        <f>AL144*AK144</f>
        <v>7.1994002998500752</v>
      </c>
      <c r="AO144" s="146"/>
      <c r="AP144" s="146"/>
      <c r="AQ144" s="146"/>
      <c r="AR144" s="146"/>
      <c r="AS144" s="146"/>
      <c r="AT144" s="146"/>
      <c r="AU144" s="146"/>
      <c r="AV144" s="146"/>
      <c r="AW144" s="146"/>
      <c r="AZ144" s="146"/>
      <c r="BA144" s="146"/>
      <c r="BB144" s="146"/>
      <c r="BC144" s="146"/>
      <c r="BD144" s="195">
        <v>21791.906026859349</v>
      </c>
      <c r="BE144" s="196">
        <v>46.585247914647141</v>
      </c>
      <c r="BF144" s="196">
        <v>3.2844244280811981</v>
      </c>
      <c r="BG144" s="196">
        <v>70.005764700300418</v>
      </c>
      <c r="BH144" s="196">
        <v>7.9533807212167886</v>
      </c>
      <c r="BI144" s="196">
        <v>2.779755328917378</v>
      </c>
      <c r="BJ144" s="196">
        <v>13.854798525091761</v>
      </c>
      <c r="BK144" s="196">
        <v>63.410379195098209</v>
      </c>
      <c r="BL144" s="196">
        <v>194.81727642702791</v>
      </c>
      <c r="BM144" s="196">
        <v>27.080529238276331</v>
      </c>
      <c r="BN144" s="196">
        <v>55.271471515929711</v>
      </c>
      <c r="BO144" s="196">
        <v>3.75201651538887</v>
      </c>
      <c r="BP144" s="196">
        <v>23.62124574251207</v>
      </c>
      <c r="BQ144" s="196">
        <v>5.0687338335974568</v>
      </c>
      <c r="BR144" s="196">
        <v>3.3573603742621145</v>
      </c>
      <c r="BS144" s="196">
        <v>288.80244876336127</v>
      </c>
      <c r="BT144" s="196">
        <v>12.212148998140615</v>
      </c>
      <c r="BU144" s="196">
        <v>36.727836604253405</v>
      </c>
      <c r="BV144" s="196">
        <v>0.90152610200406225</v>
      </c>
      <c r="BW144" s="196">
        <v>9.5756159027454526</v>
      </c>
      <c r="BX144" s="196"/>
      <c r="BY144" s="196"/>
      <c r="BZ144" s="196"/>
      <c r="CA144" s="148">
        <f>BT144+BU144+BW144</f>
        <v>58.515601505139472</v>
      </c>
      <c r="CB144" s="196"/>
      <c r="CC144" s="198">
        <v>7.3588639489444994</v>
      </c>
      <c r="CD144" s="198">
        <v>5.1606363756555442</v>
      </c>
      <c r="CE144" s="373">
        <v>0.4795314382105999</v>
      </c>
      <c r="CF144" s="200"/>
      <c r="CG144" s="438"/>
    </row>
    <row r="145" spans="1:85" x14ac:dyDescent="0.2">
      <c r="H145" s="15"/>
      <c r="J145" s="15"/>
      <c r="N145" s="15"/>
      <c r="Y145" s="145"/>
      <c r="Z145" s="425"/>
      <c r="AA145" s="425"/>
    </row>
    <row r="146" spans="1:85" x14ac:dyDescent="0.2">
      <c r="H146" s="15"/>
      <c r="J146" s="15"/>
      <c r="N146" s="15"/>
      <c r="Y146" s="145"/>
      <c r="Z146" s="425"/>
      <c r="AA146" s="425"/>
    </row>
    <row r="147" spans="1:85" x14ac:dyDescent="0.2">
      <c r="F147" s="307" t="s">
        <v>257</v>
      </c>
      <c r="H147" s="15"/>
      <c r="J147" s="15"/>
      <c r="N147" s="15"/>
      <c r="Y147" s="145"/>
      <c r="Z147" s="425"/>
      <c r="AA147" s="425"/>
    </row>
    <row r="148" spans="1:85" x14ac:dyDescent="0.2">
      <c r="H148" s="15"/>
      <c r="J148" s="15"/>
      <c r="N148" s="15"/>
      <c r="Y148" s="145"/>
      <c r="Z148" s="425"/>
      <c r="AA148" s="425"/>
    </row>
    <row r="149" spans="1:85" s="142" customFormat="1" ht="15.75" x14ac:dyDescent="0.2">
      <c r="A149" s="278">
        <v>4</v>
      </c>
      <c r="B149" s="272">
        <v>240</v>
      </c>
      <c r="C149" s="144">
        <v>100</v>
      </c>
      <c r="D149" s="324">
        <v>530.79999999999995</v>
      </c>
      <c r="E149" s="317" t="s">
        <v>234</v>
      </c>
      <c r="F149" s="307" t="s">
        <v>158</v>
      </c>
      <c r="G149" s="262"/>
      <c r="H149" s="388">
        <v>71.95031454192997</v>
      </c>
      <c r="I149" s="145">
        <v>0.5422535184630658</v>
      </c>
      <c r="J149" s="388">
        <v>14.358133362752355</v>
      </c>
      <c r="K149" s="145">
        <v>3.6117376873492919</v>
      </c>
      <c r="L149" s="145">
        <v>3.1299490945769171E-2</v>
      </c>
      <c r="M149" s="145">
        <v>1.6757422262848491</v>
      </c>
      <c r="N149" s="388">
        <v>0.24785538446990585</v>
      </c>
      <c r="O149" s="145">
        <v>1.6703562749208045</v>
      </c>
      <c r="P149" s="145">
        <v>2.2310033254007022</v>
      </c>
      <c r="Q149" s="145">
        <v>8.4549274243116701E-2</v>
      </c>
      <c r="R149" s="145">
        <v>8.2516839766118705E-2</v>
      </c>
      <c r="S149" s="145">
        <v>0.23423807347401926</v>
      </c>
      <c r="T149" s="145">
        <v>0.28999999999999998</v>
      </c>
      <c r="U149" s="145">
        <v>2.59</v>
      </c>
      <c r="V149" s="146">
        <v>99.6</v>
      </c>
      <c r="W149" s="146"/>
      <c r="X149" s="145"/>
      <c r="Y149" s="145">
        <f t="shared" si="68"/>
        <v>1.2394043559912369</v>
      </c>
      <c r="Z149" s="145"/>
      <c r="AA149" s="145"/>
      <c r="AB149" s="145"/>
      <c r="AC149" s="146"/>
      <c r="AD149" s="146"/>
      <c r="AE149" s="146"/>
      <c r="AF149" s="443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Z149" s="146"/>
      <c r="BA149" s="146"/>
      <c r="BB149" s="146"/>
      <c r="BC149" s="146"/>
      <c r="BD149" s="147">
        <v>26639.809710630969</v>
      </c>
      <c r="BE149" s="148">
        <v>18.854636772702701</v>
      </c>
      <c r="BF149" s="148">
        <v>0</v>
      </c>
      <c r="BG149" s="148">
        <v>48.699586366766674</v>
      </c>
      <c r="BH149" s="148">
        <v>12.069093876628864</v>
      </c>
      <c r="BI149" s="148">
        <v>1.9101189410275212</v>
      </c>
      <c r="BJ149" s="148">
        <v>9.9616735154500393</v>
      </c>
      <c r="BK149" s="148">
        <v>83.180497057179252</v>
      </c>
      <c r="BL149" s="148">
        <v>104.85327762205009</v>
      </c>
      <c r="BM149" s="148">
        <v>15.228689248787113</v>
      </c>
      <c r="BN149" s="148">
        <v>130.18198082485239</v>
      </c>
      <c r="BO149" s="148">
        <v>8.3789968704250253</v>
      </c>
      <c r="BP149" s="148">
        <v>8.2675230293154183</v>
      </c>
      <c r="BQ149" s="148">
        <v>6.2227528174853459</v>
      </c>
      <c r="BR149" s="148">
        <v>2.3471721903887084</v>
      </c>
      <c r="BS149" s="148">
        <v>588.34582796038296</v>
      </c>
      <c r="BT149" s="148">
        <v>20.468401134866166</v>
      </c>
      <c r="BU149" s="148">
        <v>49.323593993179863</v>
      </c>
      <c r="BV149" s="148">
        <v>0.60268945704045374</v>
      </c>
      <c r="BW149" s="148">
        <v>12.475730683969523</v>
      </c>
      <c r="BX149" s="148"/>
      <c r="BY149" s="148"/>
      <c r="BZ149" s="148"/>
      <c r="CA149" s="148"/>
      <c r="CB149" s="148"/>
      <c r="CC149" s="160">
        <v>6.7413036808295672</v>
      </c>
      <c r="CD149" s="341">
        <v>7.9024437082913277</v>
      </c>
      <c r="CE149" s="357"/>
      <c r="CF149" s="350" t="s">
        <v>159</v>
      </c>
      <c r="CG149" s="438"/>
    </row>
    <row r="150" spans="1:85" s="142" customFormat="1" ht="15.75" x14ac:dyDescent="0.2">
      <c r="A150" s="278">
        <v>5</v>
      </c>
      <c r="B150" s="272">
        <v>256</v>
      </c>
      <c r="C150" s="144">
        <v>100</v>
      </c>
      <c r="D150" s="324">
        <v>537.6</v>
      </c>
      <c r="E150" s="317" t="s">
        <v>234</v>
      </c>
      <c r="F150" s="307" t="s">
        <v>163</v>
      </c>
      <c r="G150" s="262"/>
      <c r="H150" s="388">
        <v>88.256128353442534</v>
      </c>
      <c r="I150" s="145">
        <v>0.28178671206657713</v>
      </c>
      <c r="J150" s="388">
        <v>1.001647773536223</v>
      </c>
      <c r="K150" s="145">
        <v>4.8678552560618398</v>
      </c>
      <c r="L150" s="145">
        <v>0.12335814819122949</v>
      </c>
      <c r="M150" s="145">
        <v>0.95240646314253385</v>
      </c>
      <c r="N150" s="388">
        <v>0.22357389998625313</v>
      </c>
      <c r="O150" s="145">
        <v>0.16821565662440385</v>
      </c>
      <c r="P150" s="145">
        <v>0.22877329300918925</v>
      </c>
      <c r="Q150" s="145">
        <v>3.965811541023824E-2</v>
      </c>
      <c r="R150" s="145">
        <v>0.11805680628549071</v>
      </c>
      <c r="S150" s="145">
        <v>0.14853952224348874</v>
      </c>
      <c r="T150" s="145">
        <v>0.17</v>
      </c>
      <c r="U150" s="145">
        <v>3.02</v>
      </c>
      <c r="V150" s="146">
        <v>99.6</v>
      </c>
      <c r="W150" s="146"/>
      <c r="X150" s="145"/>
      <c r="Y150" s="145">
        <f t="shared" si="68"/>
        <v>0.12481601721530766</v>
      </c>
      <c r="Z150" s="145"/>
      <c r="AA150" s="145"/>
      <c r="AB150" s="145"/>
      <c r="AC150" s="146"/>
      <c r="AD150" s="146"/>
      <c r="AE150" s="146"/>
      <c r="AF150" s="443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Z150" s="146"/>
      <c r="BA150" s="146"/>
      <c r="BB150" s="146"/>
      <c r="BC150" s="146"/>
      <c r="BD150" s="147">
        <v>27780.834423810622</v>
      </c>
      <c r="BE150" s="148">
        <v>0</v>
      </c>
      <c r="BF150" s="148">
        <v>0</v>
      </c>
      <c r="BG150" s="148">
        <v>21.13824220744721</v>
      </c>
      <c r="BH150" s="148">
        <v>2.3070780245266569</v>
      </c>
      <c r="BI150" s="148">
        <v>0</v>
      </c>
      <c r="BJ150" s="148">
        <v>1.5482407482758227</v>
      </c>
      <c r="BK150" s="148">
        <v>3.5039492029525543</v>
      </c>
      <c r="BL150" s="148">
        <v>18.794312867656242</v>
      </c>
      <c r="BM150" s="148">
        <v>9.6324357160638563</v>
      </c>
      <c r="BN150" s="148">
        <v>267.42039182506704</v>
      </c>
      <c r="BO150" s="148">
        <v>3.0243676809541</v>
      </c>
      <c r="BP150" s="148">
        <v>6.5789716285693745</v>
      </c>
      <c r="BQ150" s="148">
        <v>2.3624459103948778</v>
      </c>
      <c r="BR150" s="148">
        <v>-0.17914248356749651</v>
      </c>
      <c r="BS150" s="148">
        <v>299.66193749366909</v>
      </c>
      <c r="BT150" s="148">
        <v>9.7828524821791571</v>
      </c>
      <c r="BU150" s="148">
        <v>18.157428073078435</v>
      </c>
      <c r="BV150" s="148">
        <v>3.8342717414077985</v>
      </c>
      <c r="BW150" s="148">
        <v>2.9726779699999852</v>
      </c>
      <c r="BX150" s="148"/>
      <c r="BY150" s="148"/>
      <c r="BZ150" s="148"/>
      <c r="CA150" s="148"/>
      <c r="CB150" s="148"/>
      <c r="CC150" s="160">
        <v>17.709805972704078</v>
      </c>
      <c r="CD150" s="341">
        <v>17.613033326257675</v>
      </c>
      <c r="CE150" s="357"/>
      <c r="CF150" s="350" t="s">
        <v>159</v>
      </c>
      <c r="CG150" s="438"/>
    </row>
    <row r="151" spans="1:85" s="142" customFormat="1" ht="15.75" x14ac:dyDescent="0.25">
      <c r="A151" s="278">
        <v>9</v>
      </c>
      <c r="B151" s="272">
        <v>160</v>
      </c>
      <c r="C151" s="144">
        <v>101</v>
      </c>
      <c r="D151" s="324">
        <v>741</v>
      </c>
      <c r="E151" s="317" t="s">
        <v>234</v>
      </c>
      <c r="F151" s="307" t="s">
        <v>192</v>
      </c>
      <c r="G151" s="263"/>
      <c r="H151" s="388">
        <v>75.49226464616784</v>
      </c>
      <c r="I151" s="145">
        <v>0.1669370274891139</v>
      </c>
      <c r="J151" s="388">
        <v>10.38008004301018</v>
      </c>
      <c r="K151" s="145">
        <v>0.95140617903988478</v>
      </c>
      <c r="L151" s="145">
        <v>2.7390537760799298E-2</v>
      </c>
      <c r="M151" s="145">
        <v>0.44862380787006123</v>
      </c>
      <c r="N151" s="388">
        <v>2.717265848315658</v>
      </c>
      <c r="O151" s="145">
        <v>0.48006067507279682</v>
      </c>
      <c r="P151" s="145">
        <v>1.783912523709027</v>
      </c>
      <c r="Q151" s="145">
        <v>9.2858073090588522E-2</v>
      </c>
      <c r="R151" s="145">
        <v>0.21964306227125802</v>
      </c>
      <c r="S151" s="145">
        <v>0.44955757620281578</v>
      </c>
      <c r="T151" s="145">
        <v>0.19</v>
      </c>
      <c r="U151" s="145">
        <v>6.2</v>
      </c>
      <c r="V151" s="146">
        <v>99.6</v>
      </c>
      <c r="W151" s="146"/>
      <c r="X151" s="145"/>
      <c r="Y151" s="145">
        <f t="shared" si="68"/>
        <v>0.35620502090401523</v>
      </c>
      <c r="Z151" s="145"/>
      <c r="AA151" s="145"/>
      <c r="AB151" s="145"/>
      <c r="AC151" s="146"/>
      <c r="AD151" s="146"/>
      <c r="AE151" s="146"/>
      <c r="AF151" s="443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Z151" s="146"/>
      <c r="BA151" s="146"/>
      <c r="BB151" s="146"/>
      <c r="BC151" s="146"/>
      <c r="BD151" s="147">
        <v>5680.7481476473304</v>
      </c>
      <c r="BE151" s="148">
        <v>0</v>
      </c>
      <c r="BF151" s="148">
        <v>1.8367080951915715</v>
      </c>
      <c r="BG151" s="148">
        <v>23.00983057132807</v>
      </c>
      <c r="BH151" s="148">
        <v>5.1481155375561833</v>
      </c>
      <c r="BI151" s="148">
        <v>4.5898497291077041</v>
      </c>
      <c r="BJ151" s="148">
        <v>3.6099818918074305</v>
      </c>
      <c r="BK151" s="148">
        <v>40.674973987033859</v>
      </c>
      <c r="BL151" s="148">
        <v>60.552690751463587</v>
      </c>
      <c r="BM151" s="148">
        <v>5.8508247501949144</v>
      </c>
      <c r="BN151" s="148">
        <v>95.457818832222685</v>
      </c>
      <c r="BO151" s="148">
        <v>1.5330545819734442</v>
      </c>
      <c r="BP151" s="148">
        <v>14.632637190705699</v>
      </c>
      <c r="BQ151" s="148">
        <v>5.0066330458185329</v>
      </c>
      <c r="BR151" s="148">
        <v>0.34286135096605636</v>
      </c>
      <c r="BS151" s="148">
        <v>842.51338800576298</v>
      </c>
      <c r="BT151" s="148">
        <v>9.8405701940830976</v>
      </c>
      <c r="BU151" s="148">
        <v>28.632560075507829</v>
      </c>
      <c r="BV151" s="148">
        <v>3.0379811188423704</v>
      </c>
      <c r="BW151" s="148">
        <v>8.5772788707161496</v>
      </c>
      <c r="BX151" s="148"/>
      <c r="BY151" s="148"/>
      <c r="BZ151" s="148"/>
      <c r="CA151" s="148"/>
      <c r="CB151" s="148"/>
      <c r="CC151" s="174"/>
      <c r="CD151" s="346"/>
      <c r="CE151" s="361"/>
      <c r="CF151" s="354"/>
      <c r="CG151" s="438"/>
    </row>
    <row r="152" spans="1:85" s="142" customFormat="1" ht="15.75" x14ac:dyDescent="0.2">
      <c r="A152" s="278">
        <v>21</v>
      </c>
      <c r="B152" s="272">
        <v>132</v>
      </c>
      <c r="C152" s="144">
        <v>110</v>
      </c>
      <c r="D152" s="327">
        <v>3145.8</v>
      </c>
      <c r="E152" s="320" t="s">
        <v>239</v>
      </c>
      <c r="F152" s="311" t="s">
        <v>179</v>
      </c>
      <c r="G152" s="239"/>
      <c r="H152" s="388">
        <v>66.758576514595433</v>
      </c>
      <c r="I152" s="145">
        <v>0.40613264927553339</v>
      </c>
      <c r="J152" s="388">
        <v>10.953151030114352</v>
      </c>
      <c r="K152" s="145">
        <v>2.069103785197985</v>
      </c>
      <c r="L152" s="145">
        <v>0.11051654910841419</v>
      </c>
      <c r="M152" s="145">
        <v>2.12519772363959</v>
      </c>
      <c r="N152" s="388">
        <v>4.1442661335796069</v>
      </c>
      <c r="O152" s="145">
        <v>1.3415539132319123</v>
      </c>
      <c r="P152" s="145">
        <v>2.3410079225601796</v>
      </c>
      <c r="Q152" s="145">
        <v>0.11114329702396283</v>
      </c>
      <c r="R152" s="145">
        <v>1.3288100389490896</v>
      </c>
      <c r="S152" s="145">
        <v>0.38054044272396303</v>
      </c>
      <c r="T152" s="145">
        <v>0.18</v>
      </c>
      <c r="U152" s="145">
        <v>7.35</v>
      </c>
      <c r="V152" s="146">
        <v>99.6</v>
      </c>
      <c r="W152" s="146"/>
      <c r="X152" s="145"/>
      <c r="Y152" s="145">
        <f t="shared" si="68"/>
        <v>0.99543300361807896</v>
      </c>
      <c r="Z152" s="145"/>
      <c r="AA152" s="145"/>
      <c r="AB152" s="145"/>
      <c r="AC152" s="146"/>
      <c r="AD152" s="146"/>
      <c r="AE152" s="146"/>
      <c r="AF152" s="443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Z152" s="146"/>
      <c r="BA152" s="146"/>
      <c r="BB152" s="146"/>
      <c r="BC152" s="146"/>
      <c r="BD152" s="147">
        <v>14785.631894806311</v>
      </c>
      <c r="BE152" s="148">
        <v>25.527205727885825</v>
      </c>
      <c r="BF152" s="148">
        <v>19.859751120078464</v>
      </c>
      <c r="BG152" s="148">
        <v>41.230501324404003</v>
      </c>
      <c r="BH152" s="148">
        <v>10.522053308823097</v>
      </c>
      <c r="BI152" s="148">
        <v>23.254937920651219</v>
      </c>
      <c r="BJ152" s="148">
        <v>6.9844205026850688</v>
      </c>
      <c r="BK152" s="148">
        <v>65.750218544428051</v>
      </c>
      <c r="BL152" s="148">
        <v>288.90727087077397</v>
      </c>
      <c r="BM152" s="148">
        <v>15.3168925307341</v>
      </c>
      <c r="BN152" s="148">
        <v>108.20681132731391</v>
      </c>
      <c r="BO152" s="148">
        <v>6.4255305683186235</v>
      </c>
      <c r="BP152" s="148">
        <v>8.380915026746047</v>
      </c>
      <c r="BQ152" s="148">
        <v>5.4679876995703838</v>
      </c>
      <c r="BR152" s="148">
        <v>5.8109480119221599</v>
      </c>
      <c r="BS152" s="148">
        <v>637.77068662358863</v>
      </c>
      <c r="BT152" s="148">
        <v>25.698889628802149</v>
      </c>
      <c r="BU152" s="148">
        <v>45.000921308510222</v>
      </c>
      <c r="BV152" s="148">
        <v>6.7780857036832858</v>
      </c>
      <c r="BW152" s="148">
        <v>11.411052924116165</v>
      </c>
      <c r="BX152" s="148"/>
      <c r="BY152" s="148"/>
      <c r="BZ152" s="148"/>
      <c r="CA152" s="148"/>
      <c r="CB152" s="148"/>
      <c r="CC152" s="198">
        <v>12.101778330423366</v>
      </c>
      <c r="CD152" s="344">
        <v>10.704438317175118</v>
      </c>
      <c r="CE152" s="360">
        <v>4.1907217679430691</v>
      </c>
      <c r="CF152" s="353"/>
      <c r="CG152" s="438"/>
    </row>
    <row r="153" spans="1:85" s="142" customFormat="1" ht="15.75" x14ac:dyDescent="0.2">
      <c r="A153" s="278">
        <v>22</v>
      </c>
      <c r="B153" s="272">
        <v>133</v>
      </c>
      <c r="C153" s="144">
        <v>110</v>
      </c>
      <c r="D153" s="327">
        <v>3146</v>
      </c>
      <c r="E153" s="320" t="s">
        <v>240</v>
      </c>
      <c r="F153" s="311" t="s">
        <v>180</v>
      </c>
      <c r="G153" s="239"/>
      <c r="H153" s="388">
        <v>65.812466847937856</v>
      </c>
      <c r="I153" s="145">
        <v>0.59680252965999203</v>
      </c>
      <c r="J153" s="388">
        <v>12.312368324100252</v>
      </c>
      <c r="K153" s="145">
        <v>2.2595775160420493</v>
      </c>
      <c r="L153" s="145">
        <v>0.12575258062839173</v>
      </c>
      <c r="M153" s="145">
        <v>2.7103650060687428</v>
      </c>
      <c r="N153" s="388">
        <v>3.7163856510958762</v>
      </c>
      <c r="O153" s="145">
        <v>1.4417679592976078</v>
      </c>
      <c r="P153" s="145">
        <v>2.4994892084867466</v>
      </c>
      <c r="Q153" s="145">
        <v>0.12261921067917933</v>
      </c>
      <c r="R153" s="145">
        <v>0.35793529386503198</v>
      </c>
      <c r="S153" s="145">
        <v>0.46446987213825425</v>
      </c>
      <c r="T153" s="145">
        <v>0.33</v>
      </c>
      <c r="U153" s="145">
        <v>6.85</v>
      </c>
      <c r="V153" s="146">
        <v>99.599999999999952</v>
      </c>
      <c r="W153" s="146"/>
      <c r="X153" s="145"/>
      <c r="Y153" s="145">
        <f t="shared" si="68"/>
        <v>1.069791825798825</v>
      </c>
      <c r="Z153" s="145"/>
      <c r="AA153" s="145"/>
      <c r="AB153" s="145"/>
      <c r="AC153" s="146"/>
      <c r="AD153" s="146"/>
      <c r="AE153" s="146"/>
      <c r="AF153" s="443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Z153" s="146"/>
      <c r="BA153" s="146"/>
      <c r="BB153" s="146"/>
      <c r="BC153" s="146"/>
      <c r="BD153" s="147">
        <v>19059.142422598918</v>
      </c>
      <c r="BE153" s="148">
        <v>22.472846757178974</v>
      </c>
      <c r="BF153" s="148">
        <v>9.8762712156702808</v>
      </c>
      <c r="BG153" s="148">
        <v>51.025533751608499</v>
      </c>
      <c r="BH153" s="148">
        <v>12.96908903859798</v>
      </c>
      <c r="BI153" s="148">
        <v>10.466129696496061</v>
      </c>
      <c r="BJ153" s="148">
        <v>14.109921224405198</v>
      </c>
      <c r="BK153" s="148">
        <v>74.75132095201738</v>
      </c>
      <c r="BL153" s="148">
        <v>189.133538982472</v>
      </c>
      <c r="BM153" s="148">
        <v>17.796403458778574</v>
      </c>
      <c r="BN153" s="148">
        <v>141.73765544627116</v>
      </c>
      <c r="BO153" s="148">
        <v>10.245313734539856</v>
      </c>
      <c r="BP153" s="148">
        <v>7.6729765894160282</v>
      </c>
      <c r="BQ153" s="148">
        <v>9.379612151656973</v>
      </c>
      <c r="BR153" s="148">
        <v>3.6131016662436326</v>
      </c>
      <c r="BS153" s="148">
        <v>654.32539859104202</v>
      </c>
      <c r="BT153" s="148">
        <v>27.457985976376801</v>
      </c>
      <c r="BU153" s="148">
        <v>53.011027450155645</v>
      </c>
      <c r="BV153" s="148">
        <v>7.4873919911033644</v>
      </c>
      <c r="BW153" s="148">
        <v>13.883353192884918</v>
      </c>
      <c r="BX153" s="148"/>
      <c r="BY153" s="148"/>
      <c r="BZ153" s="148"/>
      <c r="CA153" s="148"/>
      <c r="CB153" s="148"/>
      <c r="CC153" s="198">
        <v>12.617472441949692</v>
      </c>
      <c r="CD153" s="344">
        <v>10.923691175810875</v>
      </c>
      <c r="CE153" s="362"/>
      <c r="CF153" s="353"/>
      <c r="CG153" s="438"/>
    </row>
    <row r="154" spans="1:85" s="142" customFormat="1" ht="15.75" x14ac:dyDescent="0.25">
      <c r="A154" s="278">
        <v>23</v>
      </c>
      <c r="B154" s="272">
        <v>135</v>
      </c>
      <c r="C154" s="144">
        <v>110</v>
      </c>
      <c r="D154" s="327">
        <v>3148</v>
      </c>
      <c r="E154" s="320" t="s">
        <v>240</v>
      </c>
      <c r="F154" s="311" t="s">
        <v>167</v>
      </c>
      <c r="G154" s="239"/>
      <c r="H154" s="388">
        <v>68.752430376359499</v>
      </c>
      <c r="I154" s="145">
        <v>0.38122513320942797</v>
      </c>
      <c r="J154" s="388">
        <v>10.185676548731768</v>
      </c>
      <c r="K154" s="145">
        <v>1.8270861006826034</v>
      </c>
      <c r="L154" s="145">
        <v>0.10104134411376799</v>
      </c>
      <c r="M154" s="145">
        <v>2.0410560058647</v>
      </c>
      <c r="N154" s="388">
        <v>3.831541991187208</v>
      </c>
      <c r="O154" s="145">
        <v>1.3962266229962366</v>
      </c>
      <c r="P154" s="145">
        <v>2.562216622872556</v>
      </c>
      <c r="Q154" s="145">
        <v>0.11084308440963403</v>
      </c>
      <c r="R154" s="145">
        <v>1.0679725969176592</v>
      </c>
      <c r="S154" s="145">
        <v>0.48268357265493494</v>
      </c>
      <c r="T154" s="145">
        <v>0.28000000000000003</v>
      </c>
      <c r="U154" s="145">
        <v>6.58</v>
      </c>
      <c r="V154" s="146">
        <v>99.6</v>
      </c>
      <c r="W154" s="146"/>
      <c r="X154" s="145"/>
      <c r="Y154" s="145">
        <f t="shared" si="68"/>
        <v>1.0360001542632076</v>
      </c>
      <c r="Z154" s="145"/>
      <c r="AA154" s="145"/>
      <c r="AB154" s="145"/>
      <c r="AC154" s="146"/>
      <c r="AD154" s="146"/>
      <c r="AE154" s="146"/>
      <c r="AF154" s="443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Z154" s="146"/>
      <c r="BA154" s="146"/>
      <c r="BB154" s="146"/>
      <c r="BC154" s="146"/>
      <c r="BD154" s="147">
        <v>14391.572551778574</v>
      </c>
      <c r="BE154" s="148">
        <v>25.13123716060764</v>
      </c>
      <c r="BF154" s="148">
        <v>27.669592120115027</v>
      </c>
      <c r="BG154" s="148">
        <v>40.648270717969972</v>
      </c>
      <c r="BH154" s="148">
        <v>8.1170707386104812</v>
      </c>
      <c r="BI154" s="148">
        <v>22.730113163759995</v>
      </c>
      <c r="BJ154" s="148">
        <v>9.4092849995473369</v>
      </c>
      <c r="BK154" s="148">
        <v>66.912972961844446</v>
      </c>
      <c r="BL154" s="148">
        <v>259.2509263250825</v>
      </c>
      <c r="BM154" s="148">
        <v>13.658306595417921</v>
      </c>
      <c r="BN154" s="148">
        <v>111.65947753700486</v>
      </c>
      <c r="BO154" s="148">
        <v>4.9562647131830886</v>
      </c>
      <c r="BP154" s="148">
        <v>8.13788214683135</v>
      </c>
      <c r="BQ154" s="148">
        <v>5.9534198482395624</v>
      </c>
      <c r="BR154" s="148">
        <v>3.8379426435790003</v>
      </c>
      <c r="BS154" s="148">
        <v>724.15293662953184</v>
      </c>
      <c r="BT154" s="148">
        <v>24.003478679706252</v>
      </c>
      <c r="BU154" s="148">
        <v>43.996758688875765</v>
      </c>
      <c r="BV154" s="148">
        <v>0.8848982509805855</v>
      </c>
      <c r="BW154" s="148">
        <v>9.6731403417874642</v>
      </c>
      <c r="BX154" s="148"/>
      <c r="BY154" s="148"/>
      <c r="BZ154" s="148"/>
      <c r="CA154" s="148"/>
      <c r="CB154" s="148"/>
      <c r="CC154" s="191"/>
      <c r="CD154" s="342"/>
      <c r="CE154" s="358"/>
      <c r="CF154" s="351"/>
      <c r="CG154" s="438"/>
    </row>
    <row r="155" spans="1:85" s="142" customFormat="1" ht="15.75" x14ac:dyDescent="0.2">
      <c r="A155" s="278">
        <v>24</v>
      </c>
      <c r="B155" s="272">
        <v>137</v>
      </c>
      <c r="C155" s="144">
        <v>110</v>
      </c>
      <c r="D155" s="327">
        <v>3148.1</v>
      </c>
      <c r="E155" s="320" t="s">
        <v>240</v>
      </c>
      <c r="F155" s="311" t="s">
        <v>167</v>
      </c>
      <c r="G155" s="239"/>
      <c r="H155" s="388">
        <v>67.122452066013693</v>
      </c>
      <c r="I155" s="145">
        <v>0.49141662459470675</v>
      </c>
      <c r="J155" s="388">
        <v>11.957735137378972</v>
      </c>
      <c r="K155" s="145">
        <v>2.2152782471138632</v>
      </c>
      <c r="L155" s="145">
        <v>9.7846140037920845E-2</v>
      </c>
      <c r="M155" s="145">
        <v>2.1321090280816302</v>
      </c>
      <c r="N155" s="388">
        <v>3.3508139297454362</v>
      </c>
      <c r="O155" s="145">
        <v>1.4331336766405258</v>
      </c>
      <c r="P155" s="145">
        <v>2.5983354761984896</v>
      </c>
      <c r="Q155" s="145">
        <v>0.11293942759696182</v>
      </c>
      <c r="R155" s="145">
        <v>0.81462116163486009</v>
      </c>
      <c r="S155" s="145">
        <v>0.4533190849629205</v>
      </c>
      <c r="T155" s="145">
        <v>0.28999999999999998</v>
      </c>
      <c r="U155" s="145">
        <v>6.53</v>
      </c>
      <c r="V155" s="146">
        <v>99.6</v>
      </c>
      <c r="W155" s="146"/>
      <c r="X155" s="145"/>
      <c r="Y155" s="145">
        <f t="shared" si="68"/>
        <v>1.0633851880672702</v>
      </c>
      <c r="Z155" s="145"/>
      <c r="AA155" s="145"/>
      <c r="AB155" s="145"/>
      <c r="AC155" s="146"/>
      <c r="AD155" s="146"/>
      <c r="AE155" s="146"/>
      <c r="AF155" s="443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Z155" s="146"/>
      <c r="BA155" s="146"/>
      <c r="BB155" s="146"/>
      <c r="BC155" s="146"/>
      <c r="BD155" s="147">
        <v>17642.564758256816</v>
      </c>
      <c r="BE155" s="148">
        <v>36.837381329814292</v>
      </c>
      <c r="BF155" s="148">
        <v>16.832391327839982</v>
      </c>
      <c r="BG155" s="148">
        <v>46.087453914273503</v>
      </c>
      <c r="BH155" s="148">
        <v>10.380792415904661</v>
      </c>
      <c r="BI155" s="148">
        <v>15.965720782910244</v>
      </c>
      <c r="BJ155" s="148">
        <v>7.4508334929894389</v>
      </c>
      <c r="BK155" s="148">
        <v>76.334207938568284</v>
      </c>
      <c r="BL155" s="148">
        <v>247.95564303389278</v>
      </c>
      <c r="BM155" s="148">
        <v>15.661864563613998</v>
      </c>
      <c r="BN155" s="148">
        <v>136.69741718872544</v>
      </c>
      <c r="BO155" s="148">
        <v>7.0822399982525068</v>
      </c>
      <c r="BP155" s="148">
        <v>6.2018159284574432</v>
      </c>
      <c r="BQ155" s="148">
        <v>7.9647135800378388</v>
      </c>
      <c r="BR155" s="148">
        <v>5.1715646119162075</v>
      </c>
      <c r="BS155" s="148">
        <v>697.40575770890257</v>
      </c>
      <c r="BT155" s="148">
        <v>26.510791034155858</v>
      </c>
      <c r="BU155" s="148">
        <v>49.036496590256128</v>
      </c>
      <c r="BV155" s="148">
        <v>9.2141484670488314</v>
      </c>
      <c r="BW155" s="148">
        <v>11.232953315579246</v>
      </c>
      <c r="BX155" s="148"/>
      <c r="BY155" s="148"/>
      <c r="BZ155" s="148"/>
      <c r="CA155" s="148"/>
      <c r="CB155" s="148"/>
      <c r="CC155" s="198">
        <v>14</v>
      </c>
      <c r="CD155" s="344">
        <v>12.3</v>
      </c>
      <c r="CE155" s="360">
        <v>5.6666540546933613</v>
      </c>
      <c r="CF155" s="353"/>
      <c r="CG155" s="438"/>
    </row>
    <row r="156" spans="1:85" s="142" customFormat="1" ht="15.75" x14ac:dyDescent="0.2">
      <c r="A156" s="278">
        <v>25</v>
      </c>
      <c r="B156" s="272">
        <v>140</v>
      </c>
      <c r="C156" s="144">
        <v>110</v>
      </c>
      <c r="D156" s="327">
        <v>3150.75</v>
      </c>
      <c r="E156" s="320" t="s">
        <v>240</v>
      </c>
      <c r="F156" s="311" t="s">
        <v>161</v>
      </c>
      <c r="G156" s="239"/>
      <c r="H156" s="388">
        <v>28.172630546419711</v>
      </c>
      <c r="I156" s="145">
        <v>1.4623869696744893</v>
      </c>
      <c r="J156" s="388">
        <v>27.334357592093443</v>
      </c>
      <c r="K156" s="204">
        <v>8.273769545900409</v>
      </c>
      <c r="L156" s="145">
        <v>0.36117197095213371</v>
      </c>
      <c r="M156" s="145">
        <v>7.1427979590659181</v>
      </c>
      <c r="N156" s="388">
        <v>7.4215585614547015</v>
      </c>
      <c r="O156" s="145">
        <v>4.6798595415316901</v>
      </c>
      <c r="P156" s="145">
        <v>7.2668021794142623</v>
      </c>
      <c r="Q156" s="145">
        <v>0.26780929300922379</v>
      </c>
      <c r="R156" s="145">
        <v>0.31261010410742107</v>
      </c>
      <c r="S156" s="145">
        <v>1.2442457363766002</v>
      </c>
      <c r="T156" s="145">
        <v>0.32</v>
      </c>
      <c r="U156" s="145">
        <v>5.34</v>
      </c>
      <c r="V156" s="146">
        <v>99.6</v>
      </c>
      <c r="W156" s="146"/>
      <c r="X156" s="145"/>
      <c r="Y156" s="145">
        <f t="shared" si="68"/>
        <v>3.4724557798165141</v>
      </c>
      <c r="Z156" s="145"/>
      <c r="AA156" s="145"/>
      <c r="AB156" s="145"/>
      <c r="AC156" s="146"/>
      <c r="AD156" s="146"/>
      <c r="AE156" s="146"/>
      <c r="AF156" s="443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Z156" s="146"/>
      <c r="BA156" s="146"/>
      <c r="BB156" s="146"/>
      <c r="BC156" s="146"/>
      <c r="BD156" s="205">
        <v>17722.080642541277</v>
      </c>
      <c r="BE156" s="148">
        <v>20.235067801834123</v>
      </c>
      <c r="BF156" s="148">
        <v>34.260498816787852</v>
      </c>
      <c r="BG156" s="148">
        <v>47.280328548940908</v>
      </c>
      <c r="BH156" s="148">
        <v>11.260385998422386</v>
      </c>
      <c r="BI156" s="148">
        <v>8.7226912930414375</v>
      </c>
      <c r="BJ156" s="148">
        <v>19.818866124721847</v>
      </c>
      <c r="BK156" s="148">
        <v>82.278011852285303</v>
      </c>
      <c r="BL156" s="148">
        <v>187.68000417258585</v>
      </c>
      <c r="BM156" s="148">
        <v>18.730790021032803</v>
      </c>
      <c r="BN156" s="148">
        <v>115.32182629078397</v>
      </c>
      <c r="BO156" s="148">
        <v>7.526451195956203</v>
      </c>
      <c r="BP156" s="148">
        <v>8.4336257972844155</v>
      </c>
      <c r="BQ156" s="148">
        <v>6.7091932942964307</v>
      </c>
      <c r="BR156" s="148">
        <v>5.7311889872820059</v>
      </c>
      <c r="BS156" s="148">
        <v>674.14366261788416</v>
      </c>
      <c r="BT156" s="148">
        <v>26.19230079125575</v>
      </c>
      <c r="BU156" s="148">
        <v>49.244204276646805</v>
      </c>
      <c r="BV156" s="148">
        <v>7.3183494001718872</v>
      </c>
      <c r="BW156" s="148">
        <v>13.00777275675145</v>
      </c>
      <c r="BX156" s="148"/>
      <c r="BY156" s="148"/>
      <c r="BZ156" s="148"/>
      <c r="CA156" s="148"/>
      <c r="CB156" s="148"/>
      <c r="CC156" s="198">
        <v>10.698802694457903</v>
      </c>
      <c r="CD156" s="344">
        <v>9.9114256024543526</v>
      </c>
      <c r="CE156" s="360">
        <v>0.38821950426602475</v>
      </c>
      <c r="CF156" s="353"/>
      <c r="CG156" s="438"/>
    </row>
    <row r="157" spans="1:85" s="142" customFormat="1" ht="15.75" x14ac:dyDescent="0.2">
      <c r="A157" s="278">
        <v>26</v>
      </c>
      <c r="B157" s="272">
        <v>106</v>
      </c>
      <c r="C157" s="144">
        <v>110</v>
      </c>
      <c r="D157" s="327">
        <v>3151</v>
      </c>
      <c r="E157" s="320" t="s">
        <v>240</v>
      </c>
      <c r="F157" s="311" t="s">
        <v>176</v>
      </c>
      <c r="G157" s="239"/>
      <c r="H157" s="388">
        <v>56.62266533809418</v>
      </c>
      <c r="I157" s="145">
        <v>2.2074427576328004</v>
      </c>
      <c r="J157" s="388">
        <v>8.7277194557193543</v>
      </c>
      <c r="K157" s="145">
        <v>2.1335288598266886</v>
      </c>
      <c r="L157" s="145">
        <v>0.16977098402341204</v>
      </c>
      <c r="M157" s="145">
        <v>3.2996675855830508</v>
      </c>
      <c r="N157" s="388">
        <v>3.7981664304458587</v>
      </c>
      <c r="O157" s="145">
        <v>5.0411588113074393</v>
      </c>
      <c r="P157" s="145">
        <v>4.9193688660587327</v>
      </c>
      <c r="Q157" s="145">
        <v>0.2251014160458846</v>
      </c>
      <c r="R157" s="145">
        <v>2.751822814628095</v>
      </c>
      <c r="S157" s="145">
        <v>0.40358668063450581</v>
      </c>
      <c r="T157" s="145">
        <v>0.34</v>
      </c>
      <c r="U157" s="145">
        <v>8.9600000000000009</v>
      </c>
      <c r="V157" s="146">
        <v>99.6</v>
      </c>
      <c r="W157" s="146"/>
      <c r="X157" s="145"/>
      <c r="Y157" s="145">
        <f t="shared" si="68"/>
        <v>3.74053983799012</v>
      </c>
      <c r="Z157" s="145"/>
      <c r="AA157" s="145"/>
      <c r="AB157" s="145"/>
      <c r="AC157" s="146"/>
      <c r="AD157" s="146"/>
      <c r="AE157" s="146"/>
      <c r="AF157" s="443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Z157" s="146"/>
      <c r="BA157" s="146"/>
      <c r="BB157" s="146"/>
      <c r="BC157" s="146"/>
      <c r="BD157" s="147">
        <v>18697.824691720783</v>
      </c>
      <c r="BE157" s="148">
        <v>46.560986078599392</v>
      </c>
      <c r="BF157" s="148">
        <v>181.9958974323475</v>
      </c>
      <c r="BG157" s="148">
        <v>40.209331151676061</v>
      </c>
      <c r="BH157" s="148">
        <v>10.680966996284477</v>
      </c>
      <c r="BI157" s="148">
        <v>42.310397334032281</v>
      </c>
      <c r="BJ157" s="148">
        <v>9.4834019306748907</v>
      </c>
      <c r="BK157" s="148">
        <v>67.939446463322682</v>
      </c>
      <c r="BL157" s="148">
        <v>143.49798107457966</v>
      </c>
      <c r="BM157" s="148">
        <v>22.229399870918439</v>
      </c>
      <c r="BN157" s="148">
        <v>243.51609139486891</v>
      </c>
      <c r="BO157" s="148">
        <v>6.1858566912244077</v>
      </c>
      <c r="BP157" s="148">
        <v>15.634054968381184</v>
      </c>
      <c r="BQ157" s="148">
        <v>12.043483925195746</v>
      </c>
      <c r="BR157" s="148">
        <v>3.5137989221449719</v>
      </c>
      <c r="BS157" s="148">
        <v>570.32857203994433</v>
      </c>
      <c r="BT157" s="148">
        <v>24.135823563432695</v>
      </c>
      <c r="BU157" s="148">
        <v>51.866831343104955</v>
      </c>
      <c r="BV157" s="148">
        <v>12.058096998106356</v>
      </c>
      <c r="BW157" s="148">
        <v>14.880330591959625</v>
      </c>
      <c r="BX157" s="148"/>
      <c r="BY157" s="148"/>
      <c r="BZ157" s="148"/>
      <c r="CA157" s="148"/>
      <c r="CB157" s="148"/>
      <c r="CC157" s="198">
        <v>10.649467744902926</v>
      </c>
      <c r="CD157" s="344">
        <v>8.9417475728155278</v>
      </c>
      <c r="CE157" s="360">
        <v>6.3884400117890658</v>
      </c>
      <c r="CF157" s="353"/>
      <c r="CG157" s="438"/>
    </row>
    <row r="158" spans="1:85" s="142" customFormat="1" ht="15.75" x14ac:dyDescent="0.25">
      <c r="A158" s="278">
        <v>28</v>
      </c>
      <c r="B158" s="272">
        <v>143</v>
      </c>
      <c r="C158" s="144">
        <v>110</v>
      </c>
      <c r="D158" s="327">
        <v>3151.5</v>
      </c>
      <c r="E158" s="320" t="s">
        <v>240</v>
      </c>
      <c r="F158" s="311" t="s">
        <v>181</v>
      </c>
      <c r="G158" s="239"/>
      <c r="H158" s="388">
        <v>74.099562122069969</v>
      </c>
      <c r="I158" s="145">
        <v>0.44343633516514747</v>
      </c>
      <c r="J158" s="388">
        <v>12.989120476678575</v>
      </c>
      <c r="K158" s="145">
        <v>2.0689295463681887</v>
      </c>
      <c r="L158" s="145">
        <v>3.9601596224961649E-2</v>
      </c>
      <c r="M158" s="145">
        <v>1.2413577278209131</v>
      </c>
      <c r="N158" s="388">
        <v>0.76106144540022458</v>
      </c>
      <c r="O158" s="145">
        <v>1.3514298568154222</v>
      </c>
      <c r="P158" s="145">
        <v>2.7623636505227096</v>
      </c>
      <c r="Q158" s="145">
        <v>0.12053101210007559</v>
      </c>
      <c r="R158" s="145">
        <v>0.25984739676840224</v>
      </c>
      <c r="S158" s="145">
        <v>0.35275883406542763</v>
      </c>
      <c r="T158" s="145">
        <v>0.03</v>
      </c>
      <c r="U158" s="145">
        <v>3.08</v>
      </c>
      <c r="V158" s="146">
        <v>99.6</v>
      </c>
      <c r="W158" s="146"/>
      <c r="X158" s="145"/>
      <c r="Y158" s="145">
        <f t="shared" si="68"/>
        <v>1.0027609537570432</v>
      </c>
      <c r="Z158" s="145"/>
      <c r="AA158" s="145"/>
      <c r="AB158" s="145"/>
      <c r="AC158" s="146"/>
      <c r="AD158" s="146"/>
      <c r="AE158" s="146"/>
      <c r="AF158" s="443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Z158" s="146"/>
      <c r="BA158" s="146"/>
      <c r="BB158" s="146"/>
      <c r="BC158" s="146"/>
      <c r="BD158" s="147">
        <v>15136.116194416152</v>
      </c>
      <c r="BE158" s="148">
        <v>18.878646102023236</v>
      </c>
      <c r="BF158" s="148">
        <v>11.723296020267426</v>
      </c>
      <c r="BG158" s="148">
        <v>45.87215023303434</v>
      </c>
      <c r="BH158" s="148">
        <v>10.866824310848694</v>
      </c>
      <c r="BI158" s="148">
        <v>13.686082379719238</v>
      </c>
      <c r="BJ158" s="148">
        <v>6.1549316657218762</v>
      </c>
      <c r="BK158" s="148">
        <v>78.187907038566394</v>
      </c>
      <c r="BL158" s="148">
        <v>219.67121382665104</v>
      </c>
      <c r="BM158" s="148">
        <v>15.332526824810929</v>
      </c>
      <c r="BN158" s="148">
        <v>119.92091571881967</v>
      </c>
      <c r="BO158" s="148">
        <v>7.3703101754227314</v>
      </c>
      <c r="BP158" s="148">
        <v>7.2628562485542192</v>
      </c>
      <c r="BQ158" s="148">
        <v>7.0790734748146811</v>
      </c>
      <c r="BR158" s="148">
        <v>5.9442441690637198</v>
      </c>
      <c r="BS158" s="148">
        <v>894.96530072202415</v>
      </c>
      <c r="BT158" s="148">
        <v>25.678781331975802</v>
      </c>
      <c r="BU158" s="148">
        <v>50.532892792760151</v>
      </c>
      <c r="BV158" s="148">
        <v>1.1096801342392595</v>
      </c>
      <c r="BW158" s="148">
        <v>15.916454623700993</v>
      </c>
      <c r="BX158" s="148"/>
      <c r="BY158" s="148"/>
      <c r="BZ158" s="148"/>
      <c r="CA158" s="148"/>
      <c r="CB158" s="148"/>
      <c r="CC158" s="191"/>
      <c r="CD158" s="342"/>
      <c r="CE158" s="358"/>
      <c r="CF158" s="351"/>
      <c r="CG158" s="438"/>
    </row>
    <row r="159" spans="1:85" s="142" customFormat="1" ht="15.75" x14ac:dyDescent="0.2">
      <c r="A159" s="278">
        <v>29</v>
      </c>
      <c r="B159" s="272">
        <v>109</v>
      </c>
      <c r="C159" s="144">
        <v>110</v>
      </c>
      <c r="D159" s="327">
        <v>3152.5</v>
      </c>
      <c r="E159" s="320" t="s">
        <v>240</v>
      </c>
      <c r="F159" s="311" t="s">
        <v>162</v>
      </c>
      <c r="G159" s="239"/>
      <c r="H159" s="388">
        <v>59.52423823375544</v>
      </c>
      <c r="I159" s="145">
        <v>2.2550251891189848</v>
      </c>
      <c r="J159" s="388">
        <v>12.870191039327974</v>
      </c>
      <c r="K159" s="145">
        <v>2.401014197697942</v>
      </c>
      <c r="L159" s="145">
        <v>6.4884003812869823E-2</v>
      </c>
      <c r="M159" s="145">
        <v>1.801653313420253</v>
      </c>
      <c r="N159" s="388">
        <v>1.6997364583745658</v>
      </c>
      <c r="O159" s="145">
        <v>5.3142651613462286</v>
      </c>
      <c r="P159" s="145">
        <v>5.7626381122228993</v>
      </c>
      <c r="Q159" s="145">
        <v>0.2218910507751444</v>
      </c>
      <c r="R159" s="145">
        <v>2.7827688239051098</v>
      </c>
      <c r="S159" s="145">
        <v>0.66169441624256853</v>
      </c>
      <c r="T159" s="145">
        <v>0.32</v>
      </c>
      <c r="U159" s="145">
        <v>3.92</v>
      </c>
      <c r="V159" s="146">
        <v>99.6</v>
      </c>
      <c r="W159" s="146"/>
      <c r="X159" s="145"/>
      <c r="Y159" s="145">
        <f t="shared" si="68"/>
        <v>3.9431847497189016</v>
      </c>
      <c r="Z159" s="145"/>
      <c r="AA159" s="145"/>
      <c r="AB159" s="145"/>
      <c r="AC159" s="146"/>
      <c r="AD159" s="146"/>
      <c r="AE159" s="146"/>
      <c r="AF159" s="443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Z159" s="146"/>
      <c r="BA159" s="146"/>
      <c r="BB159" s="146"/>
      <c r="BC159" s="146"/>
      <c r="BD159" s="147">
        <v>21494.767504267533</v>
      </c>
      <c r="BE159" s="148">
        <v>45.796036343535427</v>
      </c>
      <c r="BF159" s="148">
        <v>5.2487650316445711</v>
      </c>
      <c r="BG159" s="148">
        <v>53.366396023818766</v>
      </c>
      <c r="BH159" s="148">
        <v>13.957481689113353</v>
      </c>
      <c r="BI159" s="148">
        <v>24.897744012790024</v>
      </c>
      <c r="BJ159" s="148">
        <v>20.091507597536875</v>
      </c>
      <c r="BK159" s="148">
        <v>94.363333992899342</v>
      </c>
      <c r="BL159" s="148">
        <v>205.55932039937147</v>
      </c>
      <c r="BM159" s="148">
        <v>15.725033152405866</v>
      </c>
      <c r="BN159" s="148">
        <v>143.64630673225483</v>
      </c>
      <c r="BO159" s="148">
        <v>10.198233959018296</v>
      </c>
      <c r="BP159" s="148">
        <v>13.457089568520379</v>
      </c>
      <c r="BQ159" s="148">
        <v>8.0801631783831045</v>
      </c>
      <c r="BR159" s="148">
        <v>4.6710119439454765</v>
      </c>
      <c r="BS159" s="148">
        <v>979.21053808704403</v>
      </c>
      <c r="BT159" s="148">
        <v>31.837989205022083</v>
      </c>
      <c r="BU159" s="148">
        <v>60.172786436603509</v>
      </c>
      <c r="BV159" s="148">
        <v>6.2466432617463896</v>
      </c>
      <c r="BW159" s="148">
        <v>16.175830401060214</v>
      </c>
      <c r="BX159" s="148"/>
      <c r="BY159" s="148"/>
      <c r="BZ159" s="148"/>
      <c r="CA159" s="148"/>
      <c r="CB159" s="148"/>
      <c r="CC159" s="198">
        <v>13.37430762594648</v>
      </c>
      <c r="CD159" s="344">
        <v>11.647043375497883</v>
      </c>
      <c r="CE159" s="360">
        <v>0.96643223062691608</v>
      </c>
      <c r="CF159" s="353" t="s">
        <v>159</v>
      </c>
      <c r="CG159" s="438"/>
    </row>
    <row r="160" spans="1:85" s="142" customFormat="1" ht="15.75" x14ac:dyDescent="0.2">
      <c r="A160" s="278">
        <v>30</v>
      </c>
      <c r="B160" s="272">
        <v>114</v>
      </c>
      <c r="C160" s="144">
        <v>110</v>
      </c>
      <c r="D160" s="327">
        <v>3153.8</v>
      </c>
      <c r="E160" s="320" t="s">
        <v>240</v>
      </c>
      <c r="F160" s="311" t="s">
        <v>163</v>
      </c>
      <c r="G160" s="239"/>
      <c r="H160" s="388">
        <v>67.051474365289081</v>
      </c>
      <c r="I160" s="145">
        <v>0.76576726598806844</v>
      </c>
      <c r="J160" s="388">
        <v>15.739309122321972</v>
      </c>
      <c r="K160" s="145">
        <v>3.0930951203063111</v>
      </c>
      <c r="L160" s="145">
        <v>5.8715336226559292E-2</v>
      </c>
      <c r="M160" s="145">
        <v>2.1380197387436444</v>
      </c>
      <c r="N160" s="388">
        <v>0.62386330102720711</v>
      </c>
      <c r="O160" s="145">
        <v>1.5253647943691429</v>
      </c>
      <c r="P160" s="145">
        <v>3.1558207859774163</v>
      </c>
      <c r="Q160" s="145">
        <v>0.12668527886360956</v>
      </c>
      <c r="R160" s="145">
        <v>0.17110738963396613</v>
      </c>
      <c r="S160" s="145">
        <v>0.5407775012530216</v>
      </c>
      <c r="T160" s="145">
        <v>0.47</v>
      </c>
      <c r="U160" s="145">
        <v>4.1399999999999997</v>
      </c>
      <c r="V160" s="146">
        <v>99.6</v>
      </c>
      <c r="W160" s="146"/>
      <c r="X160" s="145"/>
      <c r="Y160" s="145">
        <f t="shared" si="68"/>
        <v>1.131820677421904</v>
      </c>
      <c r="Z160" s="145"/>
      <c r="AA160" s="145"/>
      <c r="AB160" s="145"/>
      <c r="AC160" s="146"/>
      <c r="AD160" s="146"/>
      <c r="AE160" s="146"/>
      <c r="AF160" s="443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Z160" s="146"/>
      <c r="BA160" s="146"/>
      <c r="BB160" s="146"/>
      <c r="BC160" s="146"/>
      <c r="BD160" s="147">
        <v>24585.101854826669</v>
      </c>
      <c r="BE160" s="148">
        <v>80.799850430156141</v>
      </c>
      <c r="BF160" s="148">
        <v>21.349341578122718</v>
      </c>
      <c r="BG160" s="148">
        <v>68.269384698281499</v>
      </c>
      <c r="BH160" s="148">
        <v>16.55471231065285</v>
      </c>
      <c r="BI160" s="148">
        <v>27.769954728923228</v>
      </c>
      <c r="BJ160" s="148">
        <v>23.48739954973388</v>
      </c>
      <c r="BK160" s="148">
        <v>101.53999592056691</v>
      </c>
      <c r="BL160" s="148">
        <v>190.70104058964714</v>
      </c>
      <c r="BM160" s="148">
        <v>20.785731032479035</v>
      </c>
      <c r="BN160" s="148">
        <v>182.41055706224543</v>
      </c>
      <c r="BO160" s="148">
        <v>10.990680343936381</v>
      </c>
      <c r="BP160" s="148">
        <v>13.928013132000032</v>
      </c>
      <c r="BQ160" s="148">
        <v>9.8037856167334727</v>
      </c>
      <c r="BR160" s="148">
        <v>6.640721942391747</v>
      </c>
      <c r="BS160" s="148">
        <v>564.7209379638665</v>
      </c>
      <c r="BT160" s="148">
        <v>36.546270467421692</v>
      </c>
      <c r="BU160" s="148">
        <v>57.967031636438215</v>
      </c>
      <c r="BV160" s="148">
        <v>3.6398725535445249</v>
      </c>
      <c r="BW160" s="148">
        <v>13.825159653946267</v>
      </c>
      <c r="BX160" s="148"/>
      <c r="BY160" s="148"/>
      <c r="BZ160" s="148"/>
      <c r="CA160" s="148"/>
      <c r="CB160" s="148"/>
      <c r="CC160" s="198">
        <v>16.899999999999999</v>
      </c>
      <c r="CD160" s="344">
        <v>15.8</v>
      </c>
      <c r="CE160" s="360">
        <v>1.2802896119657281</v>
      </c>
      <c r="CF160" s="353"/>
      <c r="CG160" s="438"/>
    </row>
    <row r="161" spans="1:85" s="142" customFormat="1" ht="15.75" x14ac:dyDescent="0.2">
      <c r="A161" s="278">
        <v>31</v>
      </c>
      <c r="B161" s="272">
        <v>112</v>
      </c>
      <c r="C161" s="144">
        <v>110</v>
      </c>
      <c r="D161" s="327">
        <v>3154.3</v>
      </c>
      <c r="E161" s="320" t="s">
        <v>240</v>
      </c>
      <c r="F161" s="311" t="s">
        <v>162</v>
      </c>
      <c r="G161" s="239"/>
      <c r="H161" s="388">
        <v>48.790267710138856</v>
      </c>
      <c r="I161" s="145">
        <v>1.8150651616619768</v>
      </c>
      <c r="J161" s="388">
        <v>8.8957695692547816</v>
      </c>
      <c r="K161" s="145">
        <v>2.4352314921848159</v>
      </c>
      <c r="L161" s="145">
        <v>0.27979394532372626</v>
      </c>
      <c r="M161" s="145">
        <v>5.2743555682150571</v>
      </c>
      <c r="N161" s="388">
        <v>5.7833887896139853</v>
      </c>
      <c r="O161" s="145">
        <v>4.7428778169342412</v>
      </c>
      <c r="P161" s="145">
        <v>4.2192447557092292</v>
      </c>
      <c r="Q161" s="145">
        <v>0.18391440019721575</v>
      </c>
      <c r="R161" s="145">
        <v>2.4209585144443917</v>
      </c>
      <c r="S161" s="145">
        <v>0.45913227632172221</v>
      </c>
      <c r="T161" s="145">
        <v>0.33</v>
      </c>
      <c r="U161" s="145">
        <v>13.97</v>
      </c>
      <c r="V161" s="146">
        <v>99.6</v>
      </c>
      <c r="W161" s="146"/>
      <c r="X161" s="145"/>
      <c r="Y161" s="145">
        <f t="shared" si="68"/>
        <v>3.5192153401652071</v>
      </c>
      <c r="Z161" s="145"/>
      <c r="AA161" s="145"/>
      <c r="AB161" s="145"/>
      <c r="AC161" s="146"/>
      <c r="AD161" s="146"/>
      <c r="AE161" s="146"/>
      <c r="AF161" s="443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Z161" s="146"/>
      <c r="BA161" s="146"/>
      <c r="BB161" s="146"/>
      <c r="BC161" s="146"/>
      <c r="BD161" s="147">
        <v>21164.006049101281</v>
      </c>
      <c r="BE161" s="148">
        <v>17.162067033534584</v>
      </c>
      <c r="BF161" s="148">
        <v>154.76063022197491</v>
      </c>
      <c r="BG161" s="148">
        <v>40.672985592652786</v>
      </c>
      <c r="BH161" s="148">
        <v>6.6032095977036063</v>
      </c>
      <c r="BI161" s="148">
        <v>21.235700887686821</v>
      </c>
      <c r="BJ161" s="148">
        <v>11.231988856548661</v>
      </c>
      <c r="BK161" s="148">
        <v>61.845239923153031</v>
      </c>
      <c r="BL161" s="148">
        <v>139.0498792089065</v>
      </c>
      <c r="BM161" s="148">
        <v>16.842274400929469</v>
      </c>
      <c r="BN161" s="148">
        <v>171.6188758993226</v>
      </c>
      <c r="BO161" s="148">
        <v>6.6497755861240853</v>
      </c>
      <c r="BP161" s="148">
        <v>11.313744211489023</v>
      </c>
      <c r="BQ161" s="148">
        <v>9.7415773073198313</v>
      </c>
      <c r="BR161" s="148">
        <v>4.2802193436635969</v>
      </c>
      <c r="BS161" s="148">
        <v>552.56471503346631</v>
      </c>
      <c r="BT161" s="148">
        <v>16.630078298680861</v>
      </c>
      <c r="BU161" s="148">
        <v>38.878675939802825</v>
      </c>
      <c r="BV161" s="148">
        <v>10.813952954871462</v>
      </c>
      <c r="BW161" s="148">
        <v>13.706667547106974</v>
      </c>
      <c r="BX161" s="148"/>
      <c r="BY161" s="148"/>
      <c r="BZ161" s="148"/>
      <c r="CA161" s="148"/>
      <c r="CB161" s="148"/>
      <c r="CC161" s="198">
        <v>10.768873763842542</v>
      </c>
      <c r="CD161" s="344">
        <v>9.4172965371770108</v>
      </c>
      <c r="CE161" s="360">
        <v>0.87150005067979663</v>
      </c>
      <c r="CF161" s="353"/>
      <c r="CG161" s="438"/>
    </row>
    <row r="162" spans="1:85" s="142" customFormat="1" ht="15.75" x14ac:dyDescent="0.2">
      <c r="A162" s="278">
        <v>32</v>
      </c>
      <c r="B162" s="272">
        <v>116</v>
      </c>
      <c r="C162" s="144">
        <v>110</v>
      </c>
      <c r="D162" s="327">
        <v>3155.15</v>
      </c>
      <c r="E162" s="320" t="s">
        <v>240</v>
      </c>
      <c r="F162" s="311" t="s">
        <v>162</v>
      </c>
      <c r="G162" s="239"/>
      <c r="H162" s="388">
        <v>68.243419146186596</v>
      </c>
      <c r="I162" s="145">
        <v>0.49424168420391357</v>
      </c>
      <c r="J162" s="388">
        <v>12.331011929067255</v>
      </c>
      <c r="K162" s="145">
        <v>2.213397607904549</v>
      </c>
      <c r="L162" s="145">
        <v>0.10596107852947377</v>
      </c>
      <c r="M162" s="145">
        <v>2.3354197160536478</v>
      </c>
      <c r="N162" s="388">
        <v>1.8744473074903858</v>
      </c>
      <c r="O162" s="145">
        <v>1.4756331694030753</v>
      </c>
      <c r="P162" s="145">
        <v>2.7765765685926973</v>
      </c>
      <c r="Q162" s="145">
        <v>0.11513880974068803</v>
      </c>
      <c r="R162" s="145">
        <v>0.55859009508254087</v>
      </c>
      <c r="S162" s="145">
        <v>0.44616288774516616</v>
      </c>
      <c r="T162" s="145">
        <v>0.41</v>
      </c>
      <c r="U162" s="145">
        <v>6.22</v>
      </c>
      <c r="V162" s="146">
        <v>99.6</v>
      </c>
      <c r="W162" s="146"/>
      <c r="X162" s="145"/>
      <c r="Y162" s="145">
        <f t="shared" si="68"/>
        <v>1.094919811697082</v>
      </c>
      <c r="Z162" s="145"/>
      <c r="AA162" s="145"/>
      <c r="AB162" s="145"/>
      <c r="AC162" s="146"/>
      <c r="AD162" s="146"/>
      <c r="AE162" s="146"/>
      <c r="AF162" s="443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Z162" s="146"/>
      <c r="BA162" s="146"/>
      <c r="BB162" s="146"/>
      <c r="BC162" s="146"/>
      <c r="BD162" s="147">
        <v>18161.425900587888</v>
      </c>
      <c r="BE162" s="148">
        <v>35.808472382957994</v>
      </c>
      <c r="BF162" s="148">
        <v>14.982089779305019</v>
      </c>
      <c r="BG162" s="148">
        <v>46.779762548373348</v>
      </c>
      <c r="BH162" s="148">
        <v>11.381860249415789</v>
      </c>
      <c r="BI162" s="148">
        <v>23.292684903672434</v>
      </c>
      <c r="BJ162" s="148">
        <v>14.312867939733481</v>
      </c>
      <c r="BK162" s="148">
        <v>78.295052977970144</v>
      </c>
      <c r="BL162" s="148">
        <v>217.48163236044047</v>
      </c>
      <c r="BM162" s="148">
        <v>17.372565574445272</v>
      </c>
      <c r="BN162" s="148">
        <v>128.31836839577227</v>
      </c>
      <c r="BO162" s="148">
        <v>6.729255525321034</v>
      </c>
      <c r="BP162" s="148">
        <v>9.418475556296908</v>
      </c>
      <c r="BQ162" s="148">
        <v>7.5532801597439923</v>
      </c>
      <c r="BR162" s="148">
        <v>3.5433938648285745</v>
      </c>
      <c r="BS162" s="148">
        <v>564.20449897865535</v>
      </c>
      <c r="BT162" s="148">
        <v>22.173612811925086</v>
      </c>
      <c r="BU162" s="148">
        <v>47.202115742113484</v>
      </c>
      <c r="BV162" s="148">
        <v>8.7572322762277981</v>
      </c>
      <c r="BW162" s="148">
        <v>12.58431418551177</v>
      </c>
      <c r="BX162" s="148"/>
      <c r="BY162" s="148"/>
      <c r="BZ162" s="148"/>
      <c r="CA162" s="148"/>
      <c r="CB162" s="148"/>
      <c r="CC162" s="198">
        <v>13.401907222048917</v>
      </c>
      <c r="CD162" s="344">
        <v>11.661690655496626</v>
      </c>
      <c r="CE162" s="360">
        <v>4.1172271886195428</v>
      </c>
      <c r="CF162" s="353"/>
      <c r="CG162" s="438"/>
    </row>
    <row r="163" spans="1:85" s="142" customFormat="1" ht="15.75" x14ac:dyDescent="0.2">
      <c r="A163" s="278">
        <v>33</v>
      </c>
      <c r="B163" s="272">
        <v>119</v>
      </c>
      <c r="C163" s="144">
        <v>110</v>
      </c>
      <c r="D163" s="327">
        <v>3156</v>
      </c>
      <c r="E163" s="320" t="s">
        <v>240</v>
      </c>
      <c r="F163" s="311" t="s">
        <v>162</v>
      </c>
      <c r="G163" s="239"/>
      <c r="H163" s="388">
        <v>57.016798765368208</v>
      </c>
      <c r="I163" s="145">
        <v>0.44336290779506415</v>
      </c>
      <c r="J163" s="388">
        <v>11.255389437740309</v>
      </c>
      <c r="K163" s="145">
        <v>2.5437741320414955</v>
      </c>
      <c r="L163" s="145">
        <v>0.27029244267555702</v>
      </c>
      <c r="M163" s="145">
        <v>5.7480439086745996</v>
      </c>
      <c r="N163" s="388">
        <v>5.222146447215831</v>
      </c>
      <c r="O163" s="145">
        <v>1.3431320326627234</v>
      </c>
      <c r="P163" s="145">
        <v>2.3528376214410005</v>
      </c>
      <c r="Q163" s="145">
        <v>0.1043464742202475</v>
      </c>
      <c r="R163" s="145">
        <v>0.17975653121975407</v>
      </c>
      <c r="S163" s="145">
        <v>0.38011929894518726</v>
      </c>
      <c r="T163" s="145">
        <v>0.23</v>
      </c>
      <c r="U163" s="145">
        <v>12.51</v>
      </c>
      <c r="V163" s="146">
        <v>99.6</v>
      </c>
      <c r="W163" s="146"/>
      <c r="X163" s="145"/>
      <c r="Y163" s="145">
        <f t="shared" si="68"/>
        <v>0.99660396823574071</v>
      </c>
      <c r="Z163" s="145"/>
      <c r="AA163" s="145"/>
      <c r="AB163" s="145"/>
      <c r="AC163" s="146"/>
      <c r="AD163" s="146"/>
      <c r="AE163" s="146"/>
      <c r="AF163" s="443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Z163" s="146"/>
      <c r="BA163" s="146"/>
      <c r="BB163" s="146"/>
      <c r="BC163" s="146"/>
      <c r="BD163" s="147">
        <v>19836.1088106016</v>
      </c>
      <c r="BE163" s="148">
        <v>19.478214113290544</v>
      </c>
      <c r="BF163" s="148">
        <v>13.864221576942592</v>
      </c>
      <c r="BG163" s="148">
        <v>44.611011791771546</v>
      </c>
      <c r="BH163" s="148">
        <v>9.4864144247681637</v>
      </c>
      <c r="BI163" s="148">
        <v>15.675293375664573</v>
      </c>
      <c r="BJ163" s="148">
        <v>14.651957637780379</v>
      </c>
      <c r="BK163" s="148">
        <v>65.554726354756042</v>
      </c>
      <c r="BL163" s="148">
        <v>139.11736764352676</v>
      </c>
      <c r="BM163" s="148">
        <v>17.409290013068503</v>
      </c>
      <c r="BN163" s="148">
        <v>110.92932207087561</v>
      </c>
      <c r="BO163" s="148">
        <v>5.9969769034217988</v>
      </c>
      <c r="BP163" s="148">
        <v>7.5359324075588034</v>
      </c>
      <c r="BQ163" s="148">
        <v>6.4274834182588139</v>
      </c>
      <c r="BR163" s="148">
        <v>2.734156818172131</v>
      </c>
      <c r="BS163" s="148">
        <v>483.91975077029844</v>
      </c>
      <c r="BT163" s="148">
        <v>18.845274769760014</v>
      </c>
      <c r="BU163" s="148">
        <v>37.058477336938317</v>
      </c>
      <c r="BV163" s="148">
        <v>5.9224875270276875</v>
      </c>
      <c r="BW163" s="148">
        <v>11.402604118802779</v>
      </c>
      <c r="BX163" s="148"/>
      <c r="BY163" s="148"/>
      <c r="BZ163" s="148"/>
      <c r="CA163" s="148"/>
      <c r="CB163" s="148"/>
      <c r="CC163" s="198">
        <v>6.6252319511363549</v>
      </c>
      <c r="CD163" s="344">
        <v>5.8</v>
      </c>
      <c r="CE163" s="362"/>
      <c r="CF163" s="353"/>
      <c r="CG163" s="438"/>
    </row>
    <row r="164" spans="1:85" s="142" customFormat="1" ht="15.75" x14ac:dyDescent="0.2">
      <c r="A164" s="278">
        <v>34</v>
      </c>
      <c r="B164" s="272">
        <v>122</v>
      </c>
      <c r="C164" s="144">
        <v>110</v>
      </c>
      <c r="D164" s="327">
        <v>3157</v>
      </c>
      <c r="E164" s="320" t="s">
        <v>240</v>
      </c>
      <c r="F164" s="311" t="s">
        <v>162</v>
      </c>
      <c r="G164" s="239"/>
      <c r="H164" s="388">
        <v>58.979734692857505</v>
      </c>
      <c r="I164" s="145">
        <v>0.41517044034587897</v>
      </c>
      <c r="J164" s="388">
        <v>10.944896636177338</v>
      </c>
      <c r="K164" s="145">
        <v>2.539795621532464</v>
      </c>
      <c r="L164" s="145">
        <v>0.26601459489178786</v>
      </c>
      <c r="M164" s="145">
        <v>4.9778990353376313</v>
      </c>
      <c r="N164" s="388">
        <v>4.6373610736242314</v>
      </c>
      <c r="O164" s="145">
        <v>1.40808791922827</v>
      </c>
      <c r="P164" s="145">
        <v>2.5345582546108867</v>
      </c>
      <c r="Q164" s="145">
        <v>9.5800169940520818E-2</v>
      </c>
      <c r="R164" s="145">
        <v>0.15373854151047134</v>
      </c>
      <c r="S164" s="145">
        <v>0.36694301994301992</v>
      </c>
      <c r="T164" s="145">
        <v>0.3</v>
      </c>
      <c r="U164" s="145">
        <v>11.98</v>
      </c>
      <c r="V164" s="146">
        <v>99.6</v>
      </c>
      <c r="W164" s="146"/>
      <c r="X164" s="145"/>
      <c r="Y164" s="145">
        <f t="shared" si="68"/>
        <v>1.0448012360673764</v>
      </c>
      <c r="Z164" s="145"/>
      <c r="AA164" s="145"/>
      <c r="AB164" s="145"/>
      <c r="AC164" s="146"/>
      <c r="AD164" s="146"/>
      <c r="AE164" s="146"/>
      <c r="AF164" s="443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Z164" s="146"/>
      <c r="BA164" s="146"/>
      <c r="BB164" s="146"/>
      <c r="BC164" s="146"/>
      <c r="BD164" s="147">
        <v>20012.560524412984</v>
      </c>
      <c r="BE164" s="148">
        <v>26.333406875280065</v>
      </c>
      <c r="BF164" s="148">
        <v>2.61589383166526</v>
      </c>
      <c r="BG164" s="148">
        <v>44.225324957396815</v>
      </c>
      <c r="BH164" s="148">
        <v>10.188844645426059</v>
      </c>
      <c r="BI164" s="148">
        <v>22.394364171746926</v>
      </c>
      <c r="BJ164" s="148">
        <v>13.859494415860004</v>
      </c>
      <c r="BK164" s="148">
        <v>67.286985513681813</v>
      </c>
      <c r="BL164" s="148">
        <v>147.43508266392249</v>
      </c>
      <c r="BM164" s="148">
        <v>16.572706960185698</v>
      </c>
      <c r="BN164" s="148">
        <v>96.629902739605939</v>
      </c>
      <c r="BO164" s="148">
        <v>5.6246329215960698</v>
      </c>
      <c r="BP164" s="148">
        <v>8.7500056716699532</v>
      </c>
      <c r="BQ164" s="148">
        <v>6.2223163065960598</v>
      </c>
      <c r="BR164" s="148">
        <v>6.3764584960575803</v>
      </c>
      <c r="BS164" s="148">
        <v>584.08075971254414</v>
      </c>
      <c r="BT164" s="148">
        <v>22.226285670776107</v>
      </c>
      <c r="BU164" s="148">
        <v>42.152518383997005</v>
      </c>
      <c r="BV164" s="148">
        <v>14.794967993546225</v>
      </c>
      <c r="BW164" s="148">
        <v>10.433643186144229</v>
      </c>
      <c r="BX164" s="148"/>
      <c r="BY164" s="148"/>
      <c r="BZ164" s="148"/>
      <c r="CA164" s="148"/>
      <c r="CB164" s="148"/>
      <c r="CC164" s="198">
        <v>8.3033019635007204</v>
      </c>
      <c r="CD164" s="344">
        <v>7.0733981617157475</v>
      </c>
      <c r="CE164" s="360">
        <v>0.25996549164124422</v>
      </c>
      <c r="CF164" s="353" t="s">
        <v>159</v>
      </c>
      <c r="CG164" s="438"/>
    </row>
    <row r="165" spans="1:85" s="142" customFormat="1" ht="15.75" x14ac:dyDescent="0.2">
      <c r="A165" s="278">
        <v>35</v>
      </c>
      <c r="B165" s="272">
        <v>124</v>
      </c>
      <c r="C165" s="144">
        <v>110</v>
      </c>
      <c r="D165" s="327">
        <v>3157.8</v>
      </c>
      <c r="E165" s="320" t="s">
        <v>240</v>
      </c>
      <c r="F165" s="311" t="s">
        <v>168</v>
      </c>
      <c r="G165" s="239"/>
      <c r="H165" s="388">
        <v>72.655306879392256</v>
      </c>
      <c r="I165" s="145">
        <v>0.36527435513969214</v>
      </c>
      <c r="J165" s="388">
        <v>10.261142980981749</v>
      </c>
      <c r="K165" s="145">
        <v>1.9036533040405508</v>
      </c>
      <c r="L165" s="145">
        <v>6.2571103376169612E-2</v>
      </c>
      <c r="M165" s="145">
        <v>1.4941440794610832</v>
      </c>
      <c r="N165" s="388">
        <v>1.6775064188250239</v>
      </c>
      <c r="O165" s="145">
        <v>1.3000079077277358</v>
      </c>
      <c r="P165" s="145">
        <v>2.5099921584457174</v>
      </c>
      <c r="Q165" s="145">
        <v>0.13208304106724547</v>
      </c>
      <c r="R165" s="145">
        <v>1.1815993462062759</v>
      </c>
      <c r="S165" s="145">
        <v>0.38671842533649203</v>
      </c>
      <c r="T165" s="145">
        <v>0.41</v>
      </c>
      <c r="U165" s="145">
        <v>5.26</v>
      </c>
      <c r="V165" s="146">
        <v>99.6</v>
      </c>
      <c r="W165" s="146"/>
      <c r="X165" s="145"/>
      <c r="Y165" s="145">
        <f t="shared" si="68"/>
        <v>0.96460586753397992</v>
      </c>
      <c r="Z165" s="145"/>
      <c r="AA165" s="145"/>
      <c r="AB165" s="145"/>
      <c r="AC165" s="146"/>
      <c r="AD165" s="146"/>
      <c r="AE165" s="146"/>
      <c r="AF165" s="443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Z165" s="146"/>
      <c r="BA165" s="146"/>
      <c r="BB165" s="146"/>
      <c r="BC165" s="146"/>
      <c r="BD165" s="147">
        <v>13413.895458936366</v>
      </c>
      <c r="BE165" s="148">
        <v>26.195193494324929</v>
      </c>
      <c r="BF165" s="148">
        <v>21.494436556660947</v>
      </c>
      <c r="BG165" s="148">
        <v>41.067359186781069</v>
      </c>
      <c r="BH165" s="148">
        <v>8.8429463350360091</v>
      </c>
      <c r="BI165" s="148">
        <v>17.986725650861086</v>
      </c>
      <c r="BJ165" s="148">
        <v>11.03516748327678</v>
      </c>
      <c r="BK165" s="148">
        <v>69.40486779921234</v>
      </c>
      <c r="BL165" s="148">
        <v>306.74404153153591</v>
      </c>
      <c r="BM165" s="148">
        <v>14.475337339265714</v>
      </c>
      <c r="BN165" s="148">
        <v>111.89542537158678</v>
      </c>
      <c r="BO165" s="148">
        <v>4.7161107375306939</v>
      </c>
      <c r="BP165" s="148">
        <v>6.2609346210818844</v>
      </c>
      <c r="BQ165" s="148">
        <v>5.3901027127320305</v>
      </c>
      <c r="BR165" s="148">
        <v>4.5875147206338971</v>
      </c>
      <c r="BS165" s="148">
        <v>839.39343794906847</v>
      </c>
      <c r="BT165" s="148">
        <v>20.062854398656636</v>
      </c>
      <c r="BU165" s="148">
        <v>43.334017197509787</v>
      </c>
      <c r="BV165" s="148">
        <v>10.527814098431692</v>
      </c>
      <c r="BW165" s="148">
        <v>14.452989248993854</v>
      </c>
      <c r="BX165" s="148"/>
      <c r="BY165" s="148"/>
      <c r="BZ165" s="148"/>
      <c r="CA165" s="148"/>
      <c r="CB165" s="148"/>
      <c r="CC165" s="198">
        <v>10.655597788206688</v>
      </c>
      <c r="CD165" s="344">
        <v>8.7985865724381522</v>
      </c>
      <c r="CE165" s="360">
        <v>2.0089206960850059</v>
      </c>
      <c r="CF165" s="353"/>
      <c r="CG165" s="438"/>
    </row>
    <row r="166" spans="1:85" s="142" customFormat="1" ht="15.75" x14ac:dyDescent="0.2">
      <c r="A166" s="278">
        <v>36</v>
      </c>
      <c r="B166" s="272">
        <v>101</v>
      </c>
      <c r="C166" s="144">
        <v>110</v>
      </c>
      <c r="D166" s="327">
        <v>3217.2</v>
      </c>
      <c r="E166" s="320" t="s">
        <v>240</v>
      </c>
      <c r="F166" s="311" t="s">
        <v>168</v>
      </c>
      <c r="G166" s="239"/>
      <c r="H166" s="388">
        <v>68.38094600360661</v>
      </c>
      <c r="I166" s="145">
        <v>1.2745478498927048</v>
      </c>
      <c r="J166" s="388">
        <v>10.187296193747917</v>
      </c>
      <c r="K166" s="145">
        <v>0.95288201895495472</v>
      </c>
      <c r="L166" s="145">
        <v>2.1605928380627283E-2</v>
      </c>
      <c r="M166" s="145">
        <v>0.71067350407119367</v>
      </c>
      <c r="N166" s="388">
        <v>1.2868652483153054</v>
      </c>
      <c r="O166" s="145">
        <v>5.6057287919512557</v>
      </c>
      <c r="P166" s="145">
        <v>4.8272086342736058</v>
      </c>
      <c r="Q166" s="145">
        <v>0.14276066696358403</v>
      </c>
      <c r="R166" s="145">
        <v>3.3559862587479015</v>
      </c>
      <c r="S166" s="145">
        <v>0.5034989010943377</v>
      </c>
      <c r="T166" s="145">
        <v>0.25</v>
      </c>
      <c r="U166" s="145">
        <v>2.1</v>
      </c>
      <c r="V166" s="146">
        <v>99.6</v>
      </c>
      <c r="W166" s="146"/>
      <c r="X166" s="145"/>
      <c r="Y166" s="145">
        <f t="shared" si="68"/>
        <v>4.1594507636278317</v>
      </c>
      <c r="Z166" s="145"/>
      <c r="AA166" s="145"/>
      <c r="AB166" s="145"/>
      <c r="AC166" s="146"/>
      <c r="AD166" s="146"/>
      <c r="AE166" s="146"/>
      <c r="AF166" s="443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Z166" s="146"/>
      <c r="BA166" s="146"/>
      <c r="BB166" s="146"/>
      <c r="BC166" s="146"/>
      <c r="BD166" s="147">
        <v>7906.5016513633627</v>
      </c>
      <c r="BE166" s="148">
        <v>28.446905857764886</v>
      </c>
      <c r="BF166" s="148">
        <v>0.77914974840601003</v>
      </c>
      <c r="BG166" s="148">
        <v>33.886527443881825</v>
      </c>
      <c r="BH166" s="196">
        <v>0</v>
      </c>
      <c r="BI166" s="148">
        <v>0</v>
      </c>
      <c r="BJ166" s="148">
        <v>1.0238634049682991</v>
      </c>
      <c r="BK166" s="148">
        <v>65.236683874314778</v>
      </c>
      <c r="BL166" s="148">
        <v>127.64722391416946</v>
      </c>
      <c r="BM166" s="148">
        <v>21.721580825404036</v>
      </c>
      <c r="BN166" s="148">
        <v>85.887818765546797</v>
      </c>
      <c r="BO166" s="148">
        <v>3.6450281032166933</v>
      </c>
      <c r="BP166" s="148">
        <v>1191.0101100415561</v>
      </c>
      <c r="BQ166" s="148">
        <v>10.477814581772293</v>
      </c>
      <c r="BR166" s="148">
        <v>0</v>
      </c>
      <c r="BS166" s="148">
        <v>809.68372858526345</v>
      </c>
      <c r="BT166" s="148">
        <v>16.446449713249482</v>
      </c>
      <c r="BU166" s="148">
        <v>36.381683377589937</v>
      </c>
      <c r="BV166" s="148">
        <v>5.6410503636991365</v>
      </c>
      <c r="BW166" s="148">
        <v>5.2785155409472715</v>
      </c>
      <c r="BX166" s="148"/>
      <c r="BY166" s="148"/>
      <c r="BZ166" s="148"/>
      <c r="CA166" s="148"/>
      <c r="CB166" s="148"/>
      <c r="CC166" s="198">
        <v>13.602021634776065</v>
      </c>
      <c r="CD166" s="344">
        <v>12.848170398689243</v>
      </c>
      <c r="CE166" s="360">
        <v>12.702468074345639</v>
      </c>
      <c r="CF166" s="353"/>
      <c r="CG166" s="438"/>
    </row>
    <row r="167" spans="1:85" s="142" customFormat="1" ht="15.75" x14ac:dyDescent="0.25">
      <c r="A167" s="278">
        <v>37</v>
      </c>
      <c r="B167" s="272">
        <v>88</v>
      </c>
      <c r="C167" s="144">
        <v>110</v>
      </c>
      <c r="D167" s="328">
        <v>3219.2</v>
      </c>
      <c r="E167" s="320" t="s">
        <v>240</v>
      </c>
      <c r="F167" s="311" t="s">
        <v>168</v>
      </c>
      <c r="G167" s="239"/>
      <c r="H167" s="388">
        <v>83.203737911792416</v>
      </c>
      <c r="I167" s="145">
        <v>0.18632249576024085</v>
      </c>
      <c r="J167" s="388">
        <v>7.5434886778339418</v>
      </c>
      <c r="K167" s="145">
        <v>0.88541014904582249</v>
      </c>
      <c r="L167" s="145">
        <v>2.2495894182205583E-2</v>
      </c>
      <c r="M167" s="145">
        <v>0.50257643415133724</v>
      </c>
      <c r="N167" s="388">
        <v>0.33108307043048751</v>
      </c>
      <c r="O167" s="145">
        <v>1.1930894192508765</v>
      </c>
      <c r="P167" s="145">
        <v>3.2868216333839566</v>
      </c>
      <c r="Q167" s="145">
        <v>6.7285925648121622E-2</v>
      </c>
      <c r="R167" s="145">
        <v>0.34621483781762136</v>
      </c>
      <c r="S167" s="145">
        <v>0.34147355070298613</v>
      </c>
      <c r="T167" s="145">
        <v>0.2</v>
      </c>
      <c r="U167" s="145">
        <v>1.49</v>
      </c>
      <c r="V167" s="146">
        <v>99.6</v>
      </c>
      <c r="W167" s="146"/>
      <c r="X167" s="145"/>
      <c r="Y167" s="145">
        <f t="shared" si="68"/>
        <v>0.88527234908415042</v>
      </c>
      <c r="Z167" s="145"/>
      <c r="AA167" s="145"/>
      <c r="AB167" s="145"/>
      <c r="AC167" s="146"/>
      <c r="AD167" s="146"/>
      <c r="AE167" s="146"/>
      <c r="AF167" s="443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Z167" s="146"/>
      <c r="BA167" s="146"/>
      <c r="BB167" s="146"/>
      <c r="BC167" s="146"/>
      <c r="BD167" s="147">
        <v>4696.8871024503087</v>
      </c>
      <c r="BE167" s="148">
        <v>15.468432939611043</v>
      </c>
      <c r="BF167" s="148">
        <v>0</v>
      </c>
      <c r="BG167" s="148">
        <v>30.417598200684083</v>
      </c>
      <c r="BH167" s="196">
        <v>0</v>
      </c>
      <c r="BI167" s="148">
        <v>0</v>
      </c>
      <c r="BJ167" s="148">
        <v>0</v>
      </c>
      <c r="BK167" s="148">
        <v>51.601339808543976</v>
      </c>
      <c r="BL167" s="148">
        <v>148.46375752150706</v>
      </c>
      <c r="BM167" s="148">
        <v>23.440217291069569</v>
      </c>
      <c r="BN167" s="148">
        <v>71.260811891101739</v>
      </c>
      <c r="BO167" s="148">
        <v>0.77812511969463072</v>
      </c>
      <c r="BP167" s="148">
        <v>1554.1213025041725</v>
      </c>
      <c r="BQ167" s="148">
        <v>10.758859172749441</v>
      </c>
      <c r="BR167" s="148">
        <v>0</v>
      </c>
      <c r="BS167" s="148">
        <v>1562.6345112441788</v>
      </c>
      <c r="BT167" s="148">
        <v>13.468255462033445</v>
      </c>
      <c r="BU167" s="148">
        <v>30.681221283581706</v>
      </c>
      <c r="BV167" s="148">
        <v>34.727290621394104</v>
      </c>
      <c r="BW167" s="148">
        <v>12.606629776034543</v>
      </c>
      <c r="BX167" s="148"/>
      <c r="BY167" s="148"/>
      <c r="BZ167" s="148"/>
      <c r="CA167" s="148"/>
      <c r="CB167" s="148"/>
      <c r="CC167" s="158"/>
      <c r="CD167" s="342"/>
      <c r="CE167" s="363"/>
      <c r="CF167" s="350"/>
      <c r="CG167" s="438"/>
    </row>
    <row r="168" spans="1:85" s="142" customFormat="1" ht="15.75" x14ac:dyDescent="0.2">
      <c r="A168" s="278">
        <v>38</v>
      </c>
      <c r="B168" s="272">
        <v>89</v>
      </c>
      <c r="C168" s="144">
        <v>110</v>
      </c>
      <c r="D168" s="328">
        <v>3219.8999999999996</v>
      </c>
      <c r="E168" s="320" t="s">
        <v>240</v>
      </c>
      <c r="F168" s="311" t="s">
        <v>160</v>
      </c>
      <c r="G168" s="239"/>
      <c r="H168" s="388">
        <v>70.85172922143903</v>
      </c>
      <c r="I168" s="145">
        <v>0.64080334629053137</v>
      </c>
      <c r="J168" s="388">
        <v>12.621262708538305</v>
      </c>
      <c r="K168" s="145">
        <v>2.2349170147905606</v>
      </c>
      <c r="L168" s="145">
        <v>5.5262880584095425E-2</v>
      </c>
      <c r="M168" s="145">
        <v>1.6342023258439646</v>
      </c>
      <c r="N168" s="388">
        <v>0.82884068022602486</v>
      </c>
      <c r="O168" s="145">
        <v>2.228457717059952</v>
      </c>
      <c r="P168" s="145">
        <v>3.3935919934192471</v>
      </c>
      <c r="Q168" s="145">
        <v>0.10898783313709358</v>
      </c>
      <c r="R168" s="145">
        <v>0.11534460233229564</v>
      </c>
      <c r="S168" s="145">
        <v>0.63659967633886549</v>
      </c>
      <c r="T168" s="145">
        <v>0.32</v>
      </c>
      <c r="U168" s="145">
        <v>3.93</v>
      </c>
      <c r="V168" s="146">
        <v>99.599999999999952</v>
      </c>
      <c r="W168" s="146"/>
      <c r="X168" s="145"/>
      <c r="Y168" s="145">
        <f t="shared" si="68"/>
        <v>1.6535156260584845</v>
      </c>
      <c r="Z168" s="145"/>
      <c r="AA168" s="145"/>
      <c r="AB168" s="145"/>
      <c r="AC168" s="146"/>
      <c r="AD168" s="146"/>
      <c r="AE168" s="146"/>
      <c r="AF168" s="443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Z168" s="146"/>
      <c r="BA168" s="146"/>
      <c r="BB168" s="146"/>
      <c r="BC168" s="146"/>
      <c r="BD168" s="147">
        <v>13801.437330217706</v>
      </c>
      <c r="BE168" s="148">
        <v>21.046174478432665</v>
      </c>
      <c r="BF168" s="148">
        <v>0.98095260289144726</v>
      </c>
      <c r="BG168" s="148">
        <v>43.009760858533667</v>
      </c>
      <c r="BH168" s="148">
        <v>11.340666618352889</v>
      </c>
      <c r="BI168" s="148">
        <v>1.7153573284278487</v>
      </c>
      <c r="BJ168" s="148">
        <v>19.683909895714685</v>
      </c>
      <c r="BK168" s="148">
        <v>82.244561473533096</v>
      </c>
      <c r="BL168" s="148">
        <v>135.82076392099623</v>
      </c>
      <c r="BM168" s="148">
        <v>17.766447008448232</v>
      </c>
      <c r="BN168" s="148">
        <v>211.24797413369492</v>
      </c>
      <c r="BO168" s="148">
        <v>7.0887275645383028</v>
      </c>
      <c r="BP168" s="148">
        <v>18.310953610968433</v>
      </c>
      <c r="BQ168" s="148">
        <v>6.4765875804977044</v>
      </c>
      <c r="BR168" s="148">
        <v>0.93421324967884134</v>
      </c>
      <c r="BS168" s="148">
        <v>731.0936471999654</v>
      </c>
      <c r="BT168" s="148">
        <v>25.849349221623694</v>
      </c>
      <c r="BU168" s="148">
        <v>52.799038157480368</v>
      </c>
      <c r="BV168" s="148">
        <v>5.2254173757914089</v>
      </c>
      <c r="BW168" s="148">
        <v>10.905256704753969</v>
      </c>
      <c r="BX168" s="148"/>
      <c r="BY168" s="148"/>
      <c r="BZ168" s="148"/>
      <c r="CA168" s="148"/>
      <c r="CB168" s="148"/>
      <c r="CC168" s="198">
        <v>17.683782386196111</v>
      </c>
      <c r="CD168" s="344">
        <v>15.555022776312633</v>
      </c>
      <c r="CE168" s="360">
        <v>3.5195289016261868</v>
      </c>
      <c r="CF168" s="353" t="s">
        <v>159</v>
      </c>
      <c r="CG168" s="438"/>
    </row>
    <row r="169" spans="1:85" s="142" customFormat="1" ht="15.75" x14ac:dyDescent="0.2">
      <c r="A169" s="278">
        <v>39</v>
      </c>
      <c r="B169" s="272">
        <v>104</v>
      </c>
      <c r="C169" s="144">
        <v>110</v>
      </c>
      <c r="D169" s="327">
        <v>3220.0499999999997</v>
      </c>
      <c r="E169" s="320" t="s">
        <v>240</v>
      </c>
      <c r="F169" s="311" t="s">
        <v>168</v>
      </c>
      <c r="G169" s="239"/>
      <c r="H169" s="388">
        <v>73.35823398390761</v>
      </c>
      <c r="I169" s="145">
        <v>1.9629683931894311</v>
      </c>
      <c r="J169" s="388">
        <v>5.6432055197634963</v>
      </c>
      <c r="K169" s="145">
        <v>0.64630132735483892</v>
      </c>
      <c r="L169" s="145">
        <v>2.3255523356009535E-2</v>
      </c>
      <c r="M169" s="145">
        <v>0.32122955522627084</v>
      </c>
      <c r="N169" s="388">
        <v>1.311914850192277</v>
      </c>
      <c r="O169" s="145">
        <v>4.7609111858307172</v>
      </c>
      <c r="P169" s="145">
        <v>5.5754611691177294</v>
      </c>
      <c r="Q169" s="145">
        <v>0.18068530537908278</v>
      </c>
      <c r="R169" s="145">
        <v>2.8330282996175264</v>
      </c>
      <c r="S169" s="145">
        <v>0.48280488706498054</v>
      </c>
      <c r="T169" s="145">
        <v>0.26</v>
      </c>
      <c r="U169" s="145">
        <v>2.2400000000000002</v>
      </c>
      <c r="V169" s="146">
        <v>99.6</v>
      </c>
      <c r="W169" s="146"/>
      <c r="X169" s="145"/>
      <c r="Y169" s="145">
        <f t="shared" si="68"/>
        <v>3.5325960998863919</v>
      </c>
      <c r="Z169" s="145"/>
      <c r="AA169" s="145"/>
      <c r="AB169" s="145"/>
      <c r="AC169" s="146"/>
      <c r="AD169" s="146"/>
      <c r="AE169" s="146"/>
      <c r="AF169" s="443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Z169" s="146"/>
      <c r="BA169" s="146"/>
      <c r="BB169" s="146"/>
      <c r="BC169" s="146"/>
      <c r="BD169" s="147">
        <v>3805.9963834858281</v>
      </c>
      <c r="BE169" s="148">
        <v>15.015120056365427</v>
      </c>
      <c r="BF169" s="148">
        <v>3.7889028869521422</v>
      </c>
      <c r="BG169" s="148">
        <v>25.530545709967924</v>
      </c>
      <c r="BH169" s="196">
        <v>0</v>
      </c>
      <c r="BI169" s="148">
        <v>0</v>
      </c>
      <c r="BJ169" s="148">
        <v>0</v>
      </c>
      <c r="BK169" s="148">
        <v>39.569600400985699</v>
      </c>
      <c r="BL169" s="148">
        <v>124.88821010347677</v>
      </c>
      <c r="BM169" s="148">
        <v>24.044621196053793</v>
      </c>
      <c r="BN169" s="148">
        <v>55.899436665179557</v>
      </c>
      <c r="BO169" s="148">
        <v>7.1063701601345397E-2</v>
      </c>
      <c r="BP169" s="148">
        <v>1967.4585444798606</v>
      </c>
      <c r="BQ169" s="148">
        <v>16.192423728131882</v>
      </c>
      <c r="BR169" s="148">
        <v>0</v>
      </c>
      <c r="BS169" s="148">
        <v>1073.6178193431331</v>
      </c>
      <c r="BT169" s="148">
        <v>17.965726240909536</v>
      </c>
      <c r="BU169" s="148">
        <v>32.250219793826851</v>
      </c>
      <c r="BV169" s="148">
        <v>16.413395045514118</v>
      </c>
      <c r="BW169" s="148">
        <v>8.0223521532032738</v>
      </c>
      <c r="BX169" s="148"/>
      <c r="BY169" s="148"/>
      <c r="BZ169" s="148"/>
      <c r="CA169" s="148"/>
      <c r="CB169" s="148"/>
      <c r="CC169" s="198">
        <v>15.5286522603582</v>
      </c>
      <c r="CD169" s="344">
        <v>14.4</v>
      </c>
      <c r="CE169" s="364">
        <v>54.877000000000002</v>
      </c>
      <c r="CF169" s="353" t="s">
        <v>159</v>
      </c>
      <c r="CG169" s="438"/>
    </row>
    <row r="170" spans="1:85" s="142" customFormat="1" ht="15.75" x14ac:dyDescent="0.2">
      <c r="A170" s="278">
        <v>40</v>
      </c>
      <c r="B170" s="272">
        <v>91</v>
      </c>
      <c r="C170" s="144">
        <v>110</v>
      </c>
      <c r="D170" s="327">
        <v>3220.8999999999996</v>
      </c>
      <c r="E170" s="320" t="s">
        <v>240</v>
      </c>
      <c r="F170" s="311" t="s">
        <v>162</v>
      </c>
      <c r="G170" s="239"/>
      <c r="H170" s="388">
        <v>78.781703177266238</v>
      </c>
      <c r="I170" s="145">
        <v>0.35134266331815395</v>
      </c>
      <c r="J170" s="388">
        <v>10.255295207527903</v>
      </c>
      <c r="K170" s="145">
        <v>1.1637465898314978</v>
      </c>
      <c r="L170" s="145">
        <v>2.6847118160124219E-2</v>
      </c>
      <c r="M170" s="145">
        <v>0.82932267644821456</v>
      </c>
      <c r="N170" s="388">
        <v>0.23068259641736924</v>
      </c>
      <c r="O170" s="145">
        <v>1.4223907130873359</v>
      </c>
      <c r="P170" s="145">
        <v>3.4458529433219058</v>
      </c>
      <c r="Q170" s="145">
        <v>7.4868001208799231E-2</v>
      </c>
      <c r="R170" s="145">
        <v>0.17577264153892647</v>
      </c>
      <c r="S170" s="145">
        <v>0.46217567187353464</v>
      </c>
      <c r="T170" s="145">
        <v>0.25</v>
      </c>
      <c r="U170" s="145">
        <v>2.13</v>
      </c>
      <c r="V170" s="146">
        <v>99.6</v>
      </c>
      <c r="W170" s="146"/>
      <c r="X170" s="145"/>
      <c r="Y170" s="145">
        <f t="shared" si="68"/>
        <v>1.0554139091108032</v>
      </c>
      <c r="Z170" s="145"/>
      <c r="AA170" s="145"/>
      <c r="AB170" s="145"/>
      <c r="AC170" s="146"/>
      <c r="AD170" s="146"/>
      <c r="AE170" s="146"/>
      <c r="AF170" s="443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Z170" s="146"/>
      <c r="BA170" s="146"/>
      <c r="BB170" s="146"/>
      <c r="BC170" s="146"/>
      <c r="BD170" s="147">
        <v>8001.5094087534826</v>
      </c>
      <c r="BE170" s="148">
        <v>16.602244492533362</v>
      </c>
      <c r="BF170" s="148">
        <v>0.94249547579182114</v>
      </c>
      <c r="BG170" s="148">
        <v>31.886739695245183</v>
      </c>
      <c r="BH170" s="148">
        <v>13.160427966284821</v>
      </c>
      <c r="BI170" s="148">
        <v>11.435098979809849</v>
      </c>
      <c r="BJ170" s="148">
        <v>12.888505451198137</v>
      </c>
      <c r="BK170" s="148">
        <v>75.773781705595198</v>
      </c>
      <c r="BL170" s="148">
        <v>124.48087700227865</v>
      </c>
      <c r="BM170" s="148">
        <v>15.746403022785037</v>
      </c>
      <c r="BN170" s="148">
        <v>110.51557913485658</v>
      </c>
      <c r="BO170" s="148">
        <v>4.2873216634252165</v>
      </c>
      <c r="BP170" s="148">
        <v>209.76072317133912</v>
      </c>
      <c r="BQ170" s="148">
        <v>4.5012945669388982</v>
      </c>
      <c r="BR170" s="148">
        <v>0</v>
      </c>
      <c r="BS170" s="148">
        <v>789.3419501770644</v>
      </c>
      <c r="BT170" s="148">
        <v>19.439248026844652</v>
      </c>
      <c r="BU170" s="148">
        <v>37.763482936088167</v>
      </c>
      <c r="BV170" s="148">
        <v>11.554677448410914</v>
      </c>
      <c r="BW170" s="148">
        <v>11.480830754121582</v>
      </c>
      <c r="BX170" s="148"/>
      <c r="BY170" s="148"/>
      <c r="BZ170" s="148"/>
      <c r="CA170" s="148"/>
      <c r="CB170" s="148"/>
      <c r="CC170" s="198">
        <v>14.846331019064172</v>
      </c>
      <c r="CD170" s="344">
        <v>12.847175932097965</v>
      </c>
      <c r="CE170" s="360">
        <v>5.3881187674376676</v>
      </c>
      <c r="CF170" s="353" t="s">
        <v>159</v>
      </c>
      <c r="CG170" s="438"/>
    </row>
    <row r="171" spans="1:85" s="142" customFormat="1" ht="15.75" x14ac:dyDescent="0.2">
      <c r="A171" s="278">
        <v>41</v>
      </c>
      <c r="B171" s="272">
        <v>92</v>
      </c>
      <c r="C171" s="144">
        <v>110</v>
      </c>
      <c r="D171" s="327">
        <v>3221.2</v>
      </c>
      <c r="E171" s="320" t="s">
        <v>240</v>
      </c>
      <c r="F171" s="311" t="s">
        <v>168</v>
      </c>
      <c r="G171" s="239"/>
      <c r="H171" s="388">
        <v>74.306932653502614</v>
      </c>
      <c r="I171" s="145">
        <v>0.94405293699777648</v>
      </c>
      <c r="J171" s="388">
        <v>8.8758274160795523</v>
      </c>
      <c r="K171" s="145">
        <v>0.68981134493104812</v>
      </c>
      <c r="L171" s="145">
        <v>2.0013479755252746E-2</v>
      </c>
      <c r="M171" s="145">
        <v>0.45648836486981009</v>
      </c>
      <c r="N171" s="388">
        <v>1.1128098165420686</v>
      </c>
      <c r="O171" s="145">
        <v>4.14108061508687</v>
      </c>
      <c r="P171" s="145">
        <v>4.5888193682043834</v>
      </c>
      <c r="Q171" s="145">
        <v>0.13184759778460475</v>
      </c>
      <c r="R171" s="145">
        <v>2.457936910645111</v>
      </c>
      <c r="S171" s="145">
        <v>0.38437949560088436</v>
      </c>
      <c r="T171" s="145">
        <v>0.18</v>
      </c>
      <c r="U171" s="145">
        <v>1.31</v>
      </c>
      <c r="V171" s="146">
        <v>99.6</v>
      </c>
      <c r="W171" s="146"/>
      <c r="X171" s="145"/>
      <c r="Y171" s="145">
        <f t="shared" si="68"/>
        <v>3.0726818163944576</v>
      </c>
      <c r="Z171" s="145"/>
      <c r="AA171" s="145"/>
      <c r="AB171" s="145"/>
      <c r="AC171" s="146"/>
      <c r="AD171" s="146"/>
      <c r="AE171" s="146"/>
      <c r="AF171" s="443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Z171" s="146"/>
      <c r="BA171" s="146"/>
      <c r="BB171" s="146"/>
      <c r="BC171" s="146"/>
      <c r="BD171" s="147">
        <v>4358.1481014696228</v>
      </c>
      <c r="BE171" s="148">
        <v>8.7872806397380057</v>
      </c>
      <c r="BF171" s="148">
        <v>1.5597887846145613</v>
      </c>
      <c r="BG171" s="148">
        <v>25.615982989579944</v>
      </c>
      <c r="BH171" s="148">
        <v>16.149767904940436</v>
      </c>
      <c r="BI171" s="148">
        <v>8.460526158974961</v>
      </c>
      <c r="BJ171" s="148">
        <v>-0.25404434882306276</v>
      </c>
      <c r="BK171" s="148">
        <v>61.847361543592541</v>
      </c>
      <c r="BL171" s="148">
        <v>117.20159846817415</v>
      </c>
      <c r="BM171" s="148">
        <v>14.221228424488302</v>
      </c>
      <c r="BN171" s="148">
        <v>59.586341110372445</v>
      </c>
      <c r="BO171" s="148">
        <v>-0.31893397545539665</v>
      </c>
      <c r="BP171" s="148">
        <v>495.54081016411345</v>
      </c>
      <c r="BQ171" s="148">
        <v>3.5244587305228081</v>
      </c>
      <c r="BR171" s="148">
        <v>0</v>
      </c>
      <c r="BS171" s="148">
        <v>1000.9603610381359</v>
      </c>
      <c r="BT171" s="148">
        <v>12.325340000704387</v>
      </c>
      <c r="BU171" s="148">
        <v>25.256163900068291</v>
      </c>
      <c r="BV171" s="148">
        <v>17.53303444801373</v>
      </c>
      <c r="BW171" s="148">
        <v>11.721053541511187</v>
      </c>
      <c r="BX171" s="148"/>
      <c r="BY171" s="148"/>
      <c r="BZ171" s="148"/>
      <c r="CA171" s="148"/>
      <c r="CB171" s="148"/>
      <c r="CC171" s="198">
        <v>14.718362673195648</v>
      </c>
      <c r="CD171" s="344">
        <v>13.791253018513563</v>
      </c>
      <c r="CE171" s="360">
        <v>18.013867056497155</v>
      </c>
      <c r="CF171" s="353"/>
      <c r="CG171" s="438"/>
    </row>
    <row r="172" spans="1:85" s="142" customFormat="1" ht="15.75" x14ac:dyDescent="0.2">
      <c r="A172" s="278">
        <v>42</v>
      </c>
      <c r="B172" s="272">
        <v>95</v>
      </c>
      <c r="C172" s="144">
        <v>110</v>
      </c>
      <c r="D172" s="327">
        <v>3221.5</v>
      </c>
      <c r="E172" s="320" t="s">
        <v>240</v>
      </c>
      <c r="F172" s="311" t="s">
        <v>168</v>
      </c>
      <c r="G172" s="239"/>
      <c r="H172" s="388">
        <v>70.161077080638307</v>
      </c>
      <c r="I172" s="145">
        <v>1.2505428712721025</v>
      </c>
      <c r="J172" s="388">
        <v>9.5595196720245195</v>
      </c>
      <c r="K172" s="145">
        <v>0.83241904628183294</v>
      </c>
      <c r="L172" s="145">
        <v>2.3475385836803083E-2</v>
      </c>
      <c r="M172" s="145">
        <v>0.46577986576626884</v>
      </c>
      <c r="N172" s="388">
        <v>1.2874183700543769</v>
      </c>
      <c r="O172" s="145">
        <v>5.4025628297899342</v>
      </c>
      <c r="P172" s="145">
        <v>4.5425375357858533</v>
      </c>
      <c r="Q172" s="145">
        <v>0.13964328227385867</v>
      </c>
      <c r="R172" s="145">
        <v>3.4574306453894188</v>
      </c>
      <c r="S172" s="145">
        <v>0.46759341488670858</v>
      </c>
      <c r="T172" s="145">
        <v>0.15</v>
      </c>
      <c r="U172" s="145">
        <v>1.86</v>
      </c>
      <c r="V172" s="146">
        <v>99.6</v>
      </c>
      <c r="W172" s="146"/>
      <c r="X172" s="145"/>
      <c r="Y172" s="145">
        <f t="shared" si="68"/>
        <v>4.008701619704131</v>
      </c>
      <c r="Z172" s="145"/>
      <c r="AA172" s="145"/>
      <c r="AB172" s="145"/>
      <c r="AC172" s="146"/>
      <c r="AD172" s="146"/>
      <c r="AE172" s="146"/>
      <c r="AF172" s="443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Z172" s="146"/>
      <c r="BA172" s="146"/>
      <c r="BB172" s="146"/>
      <c r="BC172" s="146"/>
      <c r="BD172" s="147">
        <v>6213.3665833652813</v>
      </c>
      <c r="BE172" s="148">
        <v>5.5124100667694904</v>
      </c>
      <c r="BF172" s="148">
        <v>5.4224444837529608</v>
      </c>
      <c r="BG172" s="148">
        <v>25.963465568777803</v>
      </c>
      <c r="BH172" s="148">
        <v>9.8739070602762737</v>
      </c>
      <c r="BI172" s="148">
        <v>5.5395237081576303</v>
      </c>
      <c r="BJ172" s="148">
        <v>5.456828339844761</v>
      </c>
      <c r="BK172" s="148">
        <v>64.291860350189069</v>
      </c>
      <c r="BL172" s="148">
        <v>115.58209663545166</v>
      </c>
      <c r="BM172" s="148">
        <v>11.220806343643796</v>
      </c>
      <c r="BN172" s="148">
        <v>65.548812478580203</v>
      </c>
      <c r="BO172" s="148">
        <v>1.71071616845457</v>
      </c>
      <c r="BP172" s="148">
        <v>204.75104098398864</v>
      </c>
      <c r="BQ172" s="148">
        <v>4.1636337164149309</v>
      </c>
      <c r="BR172" s="148">
        <v>0</v>
      </c>
      <c r="BS172" s="148">
        <v>867.30802727010769</v>
      </c>
      <c r="BT172" s="148">
        <v>7.1266990268096393</v>
      </c>
      <c r="BU172" s="148">
        <v>22.307832636567014</v>
      </c>
      <c r="BV172" s="148">
        <v>0</v>
      </c>
      <c r="BW172" s="148">
        <v>10.452588769586555</v>
      </c>
      <c r="BX172" s="148"/>
      <c r="BY172" s="148"/>
      <c r="BZ172" s="148"/>
      <c r="CA172" s="148"/>
      <c r="CB172" s="148"/>
      <c r="CC172" s="198">
        <v>17.877762545540815</v>
      </c>
      <c r="CD172" s="344">
        <v>16.29167796150719</v>
      </c>
      <c r="CE172" s="360">
        <v>37.993145155009202</v>
      </c>
      <c r="CF172" s="353"/>
      <c r="CG172" s="438"/>
    </row>
    <row r="173" spans="1:85" s="142" customFormat="1" ht="15.75" x14ac:dyDescent="0.25">
      <c r="A173" s="278">
        <v>43</v>
      </c>
      <c r="B173" s="272">
        <v>94</v>
      </c>
      <c r="C173" s="144">
        <v>110</v>
      </c>
      <c r="D173" s="327">
        <v>3221.7</v>
      </c>
      <c r="E173" s="320" t="s">
        <v>240</v>
      </c>
      <c r="F173" s="311" t="s">
        <v>162</v>
      </c>
      <c r="G173" s="239"/>
      <c r="H173" s="388">
        <v>59.383825757167152</v>
      </c>
      <c r="I173" s="145">
        <v>1.4742143561355401</v>
      </c>
      <c r="J173" s="388">
        <v>12.835826611467905</v>
      </c>
      <c r="K173" s="145">
        <v>1.2939588425519426</v>
      </c>
      <c r="L173" s="145">
        <v>6.9651138959780964E-2</v>
      </c>
      <c r="M173" s="145">
        <v>1.596359168739496</v>
      </c>
      <c r="N173" s="388">
        <v>2.5349133726110313</v>
      </c>
      <c r="O173" s="145">
        <v>6.0407554520998312</v>
      </c>
      <c r="P173" s="145">
        <v>4.9878181461242557</v>
      </c>
      <c r="Q173" s="145">
        <v>0.15533633776807457</v>
      </c>
      <c r="R173" s="145">
        <v>3.751152982394069</v>
      </c>
      <c r="S173" s="145">
        <v>0.55618783398089022</v>
      </c>
      <c r="T173" s="145">
        <v>0.35</v>
      </c>
      <c r="U173" s="145">
        <v>4.57</v>
      </c>
      <c r="V173" s="146">
        <v>99.6</v>
      </c>
      <c r="W173" s="146"/>
      <c r="X173" s="145"/>
      <c r="Y173" s="145">
        <f t="shared" si="68"/>
        <v>4.4822405454580752</v>
      </c>
      <c r="Z173" s="145"/>
      <c r="AA173" s="145"/>
      <c r="AB173" s="145"/>
      <c r="AC173" s="146"/>
      <c r="AD173" s="146"/>
      <c r="AE173" s="146"/>
      <c r="AF173" s="443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Z173" s="146"/>
      <c r="BA173" s="146"/>
      <c r="BB173" s="146"/>
      <c r="BC173" s="146"/>
      <c r="BD173" s="147">
        <v>11533.011014800053</v>
      </c>
      <c r="BE173" s="148">
        <v>6.9164572677942617</v>
      </c>
      <c r="BF173" s="148">
        <v>-0.35427906625267447</v>
      </c>
      <c r="BG173" s="148">
        <v>37.878452792570414</v>
      </c>
      <c r="BH173" s="148">
        <v>10.205952942422508</v>
      </c>
      <c r="BI173" s="148">
        <v>6.8238112245945501</v>
      </c>
      <c r="BJ173" s="148">
        <v>17.282359423997693</v>
      </c>
      <c r="BK173" s="148">
        <v>86.136690962943192</v>
      </c>
      <c r="BL173" s="148">
        <v>131.35176662904448</v>
      </c>
      <c r="BM173" s="148">
        <v>13.54837095275297</v>
      </c>
      <c r="BN173" s="148">
        <v>103.57230335325794</v>
      </c>
      <c r="BO173" s="148">
        <v>4.9655107807640997</v>
      </c>
      <c r="BP173" s="148">
        <v>23.557872856049041</v>
      </c>
      <c r="BQ173" s="148">
        <v>5.3912694652172704</v>
      </c>
      <c r="BR173" s="148">
        <v>0.76086460600453398</v>
      </c>
      <c r="BS173" s="148">
        <v>649.06410155327433</v>
      </c>
      <c r="BT173" s="148">
        <v>19.221409421331906</v>
      </c>
      <c r="BU173" s="148">
        <v>40.607999675515593</v>
      </c>
      <c r="BV173" s="148">
        <v>6.2242527437732136</v>
      </c>
      <c r="BW173" s="148">
        <v>12.260439336861976</v>
      </c>
      <c r="BX173" s="148"/>
      <c r="BY173" s="148"/>
      <c r="BZ173" s="148"/>
      <c r="CA173" s="148"/>
      <c r="CB173" s="148"/>
      <c r="CC173" s="191"/>
      <c r="CD173" s="342"/>
      <c r="CE173" s="358"/>
      <c r="CF173" s="351"/>
      <c r="CG173" s="438"/>
    </row>
    <row r="174" spans="1:85" s="142" customFormat="1" ht="15.75" x14ac:dyDescent="0.2">
      <c r="A174" s="278">
        <v>44</v>
      </c>
      <c r="B174" s="272">
        <v>96</v>
      </c>
      <c r="C174" s="144">
        <v>110</v>
      </c>
      <c r="D174" s="329">
        <v>3222.2</v>
      </c>
      <c r="E174" s="321" t="s">
        <v>240</v>
      </c>
      <c r="F174" s="311" t="s">
        <v>168</v>
      </c>
      <c r="G174" s="240"/>
      <c r="H174" s="388">
        <v>74.312237382283513</v>
      </c>
      <c r="I174" s="145">
        <v>1.1338335433500146</v>
      </c>
      <c r="J174" s="388">
        <v>7.0353631711318787</v>
      </c>
      <c r="K174" s="145">
        <v>0.56626265629098538</v>
      </c>
      <c r="L174" s="145">
        <v>2.0227260336678168E-2</v>
      </c>
      <c r="M174" s="145">
        <v>0.31347221865050995</v>
      </c>
      <c r="N174" s="388">
        <v>1.2452344249057496</v>
      </c>
      <c r="O174" s="145">
        <v>5.1471836403005717</v>
      </c>
      <c r="P174" s="145">
        <v>4.0968755998333588</v>
      </c>
      <c r="Q174" s="145">
        <v>0.13243320698044014</v>
      </c>
      <c r="R174" s="145">
        <v>3.4587608844359634</v>
      </c>
      <c r="S174" s="145">
        <v>0.36811601150034201</v>
      </c>
      <c r="T174" s="145">
        <v>0.13</v>
      </c>
      <c r="U174" s="145">
        <v>1.64</v>
      </c>
      <c r="V174" s="146">
        <v>99.6</v>
      </c>
      <c r="W174" s="146"/>
      <c r="X174" s="145"/>
      <c r="Y174" s="145">
        <f t="shared" si="68"/>
        <v>3.8192102611030241</v>
      </c>
      <c r="Z174" s="145"/>
      <c r="AA174" s="145"/>
      <c r="AB174" s="145"/>
      <c r="AC174" s="146"/>
      <c r="AD174" s="146"/>
      <c r="AE174" s="146"/>
      <c r="AF174" s="443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Z174" s="146"/>
      <c r="BA174" s="146"/>
      <c r="BB174" s="146"/>
      <c r="BC174" s="146"/>
      <c r="BD174" s="147">
        <v>3069.493904257331</v>
      </c>
      <c r="BE174" s="148">
        <v>-8.5760267267952859E-3</v>
      </c>
      <c r="BF174" s="148">
        <v>3.3829703753580262</v>
      </c>
      <c r="BG174" s="148">
        <v>24.618385498670289</v>
      </c>
      <c r="BH174" s="148">
        <v>4.598416550719902</v>
      </c>
      <c r="BI174" s="148">
        <v>5.3803391967776575</v>
      </c>
      <c r="BJ174" s="148">
        <v>2.4796208752632531</v>
      </c>
      <c r="BK174" s="148">
        <v>54.134536592250605</v>
      </c>
      <c r="BL174" s="148">
        <v>103.66845841128675</v>
      </c>
      <c r="BM174" s="148">
        <v>6.5241548379702268</v>
      </c>
      <c r="BN174" s="148">
        <v>50.537720548944009</v>
      </c>
      <c r="BO174" s="148">
        <v>0.71795971863192243</v>
      </c>
      <c r="BP174" s="148">
        <v>22.828828883314383</v>
      </c>
      <c r="BQ174" s="148">
        <v>2.1331543404296771</v>
      </c>
      <c r="BR174" s="148">
        <v>1.8670970719504734</v>
      </c>
      <c r="BS174" s="148">
        <v>973.35267829669681</v>
      </c>
      <c r="BT174" s="148">
        <v>5.2027309677540003</v>
      </c>
      <c r="BU174" s="148">
        <v>18.626515759036877</v>
      </c>
      <c r="BV174" s="148">
        <v>3.6821097503283284</v>
      </c>
      <c r="BW174" s="148">
        <v>7.7618708227198177</v>
      </c>
      <c r="BX174" s="385"/>
      <c r="BY174" s="385"/>
      <c r="BZ174" s="385"/>
      <c r="CA174" s="385"/>
      <c r="CB174" s="385"/>
      <c r="CC174" s="222">
        <v>16.9971818203379</v>
      </c>
      <c r="CD174" s="222">
        <v>15.457167712101086</v>
      </c>
      <c r="CE174" s="362">
        <v>310.14942905158176</v>
      </c>
      <c r="CF174" s="223"/>
      <c r="CG174" s="438"/>
    </row>
    <row r="175" spans="1:85" s="142" customFormat="1" ht="15.75" x14ac:dyDescent="0.2">
      <c r="A175" s="278">
        <v>45</v>
      </c>
      <c r="B175" s="272">
        <v>98</v>
      </c>
      <c r="C175" s="144">
        <v>110</v>
      </c>
      <c r="D175" s="327">
        <v>3223</v>
      </c>
      <c r="E175" s="320" t="s">
        <v>240</v>
      </c>
      <c r="F175" s="311" t="s">
        <v>162</v>
      </c>
      <c r="G175" s="239"/>
      <c r="H175" s="388">
        <v>57.993641853828251</v>
      </c>
      <c r="I175" s="145">
        <v>1.2594645979384416</v>
      </c>
      <c r="J175" s="388">
        <v>12.236051285064732</v>
      </c>
      <c r="K175" s="145">
        <v>1.5468972735406719</v>
      </c>
      <c r="L175" s="145">
        <v>0.10272082701823515</v>
      </c>
      <c r="M175" s="145">
        <v>2.1810643070096756</v>
      </c>
      <c r="N175" s="388">
        <v>3.109161417789895</v>
      </c>
      <c r="O175" s="145">
        <v>5.9933889764163659</v>
      </c>
      <c r="P175" s="145">
        <v>4.7074191048396843</v>
      </c>
      <c r="Q175" s="145">
        <v>0.13902376990018173</v>
      </c>
      <c r="R175" s="145">
        <v>3.2026002423667235</v>
      </c>
      <c r="S175" s="145">
        <v>0.54856634428714146</v>
      </c>
      <c r="T175" s="145">
        <v>0.3</v>
      </c>
      <c r="U175" s="145">
        <v>6.28</v>
      </c>
      <c r="V175" s="146">
        <v>99.6</v>
      </c>
      <c r="W175" s="146"/>
      <c r="X175" s="145"/>
      <c r="Y175" s="145">
        <f t="shared" si="68"/>
        <v>4.4470946205009438</v>
      </c>
      <c r="Z175" s="145"/>
      <c r="AA175" s="145"/>
      <c r="AB175" s="145"/>
      <c r="AC175" s="146"/>
      <c r="AD175" s="146"/>
      <c r="AE175" s="146"/>
      <c r="AF175" s="443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Z175" s="146"/>
      <c r="BA175" s="146"/>
      <c r="BB175" s="146"/>
      <c r="BC175" s="146"/>
      <c r="BD175" s="147">
        <v>13107.791914582131</v>
      </c>
      <c r="BE175" s="148">
        <v>14.831843965293928</v>
      </c>
      <c r="BF175" s="148">
        <v>-0.45237512287356085</v>
      </c>
      <c r="BG175" s="148">
        <v>39.289541572505634</v>
      </c>
      <c r="BH175" s="148">
        <v>8.2005040006938881</v>
      </c>
      <c r="BI175" s="148">
        <v>7.7214062723161492</v>
      </c>
      <c r="BJ175" s="148">
        <v>16.558753019879742</v>
      </c>
      <c r="BK175" s="148">
        <v>83.235695388840313</v>
      </c>
      <c r="BL175" s="148">
        <v>130.77405967824041</v>
      </c>
      <c r="BM175" s="148">
        <v>15.187085663161051</v>
      </c>
      <c r="BN175" s="148">
        <v>110.49044469087617</v>
      </c>
      <c r="BO175" s="148">
        <v>3.8049620876440322</v>
      </c>
      <c r="BP175" s="148">
        <v>16.25271604432773</v>
      </c>
      <c r="BQ175" s="148">
        <v>4.5798371702950149</v>
      </c>
      <c r="BR175" s="148">
        <v>1.4888515036670835</v>
      </c>
      <c r="BS175" s="148">
        <v>643.26257179857089</v>
      </c>
      <c r="BT175" s="148">
        <v>21.691499555820357</v>
      </c>
      <c r="BU175" s="148">
        <v>44.120791148655314</v>
      </c>
      <c r="BV175" s="148">
        <v>3.315301668921272</v>
      </c>
      <c r="BW175" s="148">
        <v>9.5422728529676117</v>
      </c>
      <c r="BX175" s="148"/>
      <c r="BY175" s="148"/>
      <c r="BZ175" s="148"/>
      <c r="CA175" s="148"/>
      <c r="CB175" s="148"/>
      <c r="CC175" s="198">
        <v>13.282227616492156</v>
      </c>
      <c r="CD175" s="344">
        <v>10.767888307155339</v>
      </c>
      <c r="CE175" s="360">
        <v>1.3515396457924465</v>
      </c>
      <c r="CF175" s="353" t="s">
        <v>159</v>
      </c>
      <c r="CG175" s="438"/>
    </row>
    <row r="176" spans="1:85" s="142" customFormat="1" ht="15.75" x14ac:dyDescent="0.2">
      <c r="A176" s="278">
        <v>46</v>
      </c>
      <c r="B176" s="272">
        <v>69</v>
      </c>
      <c r="C176" s="144">
        <v>110</v>
      </c>
      <c r="D176" s="327">
        <v>3223.7</v>
      </c>
      <c r="E176" s="320" t="s">
        <v>240</v>
      </c>
      <c r="F176" s="311" t="s">
        <v>168</v>
      </c>
      <c r="G176" s="239"/>
      <c r="H176" s="388">
        <v>86.942387629578988</v>
      </c>
      <c r="I176" s="145">
        <v>0.20347761648730761</v>
      </c>
      <c r="J176" s="388">
        <v>4.8634073000633995</v>
      </c>
      <c r="K176" s="145">
        <v>0.50965146437657982</v>
      </c>
      <c r="L176" s="145">
        <v>1.8644556240788462E-2</v>
      </c>
      <c r="M176" s="145">
        <v>0.23471984586376396</v>
      </c>
      <c r="N176" s="388">
        <v>0.37006924603337971</v>
      </c>
      <c r="O176" s="145">
        <v>1.2457587010399254</v>
      </c>
      <c r="P176" s="145">
        <v>2.7913420227087462</v>
      </c>
      <c r="Q176" s="145">
        <v>7.0345406789569451E-2</v>
      </c>
      <c r="R176" s="145">
        <v>0.43638339741953536</v>
      </c>
      <c r="S176" s="145">
        <v>0.23381281339799587</v>
      </c>
      <c r="T176" s="145">
        <v>0.12</v>
      </c>
      <c r="U176" s="145">
        <v>1.56</v>
      </c>
      <c r="V176" s="146">
        <v>99.6</v>
      </c>
      <c r="W176" s="146"/>
      <c r="X176" s="145"/>
      <c r="Y176" s="145">
        <f t="shared" si="68"/>
        <v>0.92435295617162461</v>
      </c>
      <c r="Z176" s="145"/>
      <c r="AA176" s="145"/>
      <c r="AB176" s="145"/>
      <c r="AC176" s="146"/>
      <c r="AD176" s="146"/>
      <c r="AE176" s="146"/>
      <c r="AF176" s="443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Z176" s="146"/>
      <c r="BA176" s="146"/>
      <c r="BB176" s="146"/>
      <c r="BC176" s="146"/>
      <c r="BD176" s="147">
        <v>2463.3993412645777</v>
      </c>
      <c r="BE176" s="148">
        <v>1.448988368121358</v>
      </c>
      <c r="BF176" s="148">
        <v>0.60490886041956748</v>
      </c>
      <c r="BG176" s="148">
        <v>19.370066602609732</v>
      </c>
      <c r="BH176" s="148">
        <v>2.8822940802640367</v>
      </c>
      <c r="BI176" s="148">
        <v>5.9676936469045296</v>
      </c>
      <c r="BJ176" s="148">
        <v>2.1605002474516586</v>
      </c>
      <c r="BK176" s="148">
        <v>51.416573330223514</v>
      </c>
      <c r="BL176" s="148">
        <v>100.03652162938363</v>
      </c>
      <c r="BM176" s="148">
        <v>6.8048636156947779</v>
      </c>
      <c r="BN176" s="148">
        <v>51.966058022021137</v>
      </c>
      <c r="BO176" s="148">
        <v>1.4225592898378119</v>
      </c>
      <c r="BP176" s="148">
        <v>27.037967717816858</v>
      </c>
      <c r="BQ176" s="148">
        <v>2.8062882918655938</v>
      </c>
      <c r="BR176" s="148">
        <v>-0.13820952108779436</v>
      </c>
      <c r="BS176" s="148">
        <v>1039.4592297302142</v>
      </c>
      <c r="BT176" s="148">
        <v>1.0059518975580528</v>
      </c>
      <c r="BU176" s="148">
        <v>15.723805284880845</v>
      </c>
      <c r="BV176" s="148">
        <v>8.6948561202081525</v>
      </c>
      <c r="BW176" s="148">
        <v>7.8363985680704147</v>
      </c>
      <c r="BX176" s="148"/>
      <c r="BY176" s="148"/>
      <c r="BZ176" s="148"/>
      <c r="CA176" s="148"/>
      <c r="CB176" s="148"/>
      <c r="CC176" s="200"/>
      <c r="CD176" s="347"/>
      <c r="CE176" s="365"/>
      <c r="CF176" s="353" t="s">
        <v>171</v>
      </c>
      <c r="CG176" s="438"/>
    </row>
    <row r="177" spans="1:85" s="142" customFormat="1" ht="15.75" x14ac:dyDescent="0.25">
      <c r="A177" s="278">
        <v>47</v>
      </c>
      <c r="B177" s="272">
        <v>71</v>
      </c>
      <c r="C177" s="144">
        <v>110</v>
      </c>
      <c r="D177" s="327">
        <v>3223.8999999999996</v>
      </c>
      <c r="E177" s="320" t="s">
        <v>240</v>
      </c>
      <c r="F177" s="311" t="s">
        <v>163</v>
      </c>
      <c r="G177" s="239"/>
      <c r="H177" s="388">
        <v>54.71894453602777</v>
      </c>
      <c r="I177" s="145">
        <v>1.5661368776804434</v>
      </c>
      <c r="J177" s="388">
        <v>17.350926835315306</v>
      </c>
      <c r="K177" s="145">
        <v>2.3789330095778278</v>
      </c>
      <c r="L177" s="145">
        <v>5.9352876827920981E-2</v>
      </c>
      <c r="M177" s="145">
        <v>2.2884173096830884</v>
      </c>
      <c r="N177" s="388">
        <v>2.6276205383939524</v>
      </c>
      <c r="O177" s="145">
        <v>5.2231556701434503</v>
      </c>
      <c r="P177" s="145">
        <v>5.2456052038659289</v>
      </c>
      <c r="Q177" s="145">
        <v>0.19968808991500875</v>
      </c>
      <c r="R177" s="145">
        <v>2.0561312666916045</v>
      </c>
      <c r="S177" s="145">
        <v>0.55508778587770657</v>
      </c>
      <c r="T177" s="145">
        <v>0.52</v>
      </c>
      <c r="U177" s="145">
        <v>4.8099999999999996</v>
      </c>
      <c r="V177" s="146">
        <v>99.6</v>
      </c>
      <c r="W177" s="146"/>
      <c r="X177" s="145"/>
      <c r="Y177" s="145">
        <f t="shared" si="68"/>
        <v>3.8755815072464399</v>
      </c>
      <c r="Z177" s="145"/>
      <c r="AA177" s="145"/>
      <c r="AB177" s="145"/>
      <c r="AC177" s="146"/>
      <c r="AD177" s="146"/>
      <c r="AE177" s="146"/>
      <c r="AF177" s="443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Z177" s="146"/>
      <c r="BA177" s="146"/>
      <c r="BB177" s="146"/>
      <c r="BC177" s="146"/>
      <c r="BD177" s="147">
        <v>21120.013152082494</v>
      </c>
      <c r="BE177" s="148">
        <v>24.316571096216553</v>
      </c>
      <c r="BF177" s="148">
        <v>20.041093667063141</v>
      </c>
      <c r="BG177" s="148">
        <v>51.721319364792095</v>
      </c>
      <c r="BH177" s="148">
        <v>14.130571577695129</v>
      </c>
      <c r="BI177" s="148">
        <v>5.2545315258392078</v>
      </c>
      <c r="BJ177" s="148">
        <v>21.250640189008642</v>
      </c>
      <c r="BK177" s="148">
        <v>97.911781768982621</v>
      </c>
      <c r="BL177" s="148">
        <v>131.48922361734972</v>
      </c>
      <c r="BM177" s="148">
        <v>24.938874647010419</v>
      </c>
      <c r="BN177" s="148">
        <v>180.44878139775187</v>
      </c>
      <c r="BO177" s="148">
        <v>8.3313746152056183</v>
      </c>
      <c r="BP177" s="148">
        <v>10.41859048641269</v>
      </c>
      <c r="BQ177" s="148">
        <v>8.5471510498705197</v>
      </c>
      <c r="BR177" s="148">
        <v>2.2330726747034877</v>
      </c>
      <c r="BS177" s="148">
        <v>552.62194208151107</v>
      </c>
      <c r="BT177" s="148">
        <v>35.193636235324007</v>
      </c>
      <c r="BU177" s="148">
        <v>58.131823926484394</v>
      </c>
      <c r="BV177" s="148">
        <v>10.570864896128585</v>
      </c>
      <c r="BW177" s="148">
        <v>14.676780410125568</v>
      </c>
      <c r="BX177" s="148"/>
      <c r="BY177" s="148"/>
      <c r="BZ177" s="148"/>
      <c r="CA177" s="148"/>
      <c r="CB177" s="148"/>
      <c r="CC177" s="158"/>
      <c r="CD177" s="342"/>
      <c r="CE177" s="363"/>
      <c r="CF177" s="350"/>
      <c r="CG177" s="438"/>
    </row>
    <row r="178" spans="1:85" s="142" customFormat="1" ht="15.75" x14ac:dyDescent="0.25">
      <c r="A178" s="278">
        <v>48</v>
      </c>
      <c r="B178" s="272">
        <v>74</v>
      </c>
      <c r="C178" s="176">
        <v>110</v>
      </c>
      <c r="D178" s="393">
        <v>3226.3999999999996</v>
      </c>
      <c r="E178" s="320" t="s">
        <v>240</v>
      </c>
      <c r="F178" s="417" t="s">
        <v>172</v>
      </c>
      <c r="G178" s="239"/>
      <c r="H178" s="145">
        <v>40.17</v>
      </c>
      <c r="I178" s="145">
        <v>0.19</v>
      </c>
      <c r="J178" s="145">
        <v>7.69</v>
      </c>
      <c r="K178" s="145">
        <v>3.85</v>
      </c>
      <c r="L178" s="145">
        <v>0.51</v>
      </c>
      <c r="M178" s="145">
        <v>9.6999999999999993</v>
      </c>
      <c r="N178" s="145">
        <v>12.11</v>
      </c>
      <c r="O178" s="145">
        <v>0.64</v>
      </c>
      <c r="P178" s="145">
        <v>2.02</v>
      </c>
      <c r="Q178" s="145">
        <v>0.2</v>
      </c>
      <c r="R178" s="145">
        <v>0.04</v>
      </c>
      <c r="S178" s="145">
        <v>0.1</v>
      </c>
      <c r="T178" s="145">
        <v>0.42</v>
      </c>
      <c r="U178" s="145">
        <v>21.96</v>
      </c>
      <c r="V178" s="146">
        <v>99.6</v>
      </c>
      <c r="W178" s="146"/>
      <c r="X178" s="145"/>
      <c r="Y178" s="145">
        <f t="shared" si="68"/>
        <v>0.47488000000000002</v>
      </c>
      <c r="Z178" s="145"/>
      <c r="AA178" s="145"/>
      <c r="AB178" s="145"/>
      <c r="AC178" s="146">
        <f>R178+S178</f>
        <v>0.14000000000000001</v>
      </c>
      <c r="AD178" s="146"/>
      <c r="AE178" s="146"/>
      <c r="AF178" s="443"/>
      <c r="AG178" s="146"/>
      <c r="AH178" s="146"/>
      <c r="AI178" s="146">
        <f>N178+3*J178</f>
        <v>35.18</v>
      </c>
      <c r="AJ178" s="146">
        <f>3*J178/AI178</f>
        <v>0.65577032404775437</v>
      </c>
      <c r="AK178" s="146">
        <f>N178/AI178</f>
        <v>0.34422967595224557</v>
      </c>
      <c r="AL178" s="146">
        <f>K178+M178</f>
        <v>13.549999999999999</v>
      </c>
      <c r="AM178" s="146">
        <f>AL178*AJ178</f>
        <v>8.8856878908470716</v>
      </c>
      <c r="AN178" s="146">
        <f>AL178*AK178</f>
        <v>4.6643121091529274</v>
      </c>
      <c r="AO178" s="146"/>
      <c r="AP178" s="146"/>
      <c r="AQ178" s="146"/>
      <c r="AR178" s="146"/>
      <c r="AS178" s="146"/>
      <c r="AT178" s="146"/>
      <c r="AU178" s="146"/>
      <c r="AV178" s="146"/>
      <c r="AW178" s="146"/>
      <c r="AZ178" s="146"/>
      <c r="BA178" s="146"/>
      <c r="BB178" s="146"/>
      <c r="BC178" s="146"/>
      <c r="BD178" s="147">
        <v>24938.163708095915</v>
      </c>
      <c r="BE178" s="148">
        <v>0</v>
      </c>
      <c r="BF178" s="148">
        <v>2.8971455691414403</v>
      </c>
      <c r="BG178" s="148">
        <v>35.598160459489371</v>
      </c>
      <c r="BH178" s="148">
        <v>8.9160619849054914</v>
      </c>
      <c r="BI178" s="148">
        <v>25.53283821483512</v>
      </c>
      <c r="BJ178" s="148">
        <v>13.863068121282089</v>
      </c>
      <c r="BK178" s="148">
        <v>52.521718486553141</v>
      </c>
      <c r="BL178" s="148">
        <v>108.37626999893369</v>
      </c>
      <c r="BM178" s="148">
        <v>44.521266751399857</v>
      </c>
      <c r="BN178" s="148">
        <v>112.67498705001977</v>
      </c>
      <c r="BO178" s="148">
        <v>2.9327766274009388</v>
      </c>
      <c r="BP178" s="148">
        <v>20.688844846741141</v>
      </c>
      <c r="BQ178" s="148">
        <v>7.2453232791961542</v>
      </c>
      <c r="BR178" s="148">
        <v>5.142422781010155</v>
      </c>
      <c r="BS178" s="148">
        <v>547.72320136328744</v>
      </c>
      <c r="BT178" s="148">
        <v>25.988933624258085</v>
      </c>
      <c r="BU178" s="148">
        <v>62.710937165512036</v>
      </c>
      <c r="BV178" s="148">
        <v>6.228470012264272</v>
      </c>
      <c r="BW178" s="148">
        <v>18.590155432196457</v>
      </c>
      <c r="BX178" s="148"/>
      <c r="BY178" s="148"/>
      <c r="BZ178" s="148"/>
      <c r="CA178" s="148">
        <f>BT178+BU178+BW178</f>
        <v>107.29002622196657</v>
      </c>
      <c r="CB178" s="148"/>
      <c r="CC178" s="158"/>
      <c r="CD178" s="158"/>
      <c r="CE178" s="375"/>
      <c r="CF178" s="192"/>
      <c r="CG178" s="438"/>
    </row>
    <row r="179" spans="1:85" s="142" customFormat="1" ht="15.75" x14ac:dyDescent="0.2">
      <c r="A179" s="278">
        <v>52</v>
      </c>
      <c r="B179" s="272">
        <v>68</v>
      </c>
      <c r="C179" s="144">
        <v>110</v>
      </c>
      <c r="D179" s="327">
        <v>3261</v>
      </c>
      <c r="E179" s="322" t="s">
        <v>241</v>
      </c>
      <c r="F179" s="311" t="s">
        <v>161</v>
      </c>
      <c r="G179" s="239"/>
      <c r="H179" s="388">
        <v>77.099780637782473</v>
      </c>
      <c r="I179" s="145">
        <v>0.25071752134830017</v>
      </c>
      <c r="J179" s="388">
        <v>9.5112059781665828</v>
      </c>
      <c r="K179" s="145">
        <v>1.1374862657662579</v>
      </c>
      <c r="L179" s="145">
        <v>5.2271176421453028E-2</v>
      </c>
      <c r="M179" s="145">
        <v>1.1199943456721904</v>
      </c>
      <c r="N179" s="388">
        <v>1.1071055624449828</v>
      </c>
      <c r="O179" s="145">
        <v>1.5862409643199062</v>
      </c>
      <c r="P179" s="145">
        <v>3.0370474128237581</v>
      </c>
      <c r="Q179" s="145">
        <v>7.2013518983763083E-2</v>
      </c>
      <c r="R179" s="145">
        <v>0.21716576818541053</v>
      </c>
      <c r="S179" s="145">
        <v>0.32897084808491772</v>
      </c>
      <c r="T179" s="145">
        <v>0.22</v>
      </c>
      <c r="U179" s="145">
        <v>3.86</v>
      </c>
      <c r="V179" s="146">
        <v>99.6</v>
      </c>
      <c r="W179" s="146"/>
      <c r="X179" s="145"/>
      <c r="Y179" s="145">
        <f t="shared" si="68"/>
        <v>1.1769907955253704</v>
      </c>
      <c r="Z179" s="145"/>
      <c r="AA179" s="145"/>
      <c r="AB179" s="145"/>
      <c r="AC179" s="146"/>
      <c r="AD179" s="146"/>
      <c r="AE179" s="146"/>
      <c r="AF179" s="443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Z179" s="146"/>
      <c r="BA179" s="146"/>
      <c r="BB179" s="146"/>
      <c r="BC179" s="146"/>
      <c r="BD179" s="147">
        <v>8203.2703671808122</v>
      </c>
      <c r="BE179" s="148">
        <v>11.43236253848888</v>
      </c>
      <c r="BF179" s="148">
        <v>0.40153436355863414</v>
      </c>
      <c r="BG179" s="148">
        <v>32.186890311828563</v>
      </c>
      <c r="BH179" s="148">
        <v>9.3771640591367742</v>
      </c>
      <c r="BI179" s="148">
        <v>8.9475554319272366</v>
      </c>
      <c r="BJ179" s="148">
        <v>3.097801834511829</v>
      </c>
      <c r="BK179" s="148">
        <v>75.288644877058587</v>
      </c>
      <c r="BL179" s="148">
        <v>124.7592039940143</v>
      </c>
      <c r="BM179" s="148">
        <v>10.726388940326899</v>
      </c>
      <c r="BN179" s="148">
        <v>117.15941828080611</v>
      </c>
      <c r="BO179" s="148">
        <v>3.234493665117558</v>
      </c>
      <c r="BP179" s="148">
        <v>28.073829102520349</v>
      </c>
      <c r="BQ179" s="148">
        <v>5.2894702977687515</v>
      </c>
      <c r="BR179" s="148">
        <v>0.73394586369263637</v>
      </c>
      <c r="BS179" s="148">
        <v>629.43893943665319</v>
      </c>
      <c r="BT179" s="148">
        <v>17.403459635717045</v>
      </c>
      <c r="BU179" s="148">
        <v>35.159780761510937</v>
      </c>
      <c r="BV179" s="148">
        <v>8.0570888387329695</v>
      </c>
      <c r="BW179" s="148">
        <v>10.915316249734397</v>
      </c>
      <c r="BX179" s="148"/>
      <c r="BY179" s="148"/>
      <c r="BZ179" s="148"/>
      <c r="CA179" s="148"/>
      <c r="CB179" s="148"/>
      <c r="CC179" s="198">
        <v>17.10417886211992</v>
      </c>
      <c r="CD179" s="344">
        <v>15.256817876494575</v>
      </c>
      <c r="CE179" s="360">
        <v>26.690304982183743</v>
      </c>
      <c r="CF179" s="353" t="s">
        <v>164</v>
      </c>
      <c r="CG179" s="438"/>
    </row>
    <row r="180" spans="1:85" s="142" customFormat="1" ht="15.75" x14ac:dyDescent="0.2">
      <c r="A180" s="278">
        <v>53</v>
      </c>
      <c r="B180" s="272">
        <v>51</v>
      </c>
      <c r="C180" s="144">
        <v>110</v>
      </c>
      <c r="D180" s="327">
        <v>3261.5</v>
      </c>
      <c r="E180" s="322" t="s">
        <v>241</v>
      </c>
      <c r="F180" s="311" t="s">
        <v>162</v>
      </c>
      <c r="G180" s="239"/>
      <c r="H180" s="388">
        <v>74.601301994968708</v>
      </c>
      <c r="I180" s="145">
        <v>0.45485648229402986</v>
      </c>
      <c r="J180" s="388">
        <v>9.2662851914688922</v>
      </c>
      <c r="K180" s="145">
        <v>1.7947166589745425</v>
      </c>
      <c r="L180" s="145">
        <v>5.3639707395923393E-2</v>
      </c>
      <c r="M180" s="145">
        <v>1.5686268366301128</v>
      </c>
      <c r="N180" s="388">
        <v>1.3612748775218793</v>
      </c>
      <c r="O180" s="145">
        <v>2.1827551564318077</v>
      </c>
      <c r="P180" s="145">
        <v>2.9732458922972582</v>
      </c>
      <c r="Q180" s="145">
        <v>8.6379490413012905E-2</v>
      </c>
      <c r="R180" s="145">
        <v>0.12962071326577265</v>
      </c>
      <c r="S180" s="145">
        <v>0.55729699833806778</v>
      </c>
      <c r="T180" s="145">
        <v>0.64</v>
      </c>
      <c r="U180" s="145">
        <v>3.93</v>
      </c>
      <c r="V180" s="146">
        <v>99.6</v>
      </c>
      <c r="W180" s="146"/>
      <c r="X180" s="145"/>
      <c r="Y180" s="145">
        <f t="shared" si="68"/>
        <v>1.6196043260724013</v>
      </c>
      <c r="Z180" s="145"/>
      <c r="AA180" s="145"/>
      <c r="AB180" s="145"/>
      <c r="AC180" s="146"/>
      <c r="AD180" s="146"/>
      <c r="AE180" s="146"/>
      <c r="AF180" s="443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Z180" s="146"/>
      <c r="BA180" s="146"/>
      <c r="BB180" s="146"/>
      <c r="BC180" s="146"/>
      <c r="BD180" s="147">
        <v>10313.380092830526</v>
      </c>
      <c r="BE180" s="148">
        <v>0</v>
      </c>
      <c r="BF180" s="148">
        <v>0</v>
      </c>
      <c r="BG180" s="148">
        <v>34.632224134333271</v>
      </c>
      <c r="BH180" s="148">
        <v>10.524502630019215</v>
      </c>
      <c r="BI180" s="148">
        <v>7.6623574377861567</v>
      </c>
      <c r="BJ180" s="148">
        <v>22.49372816930288</v>
      </c>
      <c r="BK180" s="148">
        <v>77.499790455042827</v>
      </c>
      <c r="BL180" s="148">
        <v>122.28317940035744</v>
      </c>
      <c r="BM180" s="148">
        <v>14.673032161269214</v>
      </c>
      <c r="BN180" s="148">
        <v>144.56759288601032</v>
      </c>
      <c r="BO180" s="148">
        <v>5.8448344275039839</v>
      </c>
      <c r="BP180" s="148">
        <v>30.398117152251569</v>
      </c>
      <c r="BQ180" s="148">
        <v>6.9027422398182869</v>
      </c>
      <c r="BR180" s="148">
        <v>1.216526232193557</v>
      </c>
      <c r="BS180" s="148">
        <v>544.84394075987723</v>
      </c>
      <c r="BT180" s="148">
        <v>23.685865679092529</v>
      </c>
      <c r="BU180" s="148">
        <v>46.488920083055781</v>
      </c>
      <c r="BV180" s="148">
        <v>10.902800461139831</v>
      </c>
      <c r="BW180" s="148">
        <v>11.816332069220813</v>
      </c>
      <c r="BX180" s="148"/>
      <c r="BY180" s="148"/>
      <c r="BZ180" s="148"/>
      <c r="CA180" s="148"/>
      <c r="CB180" s="148"/>
      <c r="CC180" s="198">
        <v>16.260331648685909</v>
      </c>
      <c r="CD180" s="344">
        <v>14.289652637382833</v>
      </c>
      <c r="CE180" s="360">
        <v>7.9575542886081889</v>
      </c>
      <c r="CF180" s="353"/>
      <c r="CG180" s="438"/>
    </row>
    <row r="181" spans="1:85" s="142" customFormat="1" ht="15.75" x14ac:dyDescent="0.25">
      <c r="A181" s="278">
        <v>54</v>
      </c>
      <c r="B181" s="272">
        <v>53</v>
      </c>
      <c r="C181" s="144">
        <v>110</v>
      </c>
      <c r="D181" s="327">
        <v>3262.2</v>
      </c>
      <c r="E181" s="322" t="s">
        <v>242</v>
      </c>
      <c r="F181" s="311" t="s">
        <v>161</v>
      </c>
      <c r="G181" s="239"/>
      <c r="H181" s="388">
        <v>75.028520466775475</v>
      </c>
      <c r="I181" s="145">
        <v>0.35182307383649658</v>
      </c>
      <c r="J181" s="388">
        <v>6.8034989473915637</v>
      </c>
      <c r="K181" s="145">
        <v>1.853458986747577</v>
      </c>
      <c r="L181" s="145">
        <v>8.7102331129176744E-2</v>
      </c>
      <c r="M181" s="145">
        <v>1.3852580951909808</v>
      </c>
      <c r="N181" s="388">
        <v>2.4070036112989128</v>
      </c>
      <c r="O181" s="145">
        <v>1.9003204546828705</v>
      </c>
      <c r="P181" s="145">
        <v>2.6332420889467865</v>
      </c>
      <c r="Q181" s="145">
        <v>7.8723128253329583E-2</v>
      </c>
      <c r="R181" s="145">
        <v>0.99422862765144626</v>
      </c>
      <c r="S181" s="145">
        <v>0.57682018809535573</v>
      </c>
      <c r="T181" s="145">
        <v>0.35</v>
      </c>
      <c r="U181" s="145">
        <v>5.15</v>
      </c>
      <c r="V181" s="146">
        <v>99.6</v>
      </c>
      <c r="W181" s="146"/>
      <c r="X181" s="145"/>
      <c r="Y181" s="145">
        <f t="shared" si="68"/>
        <v>1.4100377773746899</v>
      </c>
      <c r="Z181" s="145"/>
      <c r="AA181" s="145"/>
      <c r="AB181" s="145"/>
      <c r="AC181" s="146"/>
      <c r="AD181" s="146"/>
      <c r="AE181" s="146"/>
      <c r="AF181" s="443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Z181" s="146"/>
      <c r="BA181" s="146"/>
      <c r="BB181" s="146"/>
      <c r="BC181" s="146"/>
      <c r="BD181" s="147">
        <v>11411.40388440057</v>
      </c>
      <c r="BE181" s="148">
        <v>0.96237981384631632</v>
      </c>
      <c r="BF181" s="148">
        <v>2.4900770602395603</v>
      </c>
      <c r="BG181" s="148">
        <v>31.177378015666168</v>
      </c>
      <c r="BH181" s="148">
        <v>11.88639406851604</v>
      </c>
      <c r="BI181" s="148">
        <v>36.195608383688473</v>
      </c>
      <c r="BJ181" s="148">
        <v>25.505717560457963</v>
      </c>
      <c r="BK181" s="148">
        <v>64.651480552220747</v>
      </c>
      <c r="BL181" s="148">
        <v>132.25005253669244</v>
      </c>
      <c r="BM181" s="148">
        <v>17.481331347893811</v>
      </c>
      <c r="BN181" s="148">
        <v>120.95873319034455</v>
      </c>
      <c r="BO181" s="148">
        <v>3.7178359277190176</v>
      </c>
      <c r="BP181" s="148">
        <v>115.03882503325143</v>
      </c>
      <c r="BQ181" s="148">
        <v>5.6361284755807546</v>
      </c>
      <c r="BR181" s="148">
        <v>-0.2395485301409418</v>
      </c>
      <c r="BS181" s="148">
        <v>544.4794154665866</v>
      </c>
      <c r="BT181" s="148">
        <v>21.414130145039746</v>
      </c>
      <c r="BU181" s="148">
        <v>45.466172732069644</v>
      </c>
      <c r="BV181" s="148">
        <v>7.3466665263414415</v>
      </c>
      <c r="BW181" s="148">
        <v>9.6001127492607612</v>
      </c>
      <c r="BX181" s="148"/>
      <c r="BY181" s="148"/>
      <c r="BZ181" s="148"/>
      <c r="CA181" s="148"/>
      <c r="CB181" s="148"/>
      <c r="CC181" s="158"/>
      <c r="CD181" s="342"/>
      <c r="CE181" s="363"/>
      <c r="CF181" s="350"/>
      <c r="CG181" s="438"/>
    </row>
    <row r="182" spans="1:85" s="142" customFormat="1" ht="15.75" x14ac:dyDescent="0.25">
      <c r="A182" s="278">
        <v>55</v>
      </c>
      <c r="B182" s="272">
        <v>57</v>
      </c>
      <c r="C182" s="144">
        <v>110</v>
      </c>
      <c r="D182" s="327">
        <v>3262.6</v>
      </c>
      <c r="E182" s="322" t="s">
        <v>242</v>
      </c>
      <c r="F182" s="311" t="s">
        <v>167</v>
      </c>
      <c r="G182" s="239"/>
      <c r="H182" s="388">
        <v>63.537691761863151</v>
      </c>
      <c r="I182" s="145">
        <v>0.22180554299665434</v>
      </c>
      <c r="J182" s="388">
        <v>5.0641237026655022</v>
      </c>
      <c r="K182" s="145">
        <v>3.1553310651957687</v>
      </c>
      <c r="L182" s="145">
        <v>0.16739012217299135</v>
      </c>
      <c r="M182" s="145">
        <v>2.1756353924907823</v>
      </c>
      <c r="N182" s="388">
        <v>5.5518996091669939</v>
      </c>
      <c r="O182" s="145">
        <v>1.3657289186283672</v>
      </c>
      <c r="P182" s="145">
        <v>2.2909001215701643</v>
      </c>
      <c r="Q182" s="145">
        <v>6.2048846590509493E-2</v>
      </c>
      <c r="R182" s="145">
        <v>2.7588291210778557</v>
      </c>
      <c r="S182" s="145">
        <v>0.47861579558127626</v>
      </c>
      <c r="T182" s="145">
        <v>0.44</v>
      </c>
      <c r="U182" s="145">
        <v>12.33</v>
      </c>
      <c r="V182" s="146">
        <v>99.6</v>
      </c>
      <c r="W182" s="146"/>
      <c r="X182" s="145"/>
      <c r="Y182" s="145">
        <f t="shared" si="68"/>
        <v>1.0133708576222484</v>
      </c>
      <c r="Z182" s="145"/>
      <c r="AA182" s="145"/>
      <c r="AB182" s="145"/>
      <c r="AC182" s="146"/>
      <c r="AD182" s="146"/>
      <c r="AE182" s="146"/>
      <c r="AF182" s="443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Z182" s="146"/>
      <c r="BA182" s="146"/>
      <c r="BB182" s="146"/>
      <c r="BC182" s="146"/>
      <c r="BD182" s="147">
        <v>21993.437630722201</v>
      </c>
      <c r="BE182" s="148">
        <v>9.2503208816741562</v>
      </c>
      <c r="BF182" s="148">
        <v>10.010282801100294</v>
      </c>
      <c r="BG182" s="148">
        <v>27.69414501987518</v>
      </c>
      <c r="BH182" s="148">
        <v>8.7640926353461506</v>
      </c>
      <c r="BI182" s="148">
        <v>80.17455711797848</v>
      </c>
      <c r="BJ182" s="148">
        <v>11.767470124450037</v>
      </c>
      <c r="BK182" s="148">
        <v>54.153021916090232</v>
      </c>
      <c r="BL182" s="148">
        <v>158.51468922976065</v>
      </c>
      <c r="BM182" s="148">
        <v>14.093865359276499</v>
      </c>
      <c r="BN182" s="148">
        <v>79.026136990058234</v>
      </c>
      <c r="BO182" s="148">
        <v>2.8175973726128789</v>
      </c>
      <c r="BP182" s="148">
        <v>101.56228902528831</v>
      </c>
      <c r="BQ182" s="148">
        <v>3.7026921996145918</v>
      </c>
      <c r="BR182" s="148">
        <v>0</v>
      </c>
      <c r="BS182" s="148">
        <v>527.2598258619131</v>
      </c>
      <c r="BT182" s="148">
        <v>21.137869236834604</v>
      </c>
      <c r="BU182" s="148">
        <v>32.336283646353934</v>
      </c>
      <c r="BV182" s="148">
        <v>3.9685496259771509</v>
      </c>
      <c r="BW182" s="148">
        <v>12.329953627176371</v>
      </c>
      <c r="BX182" s="148"/>
      <c r="BY182" s="148"/>
      <c r="BZ182" s="148"/>
      <c r="CA182" s="148"/>
      <c r="CB182" s="148"/>
      <c r="CC182" s="158"/>
      <c r="CD182" s="342"/>
      <c r="CE182" s="363"/>
      <c r="CF182" s="350"/>
      <c r="CG182" s="438"/>
    </row>
    <row r="183" spans="1:85" s="142" customFormat="1" ht="15.75" x14ac:dyDescent="0.2">
      <c r="A183" s="278">
        <v>56</v>
      </c>
      <c r="B183" s="272">
        <v>55</v>
      </c>
      <c r="C183" s="144">
        <v>110</v>
      </c>
      <c r="D183" s="393">
        <v>3263.4</v>
      </c>
      <c r="E183" s="322" t="s">
        <v>242</v>
      </c>
      <c r="F183" s="417" t="s">
        <v>166</v>
      </c>
      <c r="G183" s="239"/>
      <c r="H183" s="145">
        <v>85.599207625963814</v>
      </c>
      <c r="I183" s="145">
        <v>0.1637357381687379</v>
      </c>
      <c r="J183" s="145">
        <v>2.8550207902743296</v>
      </c>
      <c r="K183" s="145">
        <v>0.83642948114983307</v>
      </c>
      <c r="L183" s="145">
        <v>2.5095944915582258E-2</v>
      </c>
      <c r="M183" s="145">
        <v>0.24891912843097849</v>
      </c>
      <c r="N183" s="145">
        <v>1.6877533035910279</v>
      </c>
      <c r="O183" s="145">
        <v>0.86989074103727604</v>
      </c>
      <c r="P183" s="145">
        <v>2.0336896824883426</v>
      </c>
      <c r="Q183" s="145">
        <v>6.5596311303737359E-2</v>
      </c>
      <c r="R183" s="145">
        <v>1.5642118837017187</v>
      </c>
      <c r="S183" s="145">
        <v>0.25044936897461156</v>
      </c>
      <c r="T183" s="145">
        <v>0.3</v>
      </c>
      <c r="U183" s="145">
        <v>3.1</v>
      </c>
      <c r="V183" s="146">
        <v>99.6</v>
      </c>
      <c r="W183" s="146"/>
      <c r="X183" s="145"/>
      <c r="Y183" s="145">
        <f t="shared" si="68"/>
        <v>0.6454589298496588</v>
      </c>
      <c r="Z183" s="145"/>
      <c r="AA183" s="145"/>
      <c r="AB183" s="145"/>
      <c r="AC183" s="146">
        <f>R183+S183</f>
        <v>1.8146612526763302</v>
      </c>
      <c r="AD183" s="146"/>
      <c r="AE183" s="146"/>
      <c r="AF183" s="443"/>
      <c r="AG183" s="146"/>
      <c r="AH183" s="146"/>
      <c r="AI183" s="146">
        <f>N183+3*J183</f>
        <v>10.252815674414018</v>
      </c>
      <c r="AJ183" s="146">
        <f>3*J183/AI183</f>
        <v>0.83538636047043835</v>
      </c>
      <c r="AK183" s="146">
        <f>N183/AI183</f>
        <v>0.16461363952956157</v>
      </c>
      <c r="AL183" s="146">
        <f>K183+M183</f>
        <v>1.0853486095808116</v>
      </c>
      <c r="AM183" s="146">
        <f>AL183*AJ183</f>
        <v>0.90668542479936487</v>
      </c>
      <c r="AN183" s="146">
        <f>AL183*AK183</f>
        <v>0.17866318478144658</v>
      </c>
      <c r="AO183" s="146"/>
      <c r="AP183" s="146"/>
      <c r="AQ183" s="146"/>
      <c r="AR183" s="146"/>
      <c r="AS183" s="146"/>
      <c r="AT183" s="146"/>
      <c r="AU183" s="146"/>
      <c r="AV183" s="146"/>
      <c r="AW183" s="146"/>
      <c r="AZ183" s="146"/>
      <c r="BA183" s="146"/>
      <c r="BB183" s="146"/>
      <c r="BC183" s="146"/>
      <c r="BD183" s="147">
        <v>4528.1624938571831</v>
      </c>
      <c r="BE183" s="148">
        <v>7.4130552918659118</v>
      </c>
      <c r="BF183" s="148">
        <v>7.9725158505997804</v>
      </c>
      <c r="BG183" s="148">
        <v>23.490842577907241</v>
      </c>
      <c r="BH183" s="148">
        <v>10.004792073503756</v>
      </c>
      <c r="BI183" s="148">
        <v>13.544069698681149</v>
      </c>
      <c r="BJ183" s="148">
        <v>2.6955400370562104</v>
      </c>
      <c r="BK183" s="148">
        <v>44.897866917336557</v>
      </c>
      <c r="BL183" s="148">
        <v>145.5376579193256</v>
      </c>
      <c r="BM183" s="148">
        <v>15.645407319692794</v>
      </c>
      <c r="BN183" s="148">
        <v>69.316171852483208</v>
      </c>
      <c r="BO183" s="148">
        <v>1.6837492327022019</v>
      </c>
      <c r="BP183" s="148">
        <v>203.32768665078916</v>
      </c>
      <c r="BQ183" s="148">
        <v>2.0837782156232785</v>
      </c>
      <c r="BR183" s="148">
        <v>0</v>
      </c>
      <c r="BS183" s="148">
        <v>576.17037415923858</v>
      </c>
      <c r="BT183" s="148">
        <v>16.901786459123461</v>
      </c>
      <c r="BU183" s="148">
        <v>25.976256576949897</v>
      </c>
      <c r="BV183" s="148">
        <v>1.1322086392545834</v>
      </c>
      <c r="BW183" s="148">
        <v>6.523338041576678</v>
      </c>
      <c r="BX183" s="148"/>
      <c r="BY183" s="148"/>
      <c r="BZ183" s="148"/>
      <c r="CA183" s="148">
        <f>BT183+BU183+BW183</f>
        <v>49.401381077650036</v>
      </c>
      <c r="CB183" s="148"/>
      <c r="CC183" s="198">
        <v>15.178454875499339</v>
      </c>
      <c r="CD183" s="198">
        <v>13.510557352101962</v>
      </c>
      <c r="CE183" s="373">
        <v>192.07996039574181</v>
      </c>
      <c r="CF183" s="200"/>
      <c r="CG183" s="438"/>
    </row>
    <row r="184" spans="1:85" s="142" customFormat="1" ht="15.75" x14ac:dyDescent="0.2">
      <c r="A184" s="278">
        <v>57</v>
      </c>
      <c r="B184" s="272">
        <v>59</v>
      </c>
      <c r="C184" s="144">
        <v>110</v>
      </c>
      <c r="D184" s="327">
        <v>3264.1</v>
      </c>
      <c r="E184" s="322" t="s">
        <v>242</v>
      </c>
      <c r="F184" s="311" t="s">
        <v>162</v>
      </c>
      <c r="G184" s="239"/>
      <c r="H184" s="388">
        <v>80.320937404043448</v>
      </c>
      <c r="I184" s="145">
        <v>0.49035172239998803</v>
      </c>
      <c r="J184" s="388">
        <v>6.6687834246398374</v>
      </c>
      <c r="K184" s="145">
        <v>1.3651351173925654</v>
      </c>
      <c r="L184" s="145">
        <v>4.0166024662285922E-2</v>
      </c>
      <c r="M184" s="145">
        <v>0.85643343448696452</v>
      </c>
      <c r="N184" s="388">
        <v>1.1067065069385176</v>
      </c>
      <c r="O184" s="145">
        <v>1.9141047691854833</v>
      </c>
      <c r="P184" s="145">
        <v>2.7138572145551105</v>
      </c>
      <c r="Q184" s="145">
        <v>8.5123427901037427E-2</v>
      </c>
      <c r="R184" s="145">
        <v>0.26260832368032622</v>
      </c>
      <c r="S184" s="145">
        <v>0.45579263011441717</v>
      </c>
      <c r="T184" s="145">
        <v>0.22</v>
      </c>
      <c r="U184" s="145">
        <v>3.1</v>
      </c>
      <c r="V184" s="146">
        <v>99.6</v>
      </c>
      <c r="W184" s="146"/>
      <c r="X184" s="145"/>
      <c r="Y184" s="145">
        <f t="shared" si="68"/>
        <v>1.4202657387356286</v>
      </c>
      <c r="Z184" s="145"/>
      <c r="AA184" s="145"/>
      <c r="AB184" s="145"/>
      <c r="AC184" s="146"/>
      <c r="AD184" s="146"/>
      <c r="AE184" s="146"/>
      <c r="AF184" s="443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Z184" s="146"/>
      <c r="BA184" s="146"/>
      <c r="BB184" s="146"/>
      <c r="BC184" s="146"/>
      <c r="BD184" s="147">
        <v>7820.3070371352705</v>
      </c>
      <c r="BE184" s="148">
        <v>2.2560659442260467</v>
      </c>
      <c r="BF184" s="148">
        <v>0</v>
      </c>
      <c r="BG184" s="148">
        <v>30.220476434008873</v>
      </c>
      <c r="BH184" s="148">
        <v>8.4857166999310216</v>
      </c>
      <c r="BI184" s="148">
        <v>6.5182666363415924</v>
      </c>
      <c r="BJ184" s="148">
        <v>17.693956432617568</v>
      </c>
      <c r="BK184" s="148">
        <v>67.530539148917413</v>
      </c>
      <c r="BL184" s="148">
        <v>115.04939636461648</v>
      </c>
      <c r="BM184" s="148">
        <v>17.407866870911434</v>
      </c>
      <c r="BN184" s="148">
        <v>190.58107360518659</v>
      </c>
      <c r="BO184" s="148">
        <v>5.7183832829465713</v>
      </c>
      <c r="BP184" s="148">
        <v>68.000711089914191</v>
      </c>
      <c r="BQ184" s="148">
        <v>9.3642344413568228</v>
      </c>
      <c r="BR184" s="148">
        <v>-5.074214035523409E-2</v>
      </c>
      <c r="BS184" s="148">
        <v>574.0767668907223</v>
      </c>
      <c r="BT184" s="148">
        <v>15.161493067539395</v>
      </c>
      <c r="BU184" s="148">
        <v>43.754409587964034</v>
      </c>
      <c r="BV184" s="148">
        <v>9.7530070650925254</v>
      </c>
      <c r="BW184" s="148">
        <v>11.837371196043273</v>
      </c>
      <c r="BX184" s="148"/>
      <c r="BY184" s="148"/>
      <c r="BZ184" s="148"/>
      <c r="CA184" s="148"/>
      <c r="CB184" s="148"/>
      <c r="CC184" s="198">
        <v>15.492049605537952</v>
      </c>
      <c r="CD184" s="344">
        <v>13.770277829573004</v>
      </c>
      <c r="CE184" s="360">
        <v>8.7955675876704706</v>
      </c>
      <c r="CF184" s="353" t="s">
        <v>159</v>
      </c>
      <c r="CG184" s="438"/>
    </row>
    <row r="185" spans="1:85" s="142" customFormat="1" ht="15.75" x14ac:dyDescent="0.2">
      <c r="A185" s="278">
        <v>58</v>
      </c>
      <c r="B185" s="272">
        <v>61</v>
      </c>
      <c r="C185" s="144">
        <v>110</v>
      </c>
      <c r="D185" s="327">
        <v>3265.2</v>
      </c>
      <c r="E185" s="322" t="s">
        <v>242</v>
      </c>
      <c r="F185" s="311" t="s">
        <v>162</v>
      </c>
      <c r="G185" s="239"/>
      <c r="H185" s="388">
        <v>74.719991868183271</v>
      </c>
      <c r="I185" s="145">
        <v>0.43876965612579927</v>
      </c>
      <c r="J185" s="388">
        <v>10.615333353662876</v>
      </c>
      <c r="K185" s="145">
        <v>1.9078295164618468</v>
      </c>
      <c r="L185" s="145">
        <v>9.7515526687606116E-2</v>
      </c>
      <c r="M185" s="145">
        <v>2.1812947885219414</v>
      </c>
      <c r="N185" s="388">
        <v>2.3750202787180195</v>
      </c>
      <c r="O185" s="145">
        <v>2.2314083290133064</v>
      </c>
      <c r="P185" s="145">
        <v>3.1375696032689908</v>
      </c>
      <c r="Q185" s="145">
        <v>8.25517640959961E-2</v>
      </c>
      <c r="R185" s="145">
        <v>0.20497341912400008</v>
      </c>
      <c r="S185" s="145">
        <v>0.80774189613637071</v>
      </c>
      <c r="T185" s="145">
        <v>0.32</v>
      </c>
      <c r="U185" s="145">
        <v>0.48</v>
      </c>
      <c r="V185" s="146">
        <v>99.6</v>
      </c>
      <c r="W185" s="146"/>
      <c r="X185" s="145"/>
      <c r="Y185" s="145">
        <f t="shared" si="68"/>
        <v>1.6557049801278734</v>
      </c>
      <c r="Z185" s="145"/>
      <c r="AA185" s="145"/>
      <c r="AB185" s="145"/>
      <c r="AC185" s="146"/>
      <c r="AD185" s="146"/>
      <c r="AE185" s="146"/>
      <c r="AF185" s="443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Z185" s="146"/>
      <c r="BA185" s="146"/>
      <c r="BB185" s="146"/>
      <c r="BC185" s="146"/>
      <c r="BD185" s="147">
        <v>12520.396156856581</v>
      </c>
      <c r="BE185" s="148">
        <v>19.027503744883536</v>
      </c>
      <c r="BF185" s="148">
        <v>1.7180987018495486</v>
      </c>
      <c r="BG185" s="148">
        <v>34.537019706201846</v>
      </c>
      <c r="BH185" s="148">
        <v>9.7079652381237782</v>
      </c>
      <c r="BI185" s="148">
        <v>13.926350564702332</v>
      </c>
      <c r="BJ185" s="148">
        <v>27.110579310797508</v>
      </c>
      <c r="BK185" s="148">
        <v>75.035311582744569</v>
      </c>
      <c r="BL185" s="148">
        <v>127.67988095551247</v>
      </c>
      <c r="BM185" s="148">
        <v>13.15963994076831</v>
      </c>
      <c r="BN185" s="148">
        <v>107.42657567049451</v>
      </c>
      <c r="BO185" s="148">
        <v>5.0876319828074523</v>
      </c>
      <c r="BP185" s="148">
        <v>23.819575639581572</v>
      </c>
      <c r="BQ185" s="148">
        <v>5.9106612484877656</v>
      </c>
      <c r="BR185" s="148">
        <v>2.8798825057960395</v>
      </c>
      <c r="BS185" s="148">
        <v>550.87056322925491</v>
      </c>
      <c r="BT185" s="148">
        <v>15.510262043346254</v>
      </c>
      <c r="BU185" s="148">
        <v>37.4116052433208</v>
      </c>
      <c r="BV185" s="148">
        <v>8.6660002297784455</v>
      </c>
      <c r="BW185" s="148">
        <v>11.050457561316511</v>
      </c>
      <c r="BX185" s="148"/>
      <c r="BY185" s="148"/>
      <c r="BZ185" s="148"/>
      <c r="CA185" s="148"/>
      <c r="CB185" s="148"/>
      <c r="CC185" s="198">
        <v>13.988907563701906</v>
      </c>
      <c r="CD185" s="344">
        <v>12.426035502958591</v>
      </c>
      <c r="CE185" s="360">
        <v>3.991687370214672</v>
      </c>
      <c r="CF185" s="353" t="s">
        <v>159</v>
      </c>
      <c r="CG185" s="438"/>
    </row>
    <row r="186" spans="1:85" s="142" customFormat="1" ht="15.75" x14ac:dyDescent="0.2">
      <c r="A186" s="278">
        <v>59</v>
      </c>
      <c r="B186" s="272">
        <v>63</v>
      </c>
      <c r="C186" s="144">
        <v>110</v>
      </c>
      <c r="D186" s="327">
        <v>3266.4</v>
      </c>
      <c r="E186" s="322" t="s">
        <v>242</v>
      </c>
      <c r="F186" s="311" t="s">
        <v>162</v>
      </c>
      <c r="G186" s="239"/>
      <c r="H186" s="388">
        <v>69.233634863886181</v>
      </c>
      <c r="I186" s="145">
        <v>0.23283699887873829</v>
      </c>
      <c r="J186" s="388">
        <v>7.6628075427825664</v>
      </c>
      <c r="K186" s="145">
        <v>2.133585808687021</v>
      </c>
      <c r="L186" s="145">
        <v>0.15473411392754075</v>
      </c>
      <c r="M186" s="145">
        <v>2.8908579260334908</v>
      </c>
      <c r="N186" s="388">
        <v>3.7352731007481199</v>
      </c>
      <c r="O186" s="145">
        <v>1.9019051109313823</v>
      </c>
      <c r="P186" s="145">
        <v>2.6582311637225886</v>
      </c>
      <c r="Q186" s="145">
        <v>6.2860733783063422E-2</v>
      </c>
      <c r="R186" s="145">
        <v>0.21086727753984152</v>
      </c>
      <c r="S186" s="145">
        <v>0.62240535907946237</v>
      </c>
      <c r="T186" s="145">
        <v>0.26</v>
      </c>
      <c r="U186" s="145">
        <v>7.84</v>
      </c>
      <c r="V186" s="146">
        <v>99.6</v>
      </c>
      <c r="W186" s="146"/>
      <c r="X186" s="145"/>
      <c r="Y186" s="145">
        <f t="shared" si="68"/>
        <v>1.4112135923110856</v>
      </c>
      <c r="Z186" s="145"/>
      <c r="AA186" s="145"/>
      <c r="AB186" s="145"/>
      <c r="AC186" s="146"/>
      <c r="AD186" s="146"/>
      <c r="AE186" s="146"/>
      <c r="AF186" s="443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Z186" s="146"/>
      <c r="BA186" s="146"/>
      <c r="BB186" s="146"/>
      <c r="BC186" s="146"/>
      <c r="BD186" s="147">
        <v>12853.442187214214</v>
      </c>
      <c r="BE186" s="148">
        <v>6.4232078255873644</v>
      </c>
      <c r="BF186" s="148">
        <v>-0.13425020101126695</v>
      </c>
      <c r="BG186" s="148">
        <v>27.372084362931947</v>
      </c>
      <c r="BH186" s="148">
        <v>6.9530040404160287</v>
      </c>
      <c r="BI186" s="148">
        <v>13.716767963961059</v>
      </c>
      <c r="BJ186" s="148">
        <v>21.861580937537408</v>
      </c>
      <c r="BK186" s="148">
        <v>66.265564907222767</v>
      </c>
      <c r="BL186" s="148">
        <v>109.68781583648492</v>
      </c>
      <c r="BM186" s="148">
        <v>13.042473355506807</v>
      </c>
      <c r="BN186" s="148">
        <v>75.244697821270776</v>
      </c>
      <c r="BO186" s="148">
        <v>2.8715094911465591</v>
      </c>
      <c r="BP186" s="148">
        <v>16.69504612359712</v>
      </c>
      <c r="BQ186" s="148">
        <v>4.3710429438291092</v>
      </c>
      <c r="BR186" s="148">
        <v>0.53814796716966329</v>
      </c>
      <c r="BS186" s="148">
        <v>465.42292493624967</v>
      </c>
      <c r="BT186" s="148">
        <v>16.515362230307513</v>
      </c>
      <c r="BU186" s="148">
        <v>30.368258630357943</v>
      </c>
      <c r="BV186" s="148">
        <v>5.5557345735241404E-2</v>
      </c>
      <c r="BW186" s="148">
        <v>8.9587001235195896</v>
      </c>
      <c r="BX186" s="148"/>
      <c r="BY186" s="148"/>
      <c r="BZ186" s="148"/>
      <c r="CA186" s="148"/>
      <c r="CB186" s="148"/>
      <c r="CC186" s="198">
        <v>10.476897002076466</v>
      </c>
      <c r="CD186" s="344">
        <v>9.4479303028935302</v>
      </c>
      <c r="CE186" s="360">
        <v>2.0176343037112674</v>
      </c>
      <c r="CF186" s="353" t="s">
        <v>159</v>
      </c>
      <c r="CG186" s="438"/>
    </row>
    <row r="187" spans="1:85" s="142" customFormat="1" ht="15.75" x14ac:dyDescent="0.2">
      <c r="A187" s="278">
        <v>60</v>
      </c>
      <c r="B187" s="272">
        <v>67</v>
      </c>
      <c r="C187" s="144">
        <v>110</v>
      </c>
      <c r="D187" s="327">
        <v>3266.6</v>
      </c>
      <c r="E187" s="322" t="s">
        <v>242</v>
      </c>
      <c r="F187" s="311" t="s">
        <v>169</v>
      </c>
      <c r="G187" s="239"/>
      <c r="H187" s="388">
        <v>69.663278519306189</v>
      </c>
      <c r="I187" s="145">
        <v>0.16098486482371893</v>
      </c>
      <c r="J187" s="388">
        <v>7.1442956197602667</v>
      </c>
      <c r="K187" s="145">
        <v>1.9484538315420161</v>
      </c>
      <c r="L187" s="145">
        <v>0.16772327643177518</v>
      </c>
      <c r="M187" s="145">
        <v>2.9636376553682409</v>
      </c>
      <c r="N187" s="388">
        <v>4.1684445933524241</v>
      </c>
      <c r="O187" s="145">
        <v>1.7332458108097195</v>
      </c>
      <c r="P187" s="145">
        <v>2.5344850660801583</v>
      </c>
      <c r="Q187" s="145">
        <v>6.5699513178548469E-2</v>
      </c>
      <c r="R187" s="145">
        <v>0.19699325185426952</v>
      </c>
      <c r="S187" s="145">
        <v>0.54275799749265596</v>
      </c>
      <c r="T187" s="145">
        <v>0.23</v>
      </c>
      <c r="U187" s="145">
        <v>8.08</v>
      </c>
      <c r="V187" s="146">
        <v>99.6</v>
      </c>
      <c r="W187" s="146"/>
      <c r="X187" s="145"/>
      <c r="Y187" s="145">
        <f t="shared" ref="Y187:Y216" si="69">O187*0.742</f>
        <v>1.2860683916208118</v>
      </c>
      <c r="Z187" s="145"/>
      <c r="AA187" s="145"/>
      <c r="AB187" s="145"/>
      <c r="AC187" s="146"/>
      <c r="AD187" s="146"/>
      <c r="AE187" s="146"/>
      <c r="AF187" s="443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Z187" s="146"/>
      <c r="BA187" s="146"/>
      <c r="BB187" s="146"/>
      <c r="BC187" s="146"/>
      <c r="BD187" s="147">
        <v>12217.238094752871</v>
      </c>
      <c r="BE187" s="148">
        <v>3.7338360920104869</v>
      </c>
      <c r="BF187" s="148">
        <v>0</v>
      </c>
      <c r="BG187" s="148">
        <v>25.787803654385669</v>
      </c>
      <c r="BH187" s="148">
        <v>5.9828453560863259</v>
      </c>
      <c r="BI187" s="148">
        <v>13.352325825777271</v>
      </c>
      <c r="BJ187" s="148">
        <v>19.896989023735141</v>
      </c>
      <c r="BK187" s="148">
        <v>60.900616845545755</v>
      </c>
      <c r="BL187" s="148">
        <v>106.48070404991961</v>
      </c>
      <c r="BM187" s="148">
        <v>12.716246406933685</v>
      </c>
      <c r="BN187" s="148">
        <v>55.731084972178508</v>
      </c>
      <c r="BO187" s="148">
        <v>1.9100805319687291</v>
      </c>
      <c r="BP187" s="148">
        <v>17.411511513138379</v>
      </c>
      <c r="BQ187" s="148">
        <v>3.7558280928510457</v>
      </c>
      <c r="BR187" s="148">
        <v>-0.46347998983512401</v>
      </c>
      <c r="BS187" s="148">
        <v>525.90224258239368</v>
      </c>
      <c r="BT187" s="148">
        <v>11.380270672697172</v>
      </c>
      <c r="BU187" s="148">
        <v>29.090407068233649</v>
      </c>
      <c r="BV187" s="148">
        <v>0.46643023224172958</v>
      </c>
      <c r="BW187" s="148">
        <v>6.0373360204504189</v>
      </c>
      <c r="BX187" s="148"/>
      <c r="BY187" s="148"/>
      <c r="BZ187" s="148"/>
      <c r="CA187" s="148"/>
      <c r="CB187" s="148"/>
      <c r="CC187" s="198">
        <v>11.387339110875953</v>
      </c>
      <c r="CD187" s="344">
        <v>10.249654457498263</v>
      </c>
      <c r="CE187" s="360">
        <v>4.8788241320153283</v>
      </c>
      <c r="CF187" s="353"/>
      <c r="CG187" s="438"/>
    </row>
    <row r="188" spans="1:85" s="142" customFormat="1" ht="15.75" x14ac:dyDescent="0.2">
      <c r="A188" s="278">
        <v>61</v>
      </c>
      <c r="B188" s="272">
        <v>65</v>
      </c>
      <c r="C188" s="144">
        <v>110</v>
      </c>
      <c r="D188" s="327">
        <v>3267.4</v>
      </c>
      <c r="E188" s="322" t="s">
        <v>242</v>
      </c>
      <c r="F188" s="311" t="s">
        <v>168</v>
      </c>
      <c r="G188" s="239"/>
      <c r="H188" s="388">
        <v>81.363461692765185</v>
      </c>
      <c r="I188" s="145">
        <v>0.32523036559194551</v>
      </c>
      <c r="J188" s="388">
        <v>6.1588843746218922</v>
      </c>
      <c r="K188" s="145">
        <v>1.495447963166977</v>
      </c>
      <c r="L188" s="145">
        <v>5.8826934466003934E-2</v>
      </c>
      <c r="M188" s="145">
        <v>1.0085199926130173</v>
      </c>
      <c r="N188" s="388">
        <v>1.1078223048658558</v>
      </c>
      <c r="O188" s="145">
        <v>1.3878874504085121</v>
      </c>
      <c r="P188" s="145">
        <v>2.3206562951736247</v>
      </c>
      <c r="Q188" s="145">
        <v>7.5241382384594296E-2</v>
      </c>
      <c r="R188" s="145">
        <v>0.35367527844465796</v>
      </c>
      <c r="S188" s="145">
        <v>0.40434596549769775</v>
      </c>
      <c r="T188" s="145">
        <v>0.18</v>
      </c>
      <c r="U188" s="145">
        <v>3.36</v>
      </c>
      <c r="V188" s="146">
        <v>99.599999999999952</v>
      </c>
      <c r="W188" s="146"/>
      <c r="X188" s="145"/>
      <c r="Y188" s="145">
        <f t="shared" si="69"/>
        <v>1.0298124882031161</v>
      </c>
      <c r="Z188" s="145"/>
      <c r="AA188" s="145"/>
      <c r="AB188" s="145"/>
      <c r="AC188" s="146"/>
      <c r="AD188" s="146"/>
      <c r="AE188" s="146"/>
      <c r="AF188" s="443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Z188" s="146"/>
      <c r="BA188" s="146"/>
      <c r="BB188" s="146"/>
      <c r="BC188" s="146"/>
      <c r="BD188" s="147">
        <v>8529.4606795692071</v>
      </c>
      <c r="BE188" s="148">
        <v>0.3266330447041999</v>
      </c>
      <c r="BF188" s="148">
        <v>2.002200644887925</v>
      </c>
      <c r="BG188" s="148">
        <v>28.11869757343759</v>
      </c>
      <c r="BH188" s="148">
        <v>5.7667419219935638</v>
      </c>
      <c r="BI188" s="148">
        <v>15.865785059964514</v>
      </c>
      <c r="BJ188" s="148">
        <v>8.5435096864473152</v>
      </c>
      <c r="BK188" s="148">
        <v>54.472659750448372</v>
      </c>
      <c r="BL188" s="148">
        <v>100.03502039652723</v>
      </c>
      <c r="BM188" s="148">
        <v>14.427559812765333</v>
      </c>
      <c r="BN188" s="148">
        <v>114.12939942615257</v>
      </c>
      <c r="BO188" s="148">
        <v>3.4694040569421691</v>
      </c>
      <c r="BP188" s="148">
        <v>31.039918094105417</v>
      </c>
      <c r="BQ188" s="148">
        <v>6.0382537281563584</v>
      </c>
      <c r="BR188" s="148">
        <v>2.2433936509659897</v>
      </c>
      <c r="BS188" s="148">
        <v>633.48594097717023</v>
      </c>
      <c r="BT188" s="148">
        <v>26.815267741257259</v>
      </c>
      <c r="BU188" s="148">
        <v>50.419302705727709</v>
      </c>
      <c r="BV188" s="148">
        <v>16.74975791126332</v>
      </c>
      <c r="BW188" s="148">
        <v>14.016924188953178</v>
      </c>
      <c r="BX188" s="148"/>
      <c r="BY188" s="148"/>
      <c r="BZ188" s="148"/>
      <c r="CA188" s="148"/>
      <c r="CB188" s="148"/>
      <c r="CC188" s="198">
        <v>15.761028796024974</v>
      </c>
      <c r="CD188" s="344">
        <v>14.263924196903192</v>
      </c>
      <c r="CE188" s="360">
        <v>82.094027337239794</v>
      </c>
      <c r="CF188" s="353" t="s">
        <v>164</v>
      </c>
      <c r="CG188" s="438"/>
    </row>
    <row r="189" spans="1:85" s="142" customFormat="1" ht="15.75" x14ac:dyDescent="0.2">
      <c r="A189" s="278">
        <v>62</v>
      </c>
      <c r="B189" s="272">
        <v>35</v>
      </c>
      <c r="C189" s="144">
        <v>110</v>
      </c>
      <c r="D189" s="327">
        <v>3267.85</v>
      </c>
      <c r="E189" s="322" t="s">
        <v>242</v>
      </c>
      <c r="F189" s="311" t="s">
        <v>163</v>
      </c>
      <c r="G189" s="239"/>
      <c r="H189" s="388">
        <v>68.209260950246403</v>
      </c>
      <c r="I189" s="145">
        <v>0.69976219339416623</v>
      </c>
      <c r="J189" s="388">
        <v>13.50406955662128</v>
      </c>
      <c r="K189" s="145">
        <v>3.1999509984596473</v>
      </c>
      <c r="L189" s="145">
        <v>2.8862503808271885E-2</v>
      </c>
      <c r="M189" s="145">
        <v>2.449628248748863</v>
      </c>
      <c r="N189" s="388">
        <v>0.42024624339278144</v>
      </c>
      <c r="O189" s="145">
        <v>2.5714239208475989</v>
      </c>
      <c r="P189" s="145">
        <v>3.994795695534255</v>
      </c>
      <c r="Q189" s="145">
        <v>0.10808086532459259</v>
      </c>
      <c r="R189" s="145">
        <v>6.0795486745083338E-2</v>
      </c>
      <c r="S189" s="145">
        <v>0.83312333687706785</v>
      </c>
      <c r="T189" s="145">
        <v>0.71</v>
      </c>
      <c r="U189" s="145">
        <v>2.81</v>
      </c>
      <c r="V189" s="146">
        <v>99.6</v>
      </c>
      <c r="W189" s="146"/>
      <c r="X189" s="145"/>
      <c r="Y189" s="145">
        <f t="shared" si="69"/>
        <v>1.9079965492689184</v>
      </c>
      <c r="Z189" s="145"/>
      <c r="AA189" s="145"/>
      <c r="AB189" s="145"/>
      <c r="AC189" s="146"/>
      <c r="AD189" s="146"/>
      <c r="AE189" s="146"/>
      <c r="AF189" s="443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Z189" s="146"/>
      <c r="BA189" s="146"/>
      <c r="BB189" s="146"/>
      <c r="BC189" s="146"/>
      <c r="BD189" s="147">
        <v>18847.139665766663</v>
      </c>
      <c r="BE189" s="148">
        <v>8.5856321878722497</v>
      </c>
      <c r="BF189" s="148">
        <v>226.01734701529895</v>
      </c>
      <c r="BG189" s="148">
        <v>47.406753720721611</v>
      </c>
      <c r="BH189" s="148">
        <v>11.452757608848891</v>
      </c>
      <c r="BI189" s="148">
        <v>1.736901616959674</v>
      </c>
      <c r="BJ189" s="148">
        <v>33.917481305009879</v>
      </c>
      <c r="BK189" s="148">
        <v>104.38294702542628</v>
      </c>
      <c r="BL189" s="148">
        <v>135.27738779867516</v>
      </c>
      <c r="BM189" s="148">
        <v>22.417351562398796</v>
      </c>
      <c r="BN189" s="148">
        <v>142.84616714943252</v>
      </c>
      <c r="BO189" s="148">
        <v>8.555075263961351</v>
      </c>
      <c r="BP189" s="148">
        <v>13.432839194171519</v>
      </c>
      <c r="BQ189" s="148">
        <v>8.0424086360019675</v>
      </c>
      <c r="BR189" s="148">
        <v>2.1280187655558191</v>
      </c>
      <c r="BS189" s="148">
        <v>558.69779718204461</v>
      </c>
      <c r="BT189" s="148">
        <v>30.60198012901439</v>
      </c>
      <c r="BU189" s="148">
        <v>62.972093017819866</v>
      </c>
      <c r="BV189" s="148">
        <v>10.298357968961957</v>
      </c>
      <c r="BW189" s="148">
        <v>13.507002582002327</v>
      </c>
      <c r="BX189" s="148"/>
      <c r="BY189" s="148"/>
      <c r="BZ189" s="148"/>
      <c r="CA189" s="148"/>
      <c r="CB189" s="148"/>
      <c r="CC189" s="198">
        <v>16.975423452258578</v>
      </c>
      <c r="CD189" s="344">
        <v>13.907672887927122</v>
      </c>
      <c r="CE189" s="360">
        <v>2.2511590331171822</v>
      </c>
      <c r="CF189" s="353"/>
      <c r="CG189" s="438"/>
    </row>
    <row r="190" spans="1:85" s="142" customFormat="1" ht="15.75" x14ac:dyDescent="0.2">
      <c r="A190" s="278">
        <v>63</v>
      </c>
      <c r="B190" s="272">
        <v>37</v>
      </c>
      <c r="C190" s="144">
        <v>110</v>
      </c>
      <c r="D190" s="327">
        <v>3268.3</v>
      </c>
      <c r="E190" s="322" t="s">
        <v>242</v>
      </c>
      <c r="F190" s="311" t="s">
        <v>162</v>
      </c>
      <c r="G190" s="239"/>
      <c r="H190" s="388">
        <v>69.462576913373852</v>
      </c>
      <c r="I190" s="145">
        <v>0.68726412875694309</v>
      </c>
      <c r="J190" s="388">
        <v>12.472757272295794</v>
      </c>
      <c r="K190" s="145">
        <v>3.0606012177861781</v>
      </c>
      <c r="L190" s="145">
        <v>3.0549628635078915E-2</v>
      </c>
      <c r="M190" s="145">
        <v>2.4469432412439551</v>
      </c>
      <c r="N190" s="388">
        <v>0.46203750422248546</v>
      </c>
      <c r="O190" s="145">
        <v>2.2355562135743821</v>
      </c>
      <c r="P190" s="145">
        <v>4.1510589352067635</v>
      </c>
      <c r="Q190" s="145">
        <v>0.10743627788443862</v>
      </c>
      <c r="R190" s="145">
        <v>4.0391119738996957E-2</v>
      </c>
      <c r="S190" s="145">
        <v>0.74282754728114708</v>
      </c>
      <c r="T190" s="145">
        <v>0.82</v>
      </c>
      <c r="U190" s="145">
        <v>2.88</v>
      </c>
      <c r="V190" s="146">
        <v>99.6</v>
      </c>
      <c r="W190" s="146"/>
      <c r="X190" s="145"/>
      <c r="Y190" s="145">
        <f t="shared" si="69"/>
        <v>1.6587827104721915</v>
      </c>
      <c r="Z190" s="145"/>
      <c r="AA190" s="145"/>
      <c r="AB190" s="145"/>
      <c r="AC190" s="146"/>
      <c r="AD190" s="146"/>
      <c r="AE190" s="146"/>
      <c r="AF190" s="443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Z190" s="146"/>
      <c r="BA190" s="146"/>
      <c r="BB190" s="146"/>
      <c r="BC190" s="146"/>
      <c r="BD190" s="147">
        <v>18316.553772152129</v>
      </c>
      <c r="BE190" s="148">
        <v>2.2870754608807715</v>
      </c>
      <c r="BF190" s="148">
        <v>0</v>
      </c>
      <c r="BG190" s="148">
        <v>47.920039907103245</v>
      </c>
      <c r="BH190" s="148">
        <v>14.523522468094242</v>
      </c>
      <c r="BI190" s="148">
        <v>1.8781611325727878</v>
      </c>
      <c r="BJ190" s="148">
        <v>31.710075121218704</v>
      </c>
      <c r="BK190" s="148">
        <v>112.76363283772743</v>
      </c>
      <c r="BL190" s="148">
        <v>133.35831777420034</v>
      </c>
      <c r="BM190" s="148">
        <v>23.041489268983057</v>
      </c>
      <c r="BN190" s="148">
        <v>163.1116147620757</v>
      </c>
      <c r="BO190" s="148">
        <v>8.6912800779779626</v>
      </c>
      <c r="BP190" s="148">
        <v>13.24216131227079</v>
      </c>
      <c r="BQ190" s="148">
        <v>8.5012187188093566</v>
      </c>
      <c r="BR190" s="148">
        <v>1.9606125920098061</v>
      </c>
      <c r="BS190" s="148">
        <v>594.66525730015644</v>
      </c>
      <c r="BT190" s="148">
        <v>40.83913521439414</v>
      </c>
      <c r="BU190" s="148">
        <v>80.248336968487649</v>
      </c>
      <c r="BV190" s="148">
        <v>14.047606788213777</v>
      </c>
      <c r="BW190" s="148">
        <v>18.115722775443658</v>
      </c>
      <c r="BX190" s="148"/>
      <c r="BY190" s="148"/>
      <c r="BZ190" s="148"/>
      <c r="CA190" s="148"/>
      <c r="CB190" s="148"/>
      <c r="CC190" s="198">
        <v>15.894718022018326</v>
      </c>
      <c r="CD190" s="344">
        <v>13.475050346833726</v>
      </c>
      <c r="CE190" s="360">
        <v>2.9635339130001457</v>
      </c>
      <c r="CF190" s="353"/>
      <c r="CG190" s="438"/>
    </row>
    <row r="191" spans="1:85" s="256" customFormat="1" ht="15.75" x14ac:dyDescent="0.2">
      <c r="A191" s="279">
        <v>64</v>
      </c>
      <c r="B191" s="272">
        <v>40</v>
      </c>
      <c r="C191" s="235">
        <v>110</v>
      </c>
      <c r="D191" s="327">
        <v>3269.75</v>
      </c>
      <c r="E191" s="322" t="s">
        <v>242</v>
      </c>
      <c r="F191" s="311" t="s">
        <v>162</v>
      </c>
      <c r="G191" s="276"/>
      <c r="H191" s="388">
        <v>66.951620685188772</v>
      </c>
      <c r="I191" s="248">
        <v>0.80548876368110867</v>
      </c>
      <c r="J191" s="388">
        <v>14.011839431815728</v>
      </c>
      <c r="K191" s="248">
        <v>3.7183848628111305</v>
      </c>
      <c r="L191" s="248">
        <v>3.0473501284459123E-2</v>
      </c>
      <c r="M191" s="248">
        <v>2.7033907777993651</v>
      </c>
      <c r="N191" s="388">
        <v>0.33170817952205162</v>
      </c>
      <c r="O191" s="248">
        <v>1.9295079765990977</v>
      </c>
      <c r="P191" s="248">
        <v>4.1636480150249326</v>
      </c>
      <c r="Q191" s="248">
        <v>6.1873561729594365E-2</v>
      </c>
      <c r="R191" s="248">
        <v>2.7076117695313342E-2</v>
      </c>
      <c r="S191" s="248">
        <v>0.64498812684843376</v>
      </c>
      <c r="T191" s="248">
        <v>1.02</v>
      </c>
      <c r="U191" s="248">
        <v>3.2</v>
      </c>
      <c r="V191" s="249">
        <v>99.6</v>
      </c>
      <c r="W191" s="249"/>
      <c r="X191" s="145"/>
      <c r="Y191" s="145">
        <f t="shared" si="69"/>
        <v>1.4316949186365304</v>
      </c>
      <c r="Z191" s="145"/>
      <c r="AA191" s="145"/>
      <c r="AB191" s="145"/>
      <c r="AC191" s="146"/>
      <c r="AD191" s="146"/>
      <c r="AE191" s="146"/>
      <c r="AF191" s="443"/>
      <c r="AG191" s="146"/>
      <c r="AH191" s="146"/>
      <c r="AI191" s="146"/>
      <c r="AJ191" s="146"/>
      <c r="AK191" s="146"/>
      <c r="AL191" s="249"/>
      <c r="AM191" s="249"/>
      <c r="AN191" s="249"/>
      <c r="AO191" s="249"/>
      <c r="AP191" s="249"/>
      <c r="AQ191" s="249"/>
      <c r="AR191" s="249"/>
      <c r="AS191" s="249"/>
      <c r="AT191" s="249"/>
      <c r="AU191" s="249"/>
      <c r="AV191" s="249"/>
      <c r="AW191" s="249"/>
      <c r="AZ191" s="249"/>
      <c r="BA191" s="249"/>
      <c r="BB191" s="249"/>
      <c r="BC191" s="249"/>
      <c r="BD191" s="250">
        <v>23442.837258383137</v>
      </c>
      <c r="BE191" s="251">
        <v>4.6423247705029764</v>
      </c>
      <c r="BF191" s="251">
        <v>102.92615787254938</v>
      </c>
      <c r="BG191" s="251">
        <v>55.451469969147041</v>
      </c>
      <c r="BH191" s="251">
        <v>13.268172118636445</v>
      </c>
      <c r="BI191" s="251">
        <v>2.0003563255572065</v>
      </c>
      <c r="BJ191" s="251">
        <v>27.158048312637181</v>
      </c>
      <c r="BK191" s="251">
        <v>127.38012568519544</v>
      </c>
      <c r="BL191" s="251">
        <v>105.44042987768648</v>
      </c>
      <c r="BM191" s="251">
        <v>18.494131885418454</v>
      </c>
      <c r="BN191" s="251">
        <v>161.24205610659817</v>
      </c>
      <c r="BO191" s="251">
        <v>12.118473210942168</v>
      </c>
      <c r="BP191" s="251">
        <v>13.336241870701009</v>
      </c>
      <c r="BQ191" s="251">
        <v>9.8648775444463848</v>
      </c>
      <c r="BR191" s="251">
        <v>4.2771238217391412</v>
      </c>
      <c r="BS191" s="251">
        <v>565.41839895602482</v>
      </c>
      <c r="BT191" s="251">
        <v>28.651713416910884</v>
      </c>
      <c r="BU191" s="251">
        <v>59.169981365557504</v>
      </c>
      <c r="BV191" s="251">
        <v>4.8045537683308135</v>
      </c>
      <c r="BW191" s="251">
        <v>13.746612680135044</v>
      </c>
      <c r="BX191" s="251"/>
      <c r="BY191" s="251"/>
      <c r="BZ191" s="251"/>
      <c r="CA191" s="251"/>
      <c r="CB191" s="251"/>
      <c r="CC191" s="252">
        <v>17.393572868322835</v>
      </c>
      <c r="CD191" s="348">
        <v>12.584202171021582</v>
      </c>
      <c r="CE191" s="360">
        <v>3.379849510681038</v>
      </c>
      <c r="CF191" s="355"/>
      <c r="CG191" s="438"/>
    </row>
    <row r="192" spans="1:85" s="142" customFormat="1" ht="15.75" x14ac:dyDescent="0.2">
      <c r="A192" s="278">
        <v>65</v>
      </c>
      <c r="B192" s="272">
        <v>42</v>
      </c>
      <c r="C192" s="144">
        <v>110</v>
      </c>
      <c r="D192" s="327">
        <v>3270.2</v>
      </c>
      <c r="E192" s="322" t="s">
        <v>242</v>
      </c>
      <c r="F192" s="311" t="s">
        <v>162</v>
      </c>
      <c r="G192" s="239"/>
      <c r="H192" s="388">
        <v>52.61153839406817</v>
      </c>
      <c r="I192" s="145">
        <v>0.56513098868523182</v>
      </c>
      <c r="J192" s="388">
        <v>9.448338733727315</v>
      </c>
      <c r="K192" s="145">
        <v>4.2528967764160619</v>
      </c>
      <c r="L192" s="145">
        <v>0.31810624771982193</v>
      </c>
      <c r="M192" s="145">
        <v>5.5904614762715292</v>
      </c>
      <c r="N192" s="388">
        <v>8.746216296266164</v>
      </c>
      <c r="O192" s="145">
        <v>1.6041753668306065</v>
      </c>
      <c r="P192" s="145">
        <v>2.9538437288269175</v>
      </c>
      <c r="Q192" s="145">
        <v>9.8479796509595499E-2</v>
      </c>
      <c r="R192" s="145">
        <v>1.8595626380024176E-2</v>
      </c>
      <c r="S192" s="145">
        <v>0.35221656829856446</v>
      </c>
      <c r="T192" s="145">
        <v>0.59</v>
      </c>
      <c r="U192" s="145">
        <v>12.45</v>
      </c>
      <c r="V192" s="146">
        <v>99.6</v>
      </c>
      <c r="W192" s="146"/>
      <c r="X192" s="145"/>
      <c r="Y192" s="145">
        <f t="shared" si="69"/>
        <v>1.19029812218831</v>
      </c>
      <c r="Z192" s="145"/>
      <c r="AA192" s="145"/>
      <c r="AB192" s="145"/>
      <c r="AC192" s="146"/>
      <c r="AD192" s="146"/>
      <c r="AE192" s="146"/>
      <c r="AF192" s="443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Z192" s="146"/>
      <c r="BA192" s="146"/>
      <c r="BB192" s="146"/>
      <c r="BC192" s="146"/>
      <c r="BD192" s="147">
        <v>26811.864110375667</v>
      </c>
      <c r="BE192" s="148">
        <v>9.4703121812180111</v>
      </c>
      <c r="BF192" s="148">
        <v>-0.23735105748706822</v>
      </c>
      <c r="BG192" s="148">
        <v>44.432738573659869</v>
      </c>
      <c r="BH192" s="148">
        <v>10.064787513870138</v>
      </c>
      <c r="BI192" s="148">
        <v>2.3956238763151081</v>
      </c>
      <c r="BJ192" s="148">
        <v>16.09818263739766</v>
      </c>
      <c r="BK192" s="148">
        <v>90.774333644776291</v>
      </c>
      <c r="BL192" s="148">
        <v>113.41074961031281</v>
      </c>
      <c r="BM192" s="148">
        <v>30.483724079819879</v>
      </c>
      <c r="BN192" s="148">
        <v>135.87775457057663</v>
      </c>
      <c r="BO192" s="148">
        <v>5.9275801494162019</v>
      </c>
      <c r="BP192" s="148">
        <v>11.990016823795324</v>
      </c>
      <c r="BQ192" s="148">
        <v>6.1208962321108524</v>
      </c>
      <c r="BR192" s="148">
        <v>-0.19377238488947177</v>
      </c>
      <c r="BS192" s="148">
        <v>520.51180510345455</v>
      </c>
      <c r="BT192" s="148">
        <v>27.465144999481907</v>
      </c>
      <c r="BU192" s="148">
        <v>55.346779065413379</v>
      </c>
      <c r="BV192" s="148">
        <v>10.476042859523497</v>
      </c>
      <c r="BW192" s="148">
        <v>17.036140009072128</v>
      </c>
      <c r="BX192" s="148"/>
      <c r="BY192" s="148"/>
      <c r="BZ192" s="148"/>
      <c r="CA192" s="148"/>
      <c r="CB192" s="148"/>
      <c r="CC192" s="198">
        <v>8.5928977824198558</v>
      </c>
      <c r="CD192" s="344">
        <v>6.9052375575436304</v>
      </c>
      <c r="CE192" s="360">
        <v>3.2812907441948092E-2</v>
      </c>
      <c r="CF192" s="353" t="s">
        <v>159</v>
      </c>
      <c r="CG192" s="438"/>
    </row>
    <row r="193" spans="1:85" s="142" customFormat="1" ht="15.75" x14ac:dyDescent="0.2">
      <c r="A193" s="278">
        <v>66</v>
      </c>
      <c r="B193" s="272">
        <v>47</v>
      </c>
      <c r="C193" s="144">
        <v>110</v>
      </c>
      <c r="D193" s="327">
        <v>3272.25</v>
      </c>
      <c r="E193" s="322" t="s">
        <v>242</v>
      </c>
      <c r="F193" s="311" t="s">
        <v>162</v>
      </c>
      <c r="G193" s="239"/>
      <c r="H193" s="388">
        <v>70.601744867799042</v>
      </c>
      <c r="I193" s="145">
        <v>0.65497135028875164</v>
      </c>
      <c r="J193" s="388">
        <v>10.672071572207257</v>
      </c>
      <c r="K193" s="145">
        <v>2.7969185536539252</v>
      </c>
      <c r="L193" s="145">
        <v>5.8600539175004261E-2</v>
      </c>
      <c r="M193" s="145">
        <v>2.2935286330700442</v>
      </c>
      <c r="N193" s="388">
        <v>1.2604760457922983</v>
      </c>
      <c r="O193" s="145">
        <v>2.6434898214881959</v>
      </c>
      <c r="P193" s="145">
        <v>3.6413410340951424</v>
      </c>
      <c r="Q193" s="145">
        <v>0.1008832399457604</v>
      </c>
      <c r="R193" s="145">
        <v>2.6991141511429284E-2</v>
      </c>
      <c r="S193" s="145">
        <v>0.83898320097313461</v>
      </c>
      <c r="T193" s="145">
        <v>0.61</v>
      </c>
      <c r="U193" s="145">
        <v>3.4</v>
      </c>
      <c r="V193" s="146">
        <v>99.6</v>
      </c>
      <c r="W193" s="146"/>
      <c r="X193" s="145"/>
      <c r="Y193" s="145">
        <f t="shared" si="69"/>
        <v>1.9614694475442414</v>
      </c>
      <c r="Z193" s="145"/>
      <c r="AA193" s="145"/>
      <c r="AB193" s="145"/>
      <c r="AC193" s="146"/>
      <c r="AD193" s="146"/>
      <c r="AE193" s="146"/>
      <c r="AF193" s="443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Z193" s="146"/>
      <c r="BA193" s="146"/>
      <c r="BB193" s="146"/>
      <c r="BC193" s="146"/>
      <c r="BD193" s="147">
        <v>16989.777885197327</v>
      </c>
      <c r="BE193" s="148">
        <v>8.0748217800244788</v>
      </c>
      <c r="BF193" s="148">
        <v>0</v>
      </c>
      <c r="BG193" s="148">
        <v>42.990080332542192</v>
      </c>
      <c r="BH193" s="148">
        <v>11.864558590738369</v>
      </c>
      <c r="BI193" s="148">
        <v>2.2386491044240819</v>
      </c>
      <c r="BJ193" s="148">
        <v>33.190426363444203</v>
      </c>
      <c r="BK193" s="148">
        <v>99.281355735753593</v>
      </c>
      <c r="BL193" s="148">
        <v>136.50632992178825</v>
      </c>
      <c r="BM193" s="148">
        <v>20.182203231736498</v>
      </c>
      <c r="BN193" s="148">
        <v>186.87806205138449</v>
      </c>
      <c r="BO193" s="148">
        <v>7.0215528513814762</v>
      </c>
      <c r="BP193" s="148">
        <v>11.192708148893841</v>
      </c>
      <c r="BQ193" s="148">
        <v>8.0698676718500373</v>
      </c>
      <c r="BR193" s="148">
        <v>3.4652191031548063</v>
      </c>
      <c r="BS193" s="148">
        <v>559.67049507736476</v>
      </c>
      <c r="BT193" s="148">
        <v>31.149902308254379</v>
      </c>
      <c r="BU193" s="148">
        <v>60.533509468014806</v>
      </c>
      <c r="BV193" s="148">
        <v>4.486316912930957</v>
      </c>
      <c r="BW193" s="148">
        <v>18.52235066330778</v>
      </c>
      <c r="BX193" s="148"/>
      <c r="BY193" s="148"/>
      <c r="BZ193" s="148"/>
      <c r="CA193" s="148"/>
      <c r="CB193" s="148"/>
      <c r="CC193" s="198">
        <v>15.084091638808342</v>
      </c>
      <c r="CD193" s="344">
        <v>12.245260400479522</v>
      </c>
      <c r="CE193" s="360">
        <v>4.9769323006577206</v>
      </c>
      <c r="CF193" s="353"/>
      <c r="CG193" s="438"/>
    </row>
    <row r="194" spans="1:85" s="142" customFormat="1" ht="15.75" x14ac:dyDescent="0.25">
      <c r="A194" s="278">
        <v>67</v>
      </c>
      <c r="B194" s="272">
        <v>46</v>
      </c>
      <c r="C194" s="144">
        <v>110</v>
      </c>
      <c r="D194" s="327">
        <v>3272.6</v>
      </c>
      <c r="E194" s="322" t="s">
        <v>242</v>
      </c>
      <c r="F194" s="311" t="s">
        <v>162</v>
      </c>
      <c r="G194" s="239"/>
      <c r="H194" s="388">
        <v>67.440996093926685</v>
      </c>
      <c r="I194" s="145">
        <v>0.4956902689694479</v>
      </c>
      <c r="J194" s="388">
        <v>8.88724276912777</v>
      </c>
      <c r="K194" s="145">
        <v>2.6938368292727053</v>
      </c>
      <c r="L194" s="145">
        <v>0.14847672188396224</v>
      </c>
      <c r="M194" s="145">
        <v>2.9193790429102613</v>
      </c>
      <c r="N194" s="388">
        <v>3.6938034681950178</v>
      </c>
      <c r="O194" s="145">
        <v>2.4316466236327603</v>
      </c>
      <c r="P194" s="145">
        <v>3.073719443514606</v>
      </c>
      <c r="Q194" s="145">
        <v>9.2876482588910084E-2</v>
      </c>
      <c r="R194" s="145">
        <v>2.0837001167072274E-2</v>
      </c>
      <c r="S194" s="145">
        <v>0.69149525481078034</v>
      </c>
      <c r="T194" s="145">
        <v>0.65</v>
      </c>
      <c r="U194" s="145">
        <v>6.36</v>
      </c>
      <c r="V194" s="146">
        <v>99.6</v>
      </c>
      <c r="W194" s="146"/>
      <c r="X194" s="145"/>
      <c r="Y194" s="145">
        <f t="shared" si="69"/>
        <v>1.8042817947355081</v>
      </c>
      <c r="Z194" s="145"/>
      <c r="AA194" s="145"/>
      <c r="AB194" s="145"/>
      <c r="AC194" s="146"/>
      <c r="AD194" s="146"/>
      <c r="AE194" s="146"/>
      <c r="AF194" s="443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Z194" s="146"/>
      <c r="BA194" s="146"/>
      <c r="BB194" s="146"/>
      <c r="BC194" s="146"/>
      <c r="BD194" s="147">
        <v>16983.377529723279</v>
      </c>
      <c r="BE194" s="148">
        <v>0</v>
      </c>
      <c r="BF194" s="148">
        <v>0</v>
      </c>
      <c r="BG194" s="148">
        <v>41.262279613660191</v>
      </c>
      <c r="BH194" s="148">
        <v>11.076760084632136</v>
      </c>
      <c r="BI194" s="148">
        <v>1.5744210873265028</v>
      </c>
      <c r="BJ194" s="148">
        <v>29.0019823684264</v>
      </c>
      <c r="BK194" s="148">
        <v>85.802863043227163</v>
      </c>
      <c r="BL194" s="148">
        <v>127.87121166731373</v>
      </c>
      <c r="BM194" s="148">
        <v>19.388601965198518</v>
      </c>
      <c r="BN194" s="148">
        <v>146.81835498344469</v>
      </c>
      <c r="BO194" s="148">
        <v>6.1822908083447992</v>
      </c>
      <c r="BP194" s="148">
        <v>11.466122076146759</v>
      </c>
      <c r="BQ194" s="148">
        <v>5.551838114475701</v>
      </c>
      <c r="BR194" s="148">
        <v>1.1445292014678028</v>
      </c>
      <c r="BS194" s="148">
        <v>527.92253985321179</v>
      </c>
      <c r="BT194" s="148">
        <v>25.424233159769454</v>
      </c>
      <c r="BU194" s="148">
        <v>47.123441758835817</v>
      </c>
      <c r="BV194" s="148">
        <v>5.9628842878827371</v>
      </c>
      <c r="BW194" s="148">
        <v>13.263266236105812</v>
      </c>
      <c r="BX194" s="148"/>
      <c r="BY194" s="148"/>
      <c r="BZ194" s="148"/>
      <c r="CA194" s="148"/>
      <c r="CB194" s="148"/>
      <c r="CC194" s="158"/>
      <c r="CD194" s="342"/>
      <c r="CE194" s="363"/>
      <c r="CF194" s="350"/>
      <c r="CG194" s="438"/>
    </row>
    <row r="195" spans="1:85" s="142" customFormat="1" ht="15.75" x14ac:dyDescent="0.2">
      <c r="A195" s="278">
        <v>68</v>
      </c>
      <c r="B195" s="272">
        <v>45</v>
      </c>
      <c r="C195" s="144">
        <v>110</v>
      </c>
      <c r="D195" s="327">
        <v>3272.85</v>
      </c>
      <c r="E195" s="322" t="s">
        <v>242</v>
      </c>
      <c r="F195" s="311" t="s">
        <v>162</v>
      </c>
      <c r="G195" s="239"/>
      <c r="H195" s="388">
        <v>70.342868033236627</v>
      </c>
      <c r="I195" s="145">
        <v>0.57222877635807778</v>
      </c>
      <c r="J195" s="388">
        <v>10.012559085208119</v>
      </c>
      <c r="K195" s="145">
        <v>2.4660728423610561</v>
      </c>
      <c r="L195" s="145">
        <v>8.5844634318413396E-2</v>
      </c>
      <c r="M195" s="145">
        <v>2.2492945049776591</v>
      </c>
      <c r="N195" s="388">
        <v>2.0191029434820096</v>
      </c>
      <c r="O195" s="145">
        <v>2.726392568785764</v>
      </c>
      <c r="P195" s="145">
        <v>3.2284598651720615</v>
      </c>
      <c r="Q195" s="145">
        <v>0.10163096731206395</v>
      </c>
      <c r="R195" s="145">
        <v>2.6104197695382921E-2</v>
      </c>
      <c r="S195" s="145">
        <v>0.93944158109273312</v>
      </c>
      <c r="T195" s="145">
        <v>0.6</v>
      </c>
      <c r="U195" s="145">
        <v>4.2300000000000004</v>
      </c>
      <c r="V195" s="146">
        <v>99.6</v>
      </c>
      <c r="W195" s="146"/>
      <c r="X195" s="145"/>
      <c r="Y195" s="145">
        <f t="shared" si="69"/>
        <v>2.0229832860390369</v>
      </c>
      <c r="Z195" s="145"/>
      <c r="AA195" s="145"/>
      <c r="AB195" s="145"/>
      <c r="AC195" s="146"/>
      <c r="AD195" s="146"/>
      <c r="AE195" s="146"/>
      <c r="AF195" s="443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Z195" s="146"/>
      <c r="BA195" s="146"/>
      <c r="BB195" s="146"/>
      <c r="BC195" s="146"/>
      <c r="BD195" s="147">
        <v>15350.245837606994</v>
      </c>
      <c r="BE195" s="148">
        <v>2.1314053029408151</v>
      </c>
      <c r="BF195" s="148">
        <v>0.63855405203492299</v>
      </c>
      <c r="BG195" s="148">
        <v>38.963111714646523</v>
      </c>
      <c r="BH195" s="148">
        <v>8.7314119370314813</v>
      </c>
      <c r="BI195" s="148">
        <v>2.4939645933154195</v>
      </c>
      <c r="BJ195" s="148">
        <v>40.054833180472428</v>
      </c>
      <c r="BK195" s="148">
        <v>87.896872162633272</v>
      </c>
      <c r="BL195" s="148">
        <v>135.85004109897139</v>
      </c>
      <c r="BM195" s="148">
        <v>21.949362943402988</v>
      </c>
      <c r="BN195" s="148">
        <v>190.66842763361615</v>
      </c>
      <c r="BO195" s="148">
        <v>5.5949850409788953</v>
      </c>
      <c r="BP195" s="148">
        <v>12.109512514469413</v>
      </c>
      <c r="BQ195" s="148">
        <v>7.4917251575012811</v>
      </c>
      <c r="BR195" s="148">
        <v>0.90476788715319056</v>
      </c>
      <c r="BS195" s="148">
        <v>585.73415148742617</v>
      </c>
      <c r="BT195" s="148">
        <v>26.498312661447603</v>
      </c>
      <c r="BU195" s="148">
        <v>55.384079979604216</v>
      </c>
      <c r="BV195" s="148">
        <v>12.612741752517058</v>
      </c>
      <c r="BW195" s="148">
        <v>15.585025227744248</v>
      </c>
      <c r="BX195" s="148"/>
      <c r="BY195" s="148"/>
      <c r="BZ195" s="148"/>
      <c r="CA195" s="148"/>
      <c r="CB195" s="148"/>
      <c r="CC195" s="198">
        <v>13.339210318749128</v>
      </c>
      <c r="CD195" s="344">
        <v>12.6</v>
      </c>
      <c r="CE195" s="360">
        <v>9.1632983298593338</v>
      </c>
      <c r="CF195" s="353"/>
      <c r="CG195" s="438"/>
    </row>
    <row r="196" spans="1:85" s="142" customFormat="1" ht="15.75" x14ac:dyDescent="0.2">
      <c r="A196" s="278">
        <v>69</v>
      </c>
      <c r="B196" s="272">
        <v>49</v>
      </c>
      <c r="C196" s="144">
        <v>110</v>
      </c>
      <c r="D196" s="327">
        <v>3273.5</v>
      </c>
      <c r="E196" s="322" t="s">
        <v>242</v>
      </c>
      <c r="F196" s="311" t="s">
        <v>162</v>
      </c>
      <c r="G196" s="239"/>
      <c r="H196" s="388">
        <v>71.51364718118657</v>
      </c>
      <c r="I196" s="145">
        <v>0.68539806680158721</v>
      </c>
      <c r="J196" s="388">
        <v>11.465109884325013</v>
      </c>
      <c r="K196" s="145">
        <v>2.834205339320031</v>
      </c>
      <c r="L196" s="145">
        <v>2.7804366020884669E-2</v>
      </c>
      <c r="M196" s="145">
        <v>2.0885985534511606</v>
      </c>
      <c r="N196" s="388">
        <v>0.44323430539174974</v>
      </c>
      <c r="O196" s="145">
        <v>2.4821529989673587</v>
      </c>
      <c r="P196" s="145">
        <v>3.6652696619295617</v>
      </c>
      <c r="Q196" s="145">
        <v>0.12184854520917106</v>
      </c>
      <c r="R196" s="145">
        <v>1.6151065556249185E-2</v>
      </c>
      <c r="S196" s="145">
        <v>0.77658003184066493</v>
      </c>
      <c r="T196" s="145">
        <v>0.56999999999999995</v>
      </c>
      <c r="U196" s="145">
        <v>2.91</v>
      </c>
      <c r="V196" s="146">
        <v>99.6</v>
      </c>
      <c r="W196" s="146"/>
      <c r="X196" s="145"/>
      <c r="Y196" s="145">
        <f t="shared" si="69"/>
        <v>1.8417575252337801</v>
      </c>
      <c r="Z196" s="145"/>
      <c r="AA196" s="145"/>
      <c r="AB196" s="145"/>
      <c r="AC196" s="146"/>
      <c r="AD196" s="146"/>
      <c r="AE196" s="146"/>
      <c r="AF196" s="443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Z196" s="146"/>
      <c r="BA196" s="146"/>
      <c r="BB196" s="146"/>
      <c r="BC196" s="146"/>
      <c r="BD196" s="147">
        <v>18070.509169080531</v>
      </c>
      <c r="BE196" s="148">
        <v>4.9830505515382413</v>
      </c>
      <c r="BF196" s="148">
        <v>0.49718127003776641</v>
      </c>
      <c r="BG196" s="148">
        <v>50.256600997227849</v>
      </c>
      <c r="BH196" s="148">
        <v>13.739322029629562</v>
      </c>
      <c r="BI196" s="148">
        <v>1.8128940292513589</v>
      </c>
      <c r="BJ196" s="148">
        <v>36.573187659091268</v>
      </c>
      <c r="BK196" s="148">
        <v>108.46386425326772</v>
      </c>
      <c r="BL196" s="148">
        <v>147.84710540191534</v>
      </c>
      <c r="BM196" s="148">
        <v>22.39841925171952</v>
      </c>
      <c r="BN196" s="148">
        <v>220.16937634922223</v>
      </c>
      <c r="BO196" s="148">
        <v>8.2289658534975683</v>
      </c>
      <c r="BP196" s="148">
        <v>13.394913789476666</v>
      </c>
      <c r="BQ196" s="148">
        <v>9.3161260888687476</v>
      </c>
      <c r="BR196" s="148">
        <v>2.6962320607349288</v>
      </c>
      <c r="BS196" s="148">
        <v>604.28967773819454</v>
      </c>
      <c r="BT196" s="148">
        <v>42.138092406558947</v>
      </c>
      <c r="BU196" s="148">
        <v>73.972154061207007</v>
      </c>
      <c r="BV196" s="148">
        <v>12.521751085637769</v>
      </c>
      <c r="BW196" s="148">
        <v>16.65536970653805</v>
      </c>
      <c r="BX196" s="148"/>
      <c r="BY196" s="148"/>
      <c r="BZ196" s="148"/>
      <c r="CA196" s="148"/>
      <c r="CB196" s="148"/>
      <c r="CC196" s="198">
        <v>16.592733632256337</v>
      </c>
      <c r="CD196" s="344">
        <v>13.76708680987042</v>
      </c>
      <c r="CE196" s="360">
        <v>2.5557188410354232</v>
      </c>
      <c r="CF196" s="353" t="s">
        <v>164</v>
      </c>
      <c r="CG196" s="438"/>
    </row>
    <row r="197" spans="1:85" s="142" customFormat="1" ht="15.75" x14ac:dyDescent="0.2">
      <c r="A197" s="278">
        <v>70</v>
      </c>
      <c r="B197" s="272">
        <v>27</v>
      </c>
      <c r="C197" s="144">
        <v>110</v>
      </c>
      <c r="D197" s="327">
        <v>3274.15</v>
      </c>
      <c r="E197" s="322" t="s">
        <v>242</v>
      </c>
      <c r="F197" s="311" t="s">
        <v>162</v>
      </c>
      <c r="G197" s="239"/>
      <c r="H197" s="388">
        <v>73.55947711930142</v>
      </c>
      <c r="I197" s="145">
        <v>0.37961719149281226</v>
      </c>
      <c r="J197" s="388">
        <v>9.6854568404160748</v>
      </c>
      <c r="K197" s="145">
        <v>2.1123496768672823</v>
      </c>
      <c r="L197" s="145">
        <v>5.6584449297985229E-2</v>
      </c>
      <c r="M197" s="145">
        <v>1.9146622337502703</v>
      </c>
      <c r="N197" s="388">
        <v>1.2903914829961876</v>
      </c>
      <c r="O197" s="145">
        <v>2.4400892629458477</v>
      </c>
      <c r="P197" s="145">
        <v>3.5625692065243246</v>
      </c>
      <c r="Q197" s="145">
        <v>8.8304484166656871E-2</v>
      </c>
      <c r="R197" s="145">
        <v>4.7682374996132218E-2</v>
      </c>
      <c r="S197" s="145">
        <v>0.76281567724499078</v>
      </c>
      <c r="T197" s="145">
        <v>0.56000000000000005</v>
      </c>
      <c r="U197" s="145">
        <v>3.14</v>
      </c>
      <c r="V197" s="146">
        <v>99.6</v>
      </c>
      <c r="W197" s="146"/>
      <c r="X197" s="145"/>
      <c r="Y197" s="145">
        <f t="shared" si="69"/>
        <v>1.8105462331058191</v>
      </c>
      <c r="Z197" s="145"/>
      <c r="AA197" s="145"/>
      <c r="AB197" s="145"/>
      <c r="AC197" s="146"/>
      <c r="AD197" s="146"/>
      <c r="AE197" s="146"/>
      <c r="AF197" s="443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Z197" s="146"/>
      <c r="BA197" s="146"/>
      <c r="BB197" s="146"/>
      <c r="BC197" s="146"/>
      <c r="BD197" s="147">
        <v>12627.769727740042</v>
      </c>
      <c r="BE197" s="148">
        <v>12.123811054339484</v>
      </c>
      <c r="BF197" s="148">
        <v>8.4951390311496858E-2</v>
      </c>
      <c r="BG197" s="148">
        <v>37.646133247728876</v>
      </c>
      <c r="BH197" s="148">
        <v>10.659619564819295</v>
      </c>
      <c r="BI197" s="148">
        <v>0.87409876018041344</v>
      </c>
      <c r="BJ197" s="148">
        <v>31.476734672081751</v>
      </c>
      <c r="BK197" s="148">
        <v>90.25929950938945</v>
      </c>
      <c r="BL197" s="148">
        <v>133.11437658244631</v>
      </c>
      <c r="BM197" s="148">
        <v>14.915252260578304</v>
      </c>
      <c r="BN197" s="148">
        <v>97.961074740729558</v>
      </c>
      <c r="BO197" s="148">
        <v>5.6172855598629079</v>
      </c>
      <c r="BP197" s="148">
        <v>15.44630427856301</v>
      </c>
      <c r="BQ197" s="148">
        <v>6.4678608977829599</v>
      </c>
      <c r="BR197" s="148">
        <v>1.1476276877572777</v>
      </c>
      <c r="BS197" s="148">
        <v>658.28559955481751</v>
      </c>
      <c r="BT197" s="148">
        <v>29.571350165281689</v>
      </c>
      <c r="BU197" s="148">
        <v>54.268252952589194</v>
      </c>
      <c r="BV197" s="148">
        <v>6.1198565931060314</v>
      </c>
      <c r="BW197" s="148">
        <v>7.1231731946565349</v>
      </c>
      <c r="BX197" s="148"/>
      <c r="BY197" s="148"/>
      <c r="BZ197" s="148"/>
      <c r="CA197" s="148"/>
      <c r="CB197" s="148"/>
      <c r="CC197" s="198">
        <v>16.711773283538186</v>
      </c>
      <c r="CD197" s="344">
        <v>13.624621414573301</v>
      </c>
      <c r="CE197" s="360">
        <v>3.3350938481480004</v>
      </c>
      <c r="CF197" s="353" t="s">
        <v>159</v>
      </c>
      <c r="CG197" s="438"/>
    </row>
    <row r="198" spans="1:85" s="142" customFormat="1" ht="15.75" x14ac:dyDescent="0.2">
      <c r="A198" s="278">
        <v>71</v>
      </c>
      <c r="B198" s="272">
        <v>25</v>
      </c>
      <c r="C198" s="144">
        <v>110</v>
      </c>
      <c r="D198" s="327">
        <v>3274.7</v>
      </c>
      <c r="E198" s="322" t="s">
        <v>242</v>
      </c>
      <c r="F198" s="311" t="s">
        <v>162</v>
      </c>
      <c r="G198" s="239"/>
      <c r="H198" s="388">
        <v>70.576174414127593</v>
      </c>
      <c r="I198" s="145">
        <v>0.45837821543625101</v>
      </c>
      <c r="J198" s="388">
        <v>10.793815857731877</v>
      </c>
      <c r="K198" s="145">
        <v>2.4238686722598084</v>
      </c>
      <c r="L198" s="145">
        <v>7.1483584571729944E-2</v>
      </c>
      <c r="M198" s="145">
        <v>2.2267752831891907</v>
      </c>
      <c r="N198" s="388">
        <v>1.677091167344509</v>
      </c>
      <c r="O198" s="145">
        <v>2.5585166311298342</v>
      </c>
      <c r="P198" s="145">
        <v>3.4972522101321499</v>
      </c>
      <c r="Q198" s="145">
        <v>9.2743788603839292E-2</v>
      </c>
      <c r="R198" s="145">
        <v>3.1017302500951787E-2</v>
      </c>
      <c r="S198" s="145">
        <v>0.82288287297227058</v>
      </c>
      <c r="T198" s="145">
        <v>0.53</v>
      </c>
      <c r="U198" s="145">
        <v>3.84</v>
      </c>
      <c r="V198" s="146">
        <v>99.6</v>
      </c>
      <c r="W198" s="146"/>
      <c r="X198" s="145"/>
      <c r="Y198" s="145">
        <f t="shared" si="69"/>
        <v>1.8984193402983369</v>
      </c>
      <c r="Z198" s="145"/>
      <c r="AA198" s="145"/>
      <c r="AB198" s="145"/>
      <c r="AC198" s="146"/>
      <c r="AD198" s="146"/>
      <c r="AE198" s="146"/>
      <c r="AF198" s="443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Z198" s="146"/>
      <c r="BA198" s="146"/>
      <c r="BB198" s="146"/>
      <c r="BC198" s="146"/>
      <c r="BD198" s="147">
        <v>14054.254760798221</v>
      </c>
      <c r="BE198" s="148">
        <v>14.956587801608322</v>
      </c>
      <c r="BF198" s="148">
        <v>0</v>
      </c>
      <c r="BG198" s="148">
        <v>38.855152802539642</v>
      </c>
      <c r="BH198" s="148">
        <v>10.185641937124062</v>
      </c>
      <c r="BI198" s="148">
        <v>2.0808436600588545</v>
      </c>
      <c r="BJ198" s="148">
        <v>32.100954302060906</v>
      </c>
      <c r="BK198" s="148">
        <v>89.250759372088169</v>
      </c>
      <c r="BL198" s="148">
        <v>131.05819384140827</v>
      </c>
      <c r="BM198" s="148">
        <v>16.475840631911918</v>
      </c>
      <c r="BN198" s="148">
        <v>121.77069663735274</v>
      </c>
      <c r="BO198" s="148">
        <v>5.7428114158583083</v>
      </c>
      <c r="BP198" s="148">
        <v>11.809013007535095</v>
      </c>
      <c r="BQ198" s="148">
        <v>6.6556057392026462</v>
      </c>
      <c r="BR198" s="148">
        <v>1.8935305906946185</v>
      </c>
      <c r="BS198" s="148">
        <v>593.31195255875457</v>
      </c>
      <c r="BT198" s="148">
        <v>27.255920290598016</v>
      </c>
      <c r="BU198" s="148">
        <v>55.708876351633982</v>
      </c>
      <c r="BV198" s="148">
        <v>12.410638114249002</v>
      </c>
      <c r="BW198" s="148">
        <v>17.840899706432406</v>
      </c>
      <c r="BX198" s="148"/>
      <c r="BY198" s="148"/>
      <c r="BZ198" s="148"/>
      <c r="CA198" s="148"/>
      <c r="CB198" s="148"/>
      <c r="CC198" s="198">
        <v>14.96579208594423</v>
      </c>
      <c r="CD198" s="344">
        <v>12.759765358555761</v>
      </c>
      <c r="CE198" s="360">
        <v>3.3606376353447045</v>
      </c>
      <c r="CF198" s="353"/>
      <c r="CG198" s="438"/>
    </row>
    <row r="199" spans="1:85" s="142" customFormat="1" ht="15.75" x14ac:dyDescent="0.2">
      <c r="A199" s="278">
        <v>72</v>
      </c>
      <c r="B199" s="272">
        <v>23</v>
      </c>
      <c r="C199" s="144">
        <v>110</v>
      </c>
      <c r="D199" s="327">
        <v>3276.45</v>
      </c>
      <c r="E199" s="322" t="s">
        <v>242</v>
      </c>
      <c r="F199" s="311" t="s">
        <v>161</v>
      </c>
      <c r="G199" s="239"/>
      <c r="H199" s="388">
        <v>74.784794648977567</v>
      </c>
      <c r="I199" s="145">
        <v>0.36143860666715882</v>
      </c>
      <c r="J199" s="388">
        <v>10.275794300960737</v>
      </c>
      <c r="K199" s="145">
        <v>1.7903890406336016</v>
      </c>
      <c r="L199" s="145">
        <v>2.9330605443826919E-2</v>
      </c>
      <c r="M199" s="145">
        <v>1.6386438944138024</v>
      </c>
      <c r="N199" s="388">
        <v>0.61971088238085703</v>
      </c>
      <c r="O199" s="145">
        <v>2.6340513166636783</v>
      </c>
      <c r="P199" s="145">
        <v>3.4004152262636702</v>
      </c>
      <c r="Q199" s="145">
        <v>8.6464180631281445E-2</v>
      </c>
      <c r="R199" s="145">
        <v>5.7540944707507674E-2</v>
      </c>
      <c r="S199" s="145">
        <v>0.89142635225630906</v>
      </c>
      <c r="T199" s="145">
        <v>0.52</v>
      </c>
      <c r="U199" s="145">
        <v>2.5099999999999998</v>
      </c>
      <c r="V199" s="146">
        <v>99.6</v>
      </c>
      <c r="W199" s="146"/>
      <c r="X199" s="145"/>
      <c r="Y199" s="145">
        <f t="shared" si="69"/>
        <v>1.9544660769644493</v>
      </c>
      <c r="Z199" s="145"/>
      <c r="AA199" s="145"/>
      <c r="AB199" s="145"/>
      <c r="AC199" s="146"/>
      <c r="AD199" s="146"/>
      <c r="AE199" s="146"/>
      <c r="AF199" s="443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Z199" s="146"/>
      <c r="BA199" s="146"/>
      <c r="BB199" s="146"/>
      <c r="BC199" s="146"/>
      <c r="BD199" s="147">
        <v>9978.6970254620446</v>
      </c>
      <c r="BE199" s="148">
        <v>0.53519364162280192</v>
      </c>
      <c r="BF199" s="148">
        <v>0</v>
      </c>
      <c r="BG199" s="148">
        <v>32.550685014564543</v>
      </c>
      <c r="BH199" s="148">
        <v>8.067528290838192</v>
      </c>
      <c r="BI199" s="148">
        <v>-0.23815015790861685</v>
      </c>
      <c r="BJ199" s="148">
        <v>32.186580181923169</v>
      </c>
      <c r="BK199" s="148">
        <v>82.216388459758662</v>
      </c>
      <c r="BL199" s="148">
        <v>129.24961839930756</v>
      </c>
      <c r="BM199" s="148">
        <v>14.380877892677256</v>
      </c>
      <c r="BN199" s="148">
        <v>104.98372989974563</v>
      </c>
      <c r="BO199" s="148">
        <v>3.936155914160294</v>
      </c>
      <c r="BP199" s="148">
        <v>13.797872812940879</v>
      </c>
      <c r="BQ199" s="148">
        <v>5.1776439840509605</v>
      </c>
      <c r="BR199" s="148">
        <v>1.337522439581915</v>
      </c>
      <c r="BS199" s="148">
        <v>675.60719483767377</v>
      </c>
      <c r="BT199" s="148">
        <v>25.397887103260857</v>
      </c>
      <c r="BU199" s="148">
        <v>51.10690546522968</v>
      </c>
      <c r="BV199" s="148">
        <v>16.263630014911822</v>
      </c>
      <c r="BW199" s="148">
        <v>13.772402638985108</v>
      </c>
      <c r="BX199" s="148"/>
      <c r="BY199" s="148"/>
      <c r="BZ199" s="148"/>
      <c r="CA199" s="148"/>
      <c r="CB199" s="148"/>
      <c r="CC199" s="198">
        <v>18.710164266667164</v>
      </c>
      <c r="CD199" s="344">
        <v>14.168161851141489</v>
      </c>
      <c r="CE199" s="360">
        <v>33.958147614629773</v>
      </c>
      <c r="CF199" s="353"/>
      <c r="CG199" s="438"/>
    </row>
    <row r="200" spans="1:85" s="142" customFormat="1" ht="15.75" x14ac:dyDescent="0.2">
      <c r="A200" s="278">
        <v>73</v>
      </c>
      <c r="B200" s="272">
        <v>29</v>
      </c>
      <c r="C200" s="144">
        <v>110</v>
      </c>
      <c r="D200" s="327">
        <v>3278.1</v>
      </c>
      <c r="E200" s="322" t="s">
        <v>242</v>
      </c>
      <c r="F200" s="311" t="s">
        <v>162</v>
      </c>
      <c r="G200" s="239"/>
      <c r="H200" s="388">
        <v>76.450486983183652</v>
      </c>
      <c r="I200" s="145">
        <v>0.30848586651020621</v>
      </c>
      <c r="J200" s="388">
        <v>9.1866338394114209</v>
      </c>
      <c r="K200" s="145">
        <v>1.6544118380003343</v>
      </c>
      <c r="L200" s="145">
        <v>2.1359060984880746E-2</v>
      </c>
      <c r="M200" s="145">
        <v>1.4312605056154373</v>
      </c>
      <c r="N200" s="388">
        <v>0.44070862498803937</v>
      </c>
      <c r="O200" s="145">
        <v>2.7472837917267321</v>
      </c>
      <c r="P200" s="145">
        <v>3.4309771628713435</v>
      </c>
      <c r="Q200" s="145">
        <v>8.9097797251216818E-2</v>
      </c>
      <c r="R200" s="145">
        <v>9.1640542606559766E-2</v>
      </c>
      <c r="S200" s="145">
        <v>0.87765398685017115</v>
      </c>
      <c r="T200" s="145">
        <v>0.4</v>
      </c>
      <c r="U200" s="145">
        <v>2.4700000000000002</v>
      </c>
      <c r="V200" s="146">
        <v>99.6</v>
      </c>
      <c r="W200" s="146"/>
      <c r="X200" s="145"/>
      <c r="Y200" s="145">
        <f t="shared" si="69"/>
        <v>2.0384845734612353</v>
      </c>
      <c r="Z200" s="145"/>
      <c r="AA200" s="145"/>
      <c r="AB200" s="145"/>
      <c r="AC200" s="146"/>
      <c r="AD200" s="146"/>
      <c r="AE200" s="146"/>
      <c r="AF200" s="443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Z200" s="146"/>
      <c r="BA200" s="146"/>
      <c r="BB200" s="146"/>
      <c r="BC200" s="146"/>
      <c r="BD200" s="147">
        <v>9667.5731560835284</v>
      </c>
      <c r="BE200" s="148">
        <v>0</v>
      </c>
      <c r="BF200" s="148">
        <v>0</v>
      </c>
      <c r="BG200" s="148">
        <v>34.218410291077241</v>
      </c>
      <c r="BH200" s="148">
        <v>8.5664375932747916</v>
      </c>
      <c r="BI200" s="148">
        <v>1.1589913703520427</v>
      </c>
      <c r="BJ200" s="148">
        <v>34.798236113763146</v>
      </c>
      <c r="BK200" s="148">
        <v>84.058905160288347</v>
      </c>
      <c r="BL200" s="148">
        <v>138.96152786046119</v>
      </c>
      <c r="BM200" s="148">
        <v>11.780391480158622</v>
      </c>
      <c r="BN200" s="148">
        <v>82.810182476493324</v>
      </c>
      <c r="BO200" s="148">
        <v>3.7772479565717583</v>
      </c>
      <c r="BP200" s="148">
        <v>14.381947491769997</v>
      </c>
      <c r="BQ200" s="148">
        <v>4.4470011562956975</v>
      </c>
      <c r="BR200" s="148">
        <v>0</v>
      </c>
      <c r="BS200" s="148">
        <v>762.53784458445773</v>
      </c>
      <c r="BT200" s="148">
        <v>20.585277751905732</v>
      </c>
      <c r="BU200" s="148">
        <v>39.268833583412977</v>
      </c>
      <c r="BV200" s="148">
        <v>5.9551542930380057</v>
      </c>
      <c r="BW200" s="148">
        <v>14.05344254755029</v>
      </c>
      <c r="BX200" s="148"/>
      <c r="BY200" s="148"/>
      <c r="BZ200" s="148"/>
      <c r="CA200" s="148"/>
      <c r="CB200" s="148"/>
      <c r="CC200" s="198">
        <v>19.069492677616935</v>
      </c>
      <c r="CD200" s="344">
        <v>16.16225781569036</v>
      </c>
      <c r="CE200" s="360">
        <v>19.669816511113243</v>
      </c>
      <c r="CF200" s="353"/>
      <c r="CG200" s="438"/>
    </row>
    <row r="201" spans="1:85" s="142" customFormat="1" ht="15.75" x14ac:dyDescent="0.2">
      <c r="A201" s="278">
        <v>74</v>
      </c>
      <c r="B201" s="272">
        <v>21</v>
      </c>
      <c r="C201" s="144">
        <v>110</v>
      </c>
      <c r="D201" s="326">
        <v>3278.4</v>
      </c>
      <c r="E201" s="322" t="s">
        <v>242</v>
      </c>
      <c r="F201" s="313" t="s">
        <v>160</v>
      </c>
      <c r="G201" s="241"/>
      <c r="H201" s="388">
        <v>72.2138536870916</v>
      </c>
      <c r="I201" s="145">
        <v>0.5033665258594775</v>
      </c>
      <c r="J201" s="388">
        <v>11.858639306827827</v>
      </c>
      <c r="K201" s="145">
        <v>2.359225149113231</v>
      </c>
      <c r="L201" s="145">
        <v>2.5860658893266036E-2</v>
      </c>
      <c r="M201" s="145">
        <v>1.9052382278334148</v>
      </c>
      <c r="N201" s="388">
        <v>0.38505910210366989</v>
      </c>
      <c r="O201" s="145">
        <v>2.6986717504917701</v>
      </c>
      <c r="P201" s="145">
        <v>3.5901517869856181</v>
      </c>
      <c r="Q201" s="145">
        <v>9.5297546157862248E-2</v>
      </c>
      <c r="R201" s="145">
        <v>2.6471540599406179E-2</v>
      </c>
      <c r="S201" s="145">
        <v>0.86816471804283268</v>
      </c>
      <c r="T201" s="145">
        <v>0.42</v>
      </c>
      <c r="U201" s="145">
        <v>2.65</v>
      </c>
      <c r="V201" s="146">
        <v>99.6</v>
      </c>
      <c r="W201" s="146"/>
      <c r="X201" s="145"/>
      <c r="Y201" s="145">
        <f t="shared" si="69"/>
        <v>2.0024144388648932</v>
      </c>
      <c r="Z201" s="145"/>
      <c r="AA201" s="145"/>
      <c r="AB201" s="145"/>
      <c r="AC201" s="146"/>
      <c r="AD201" s="146"/>
      <c r="AE201" s="146"/>
      <c r="AF201" s="443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Z201" s="146"/>
      <c r="BA201" s="146"/>
      <c r="BB201" s="146"/>
      <c r="BC201" s="146"/>
      <c r="BD201" s="147">
        <v>15176.391956690064</v>
      </c>
      <c r="BE201" s="148">
        <v>17.275545106976711</v>
      </c>
      <c r="BF201" s="148">
        <v>0</v>
      </c>
      <c r="BG201" s="148">
        <v>48.7713053436199</v>
      </c>
      <c r="BH201" s="148">
        <v>11.970107854530371</v>
      </c>
      <c r="BI201" s="148">
        <v>0.57106838987333286</v>
      </c>
      <c r="BJ201" s="148">
        <v>41.206469103012786</v>
      </c>
      <c r="BK201" s="148">
        <v>97.456342527120739</v>
      </c>
      <c r="BL201" s="148">
        <v>143.5976429566737</v>
      </c>
      <c r="BM201" s="148">
        <v>18.709429226842317</v>
      </c>
      <c r="BN201" s="148">
        <v>137.08882660921745</v>
      </c>
      <c r="BO201" s="148">
        <v>7.2891118780157376</v>
      </c>
      <c r="BP201" s="148">
        <v>18.803167245306586</v>
      </c>
      <c r="BQ201" s="148">
        <v>7.3766273166849778</v>
      </c>
      <c r="BR201" s="148">
        <v>0.60401076280204247</v>
      </c>
      <c r="BS201" s="148">
        <v>649.58865840293618</v>
      </c>
      <c r="BT201" s="148">
        <v>22.764636635132302</v>
      </c>
      <c r="BU201" s="148">
        <v>60.12448581923087</v>
      </c>
      <c r="BV201" s="148">
        <v>2.1578479105691013</v>
      </c>
      <c r="BW201" s="148">
        <v>11.484701622482099</v>
      </c>
      <c r="BX201" s="148"/>
      <c r="BY201" s="148"/>
      <c r="BZ201" s="148"/>
      <c r="CA201" s="148"/>
      <c r="CB201" s="148"/>
      <c r="CC201" s="198">
        <v>17.719876494182067</v>
      </c>
      <c r="CD201" s="344">
        <v>15.080994752452655</v>
      </c>
      <c r="CE201" s="360">
        <v>6.4403647585422492</v>
      </c>
      <c r="CF201" s="353"/>
      <c r="CG201" s="438"/>
    </row>
    <row r="202" spans="1:85" s="142" customFormat="1" ht="15.75" x14ac:dyDescent="0.2">
      <c r="A202" s="278">
        <v>75</v>
      </c>
      <c r="B202" s="272">
        <v>19</v>
      </c>
      <c r="C202" s="144">
        <v>110</v>
      </c>
      <c r="D202" s="327">
        <v>3280.3</v>
      </c>
      <c r="E202" s="322" t="s">
        <v>242</v>
      </c>
      <c r="F202" s="311" t="s">
        <v>158</v>
      </c>
      <c r="G202" s="239"/>
      <c r="H202" s="388">
        <v>70.870916026166725</v>
      </c>
      <c r="I202" s="145">
        <v>0.4937467286293406</v>
      </c>
      <c r="J202" s="388">
        <v>13.202216246341889</v>
      </c>
      <c r="K202" s="145">
        <v>2.492808896856729</v>
      </c>
      <c r="L202" s="145">
        <v>3.1318232580414787E-2</v>
      </c>
      <c r="M202" s="145">
        <v>2.0077333401144739</v>
      </c>
      <c r="N202" s="388">
        <v>0.51751594097864562</v>
      </c>
      <c r="O202" s="145">
        <v>2.5749299953167739</v>
      </c>
      <c r="P202" s="145">
        <v>3.208639639582366</v>
      </c>
      <c r="Q202" s="145">
        <v>8.5793594788693278E-2</v>
      </c>
      <c r="R202" s="145">
        <v>2.3259143414770592E-2</v>
      </c>
      <c r="S202" s="145">
        <v>0.77112221522917068</v>
      </c>
      <c r="T202" s="145">
        <v>0.52</v>
      </c>
      <c r="U202" s="145">
        <v>2.8</v>
      </c>
      <c r="V202" s="146">
        <v>99.6</v>
      </c>
      <c r="W202" s="146"/>
      <c r="X202" s="145"/>
      <c r="Y202" s="145">
        <f t="shared" si="69"/>
        <v>1.9105980565250462</v>
      </c>
      <c r="Z202" s="145"/>
      <c r="AA202" s="145"/>
      <c r="AB202" s="145"/>
      <c r="AC202" s="146"/>
      <c r="AD202" s="146"/>
      <c r="AE202" s="146"/>
      <c r="AF202" s="443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Z202" s="146"/>
      <c r="BA202" s="146"/>
      <c r="BB202" s="146"/>
      <c r="BC202" s="146"/>
      <c r="BD202" s="147">
        <v>16460.656264565816</v>
      </c>
      <c r="BE202" s="148">
        <v>14.895904343352782</v>
      </c>
      <c r="BF202" s="148">
        <v>0</v>
      </c>
      <c r="BG202" s="148">
        <v>46.881359959396129</v>
      </c>
      <c r="BH202" s="148">
        <v>11.576197347196247</v>
      </c>
      <c r="BI202" s="148">
        <v>0.29204151312354359</v>
      </c>
      <c r="BJ202" s="148">
        <v>34.907544416725436</v>
      </c>
      <c r="BK202" s="148">
        <v>90.786243877870376</v>
      </c>
      <c r="BL202" s="148">
        <v>131.55711047880288</v>
      </c>
      <c r="BM202" s="148">
        <v>16.074408514957906</v>
      </c>
      <c r="BN202" s="148">
        <v>110.88767592897494</v>
      </c>
      <c r="BO202" s="148">
        <v>7.8954905512026512</v>
      </c>
      <c r="BP202" s="148">
        <v>13.398066177127623</v>
      </c>
      <c r="BQ202" s="148">
        <v>6.0195354196397188</v>
      </c>
      <c r="BR202" s="148">
        <v>1.1947499861319812</v>
      </c>
      <c r="BS202" s="148">
        <v>553.68120660799877</v>
      </c>
      <c r="BT202" s="148">
        <v>29.633152457848528</v>
      </c>
      <c r="BU202" s="148">
        <v>47.435333602330637</v>
      </c>
      <c r="BV202" s="148">
        <v>10.985021511674674</v>
      </c>
      <c r="BW202" s="148">
        <v>11.536755498575255</v>
      </c>
      <c r="BX202" s="148"/>
      <c r="BY202" s="148"/>
      <c r="BZ202" s="148"/>
      <c r="CA202" s="148"/>
      <c r="CB202" s="148"/>
      <c r="CC202" s="198">
        <v>15.80351893749174</v>
      </c>
      <c r="CD202" s="344">
        <v>12.82108158466794</v>
      </c>
      <c r="CE202" s="360">
        <v>1.9461329649560724</v>
      </c>
      <c r="CF202" s="353" t="s">
        <v>159</v>
      </c>
      <c r="CG202" s="438"/>
    </row>
    <row r="203" spans="1:85" s="142" customFormat="1" ht="15.75" x14ac:dyDescent="0.2">
      <c r="A203" s="278">
        <v>76</v>
      </c>
      <c r="B203" s="272">
        <v>17</v>
      </c>
      <c r="C203" s="144">
        <v>110</v>
      </c>
      <c r="D203" s="327">
        <v>3282.5</v>
      </c>
      <c r="E203" s="322" t="s">
        <v>242</v>
      </c>
      <c r="F203" s="311" t="s">
        <v>157</v>
      </c>
      <c r="G203" s="239"/>
      <c r="H203" s="388">
        <v>65.58966492114024</v>
      </c>
      <c r="I203" s="145">
        <v>0.71491339586050662</v>
      </c>
      <c r="J203" s="388">
        <v>16.262895854070845</v>
      </c>
      <c r="K203" s="145">
        <v>3.3929170599643026</v>
      </c>
      <c r="L203" s="145">
        <v>3.526386695956614E-2</v>
      </c>
      <c r="M203" s="145">
        <v>2.4972763459360197</v>
      </c>
      <c r="N203" s="388">
        <v>0.3967185032951191</v>
      </c>
      <c r="O203" s="145">
        <v>2.0092203267659778</v>
      </c>
      <c r="P203" s="145">
        <v>3.9277182051040018</v>
      </c>
      <c r="Q203" s="145">
        <v>8.2419037893869701E-2</v>
      </c>
      <c r="R203" s="145">
        <v>1.8657045891398365E-2</v>
      </c>
      <c r="S203" s="145">
        <v>0.64233543711814378</v>
      </c>
      <c r="T203" s="145">
        <v>0.62</v>
      </c>
      <c r="U203" s="145">
        <v>3.41</v>
      </c>
      <c r="V203" s="146">
        <v>99.6</v>
      </c>
      <c r="W203" s="146"/>
      <c r="X203" s="145"/>
      <c r="Y203" s="145">
        <f t="shared" si="69"/>
        <v>1.4908414824603555</v>
      </c>
      <c r="Z203" s="145"/>
      <c r="AA203" s="145"/>
      <c r="AB203" s="145"/>
      <c r="AC203" s="146"/>
      <c r="AD203" s="146"/>
      <c r="AE203" s="146"/>
      <c r="AF203" s="443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Z203" s="146"/>
      <c r="BA203" s="146"/>
      <c r="BB203" s="146"/>
      <c r="BC203" s="146"/>
      <c r="BD203" s="147">
        <v>22000.314968651914</v>
      </c>
      <c r="BE203" s="148">
        <v>14.706849994473467</v>
      </c>
      <c r="BF203" s="148">
        <v>0</v>
      </c>
      <c r="BG203" s="148">
        <v>60.194791545538344</v>
      </c>
      <c r="BH203" s="148">
        <v>14.536978567096639</v>
      </c>
      <c r="BI203" s="148">
        <v>0.36460544599030026</v>
      </c>
      <c r="BJ203" s="148">
        <v>31.331911177453609</v>
      </c>
      <c r="BK203" s="148">
        <v>120.4070214602129</v>
      </c>
      <c r="BL203" s="148">
        <v>140.26806188168743</v>
      </c>
      <c r="BM203" s="148">
        <v>20.043383208929203</v>
      </c>
      <c r="BN203" s="148">
        <v>123.21528734558943</v>
      </c>
      <c r="BO203" s="148">
        <v>10.804822727226194</v>
      </c>
      <c r="BP203" s="148">
        <v>14.669307721595509</v>
      </c>
      <c r="BQ203" s="148">
        <v>8.3619764128959329</v>
      </c>
      <c r="BR203" s="148">
        <v>3.8455010732399297</v>
      </c>
      <c r="BS203" s="148">
        <v>613.48617095098962</v>
      </c>
      <c r="BT203" s="148">
        <v>33.547654110259515</v>
      </c>
      <c r="BU203" s="148">
        <v>53.976502629408081</v>
      </c>
      <c r="BV203" s="148">
        <v>9.5516081711002894</v>
      </c>
      <c r="BW203" s="148">
        <v>13.037490164746105</v>
      </c>
      <c r="BX203" s="148"/>
      <c r="BY203" s="148"/>
      <c r="BZ203" s="148"/>
      <c r="CA203" s="148"/>
      <c r="CB203" s="148"/>
      <c r="CC203" s="198">
        <v>12.932508623133495</v>
      </c>
      <c r="CD203" s="344">
        <v>12.772272706516297</v>
      </c>
      <c r="CE203" s="360">
        <v>0.63698237314740003</v>
      </c>
      <c r="CF203" s="353"/>
      <c r="CG203" s="438"/>
    </row>
    <row r="204" spans="1:85" s="142" customFormat="1" ht="15.75" x14ac:dyDescent="0.2">
      <c r="A204" s="278">
        <v>78</v>
      </c>
      <c r="B204" s="272">
        <v>31</v>
      </c>
      <c r="C204" s="144">
        <v>110</v>
      </c>
      <c r="D204" s="327">
        <v>3314.85</v>
      </c>
      <c r="E204" s="322" t="s">
        <v>242</v>
      </c>
      <c r="F204" s="311" t="s">
        <v>161</v>
      </c>
      <c r="G204" s="242"/>
      <c r="H204" s="388">
        <v>69.099022505636853</v>
      </c>
      <c r="I204" s="145">
        <v>0.69138201845653247</v>
      </c>
      <c r="J204" s="388">
        <v>11.92785263320566</v>
      </c>
      <c r="K204" s="145">
        <v>3.1159882959097924</v>
      </c>
      <c r="L204" s="145">
        <v>5.8153627720642913E-2</v>
      </c>
      <c r="M204" s="145">
        <v>2.3038887821671992</v>
      </c>
      <c r="N204" s="388">
        <v>1.2304569166923334</v>
      </c>
      <c r="O204" s="145">
        <v>2.8647071884749158</v>
      </c>
      <c r="P204" s="145">
        <v>3.207885386628833</v>
      </c>
      <c r="Q204" s="145">
        <v>0.13938409183836634</v>
      </c>
      <c r="R204" s="145">
        <v>6.6768979975552978E-2</v>
      </c>
      <c r="S204" s="145">
        <v>0.86450957329329647</v>
      </c>
      <c r="T204" s="145">
        <v>0.56000000000000005</v>
      </c>
      <c r="U204" s="145">
        <v>3.47</v>
      </c>
      <c r="V204" s="146">
        <v>99.599999999999952</v>
      </c>
      <c r="W204" s="146"/>
      <c r="X204" s="145"/>
      <c r="Y204" s="145">
        <f t="shared" si="69"/>
        <v>2.1256127338483877</v>
      </c>
      <c r="Z204" s="145"/>
      <c r="AA204" s="145"/>
      <c r="AB204" s="145"/>
      <c r="AC204" s="146"/>
      <c r="AD204" s="146"/>
      <c r="AE204" s="146"/>
      <c r="AF204" s="443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Z204" s="146"/>
      <c r="BA204" s="146"/>
      <c r="BB204" s="146"/>
      <c r="BC204" s="146"/>
      <c r="BD204" s="147">
        <v>18150.235926388024</v>
      </c>
      <c r="BE204" s="148">
        <v>0</v>
      </c>
      <c r="BF204" s="148">
        <v>-0.32163605900797787</v>
      </c>
      <c r="BG204" s="148">
        <v>47.729009739144338</v>
      </c>
      <c r="BH204" s="148">
        <v>11.859947835353728</v>
      </c>
      <c r="BI204" s="148">
        <v>0.72669825990222636</v>
      </c>
      <c r="BJ204" s="148">
        <v>32.081865171972346</v>
      </c>
      <c r="BK204" s="148">
        <v>85.704042071743672</v>
      </c>
      <c r="BL204" s="148">
        <v>141.76118954249412</v>
      </c>
      <c r="BM204" s="148">
        <v>16.891521614603878</v>
      </c>
      <c r="BN204" s="148">
        <v>153.76533365607276</v>
      </c>
      <c r="BO204" s="148">
        <v>8.9743435980767874</v>
      </c>
      <c r="BP204" s="148">
        <v>12.503430599924792</v>
      </c>
      <c r="BQ204" s="148">
        <v>8.0311887647378111</v>
      </c>
      <c r="BR204" s="148">
        <v>2.6185422401333187</v>
      </c>
      <c r="BS204" s="148">
        <v>606.3271534610941</v>
      </c>
      <c r="BT204" s="148">
        <v>20.495445364399547</v>
      </c>
      <c r="BU204" s="148">
        <v>56.2949785689514</v>
      </c>
      <c r="BV204" s="148">
        <v>12.783887039644204</v>
      </c>
      <c r="BW204" s="148">
        <v>15.913678552894295</v>
      </c>
      <c r="BX204" s="148"/>
      <c r="BY204" s="148"/>
      <c r="BZ204" s="148"/>
      <c r="CA204" s="148"/>
      <c r="CB204" s="148"/>
      <c r="CC204" s="198">
        <v>15.342919678462577</v>
      </c>
      <c r="CD204" s="344">
        <v>13.055003313452612</v>
      </c>
      <c r="CE204" s="360">
        <v>9.8200912837178151</v>
      </c>
      <c r="CF204" s="353"/>
      <c r="CG204" s="438"/>
    </row>
    <row r="205" spans="1:85" s="142" customFormat="1" ht="15.75" x14ac:dyDescent="0.2">
      <c r="A205" s="278">
        <v>79</v>
      </c>
      <c r="B205" s="272">
        <v>33</v>
      </c>
      <c r="C205" s="144">
        <v>110</v>
      </c>
      <c r="D205" s="327">
        <v>3315.25</v>
      </c>
      <c r="E205" s="322" t="s">
        <v>242</v>
      </c>
      <c r="F205" s="311" t="s">
        <v>161</v>
      </c>
      <c r="G205" s="242"/>
      <c r="H205" s="388">
        <v>67.717410160136012</v>
      </c>
      <c r="I205" s="145">
        <v>0.56287580862657982</v>
      </c>
      <c r="J205" s="388">
        <v>11.512432481104476</v>
      </c>
      <c r="K205" s="145">
        <v>3.3155599552604267</v>
      </c>
      <c r="L205" s="145">
        <v>6.7565696332852032E-2</v>
      </c>
      <c r="M205" s="145">
        <v>2.5484421103106065</v>
      </c>
      <c r="N205" s="388">
        <v>1.8240678080103803</v>
      </c>
      <c r="O205" s="145">
        <v>2.496119894247971</v>
      </c>
      <c r="P205" s="145">
        <v>3.6249614061504984</v>
      </c>
      <c r="Q205" s="145">
        <v>0.13636735052545135</v>
      </c>
      <c r="R205" s="145">
        <v>0.48840934757680537</v>
      </c>
      <c r="S205" s="145">
        <v>0.6457879817179607</v>
      </c>
      <c r="T205" s="145">
        <v>0.52</v>
      </c>
      <c r="U205" s="145">
        <v>4.1399999999999997</v>
      </c>
      <c r="V205" s="146">
        <v>99.6</v>
      </c>
      <c r="W205" s="146"/>
      <c r="X205" s="145"/>
      <c r="Y205" s="145">
        <f t="shared" si="69"/>
        <v>1.8521209615319945</v>
      </c>
      <c r="Z205" s="145"/>
      <c r="AA205" s="145"/>
      <c r="AB205" s="145"/>
      <c r="AC205" s="146"/>
      <c r="AD205" s="146"/>
      <c r="AE205" s="146"/>
      <c r="AF205" s="443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Z205" s="146"/>
      <c r="BA205" s="146"/>
      <c r="BB205" s="146"/>
      <c r="BC205" s="146"/>
      <c r="BD205" s="147">
        <v>21407.810747036168</v>
      </c>
      <c r="BE205" s="148">
        <v>22.630687488909512</v>
      </c>
      <c r="BF205" s="148">
        <v>0</v>
      </c>
      <c r="BG205" s="148">
        <v>50.217685738243098</v>
      </c>
      <c r="BH205" s="148">
        <v>12.807677841681523</v>
      </c>
      <c r="BI205" s="148">
        <v>1.7834136079159661</v>
      </c>
      <c r="BJ205" s="148">
        <v>27.52917545380366</v>
      </c>
      <c r="BK205" s="148">
        <v>106.9010546244147</v>
      </c>
      <c r="BL205" s="148">
        <v>172.54907333376173</v>
      </c>
      <c r="BM205" s="148">
        <v>17.039931668645732</v>
      </c>
      <c r="BN205" s="148">
        <v>116.46059769861392</v>
      </c>
      <c r="BO205" s="148">
        <v>6.8481361811407204</v>
      </c>
      <c r="BP205" s="148">
        <v>11.502521859179085</v>
      </c>
      <c r="BQ205" s="148">
        <v>7.2943018964962549</v>
      </c>
      <c r="BR205" s="148">
        <v>1.4646375121481683</v>
      </c>
      <c r="BS205" s="148">
        <v>637.93617758656285</v>
      </c>
      <c r="BT205" s="148">
        <v>21.992849473366977</v>
      </c>
      <c r="BU205" s="148">
        <v>50.454297284599313</v>
      </c>
      <c r="BV205" s="148">
        <v>6.3563542586448252</v>
      </c>
      <c r="BW205" s="148">
        <v>13.054064811742448</v>
      </c>
      <c r="BX205" s="148"/>
      <c r="BY205" s="148"/>
      <c r="BZ205" s="148"/>
      <c r="CA205" s="148"/>
      <c r="CB205" s="148"/>
      <c r="CC205" s="198">
        <v>13.974724440942786</v>
      </c>
      <c r="CD205" s="344">
        <v>12.098765432098768</v>
      </c>
      <c r="CE205" s="360">
        <v>1.6907111833786101</v>
      </c>
      <c r="CF205" s="353"/>
      <c r="CG205" s="438"/>
    </row>
    <row r="206" spans="1:85" x14ac:dyDescent="0.2">
      <c r="C206" s="266"/>
      <c r="D206" s="266"/>
      <c r="H206" s="15"/>
      <c r="J206" s="15"/>
      <c r="N206" s="15"/>
      <c r="Y206" s="145"/>
      <c r="Z206" s="425"/>
      <c r="AA206" s="425"/>
    </row>
    <row r="207" spans="1:85" x14ac:dyDescent="0.2">
      <c r="H207" s="15"/>
      <c r="J207" s="15"/>
      <c r="N207" s="15"/>
      <c r="Y207" s="145"/>
      <c r="Z207" s="425"/>
      <c r="AA207" s="425"/>
    </row>
    <row r="208" spans="1:85" x14ac:dyDescent="0.2">
      <c r="F208" s="308" t="s">
        <v>243</v>
      </c>
      <c r="H208" s="15"/>
      <c r="J208" s="15"/>
      <c r="N208" s="15"/>
      <c r="Y208" s="145"/>
      <c r="Z208" s="425"/>
      <c r="AA208" s="425"/>
    </row>
    <row r="209" spans="1:85" x14ac:dyDescent="0.2">
      <c r="H209" s="15"/>
      <c r="J209" s="15"/>
      <c r="N209" s="15"/>
      <c r="Y209" s="145"/>
      <c r="Z209" s="425"/>
      <c r="AA209" s="425"/>
    </row>
    <row r="210" spans="1:85" s="142" customFormat="1" ht="15.75" x14ac:dyDescent="0.25">
      <c r="A210" s="278">
        <v>6</v>
      </c>
      <c r="B210" s="272">
        <v>165</v>
      </c>
      <c r="C210" s="144">
        <v>101</v>
      </c>
      <c r="D210" s="324">
        <v>735.5</v>
      </c>
      <c r="E210" s="317" t="s">
        <v>233</v>
      </c>
      <c r="F210" s="308" t="s">
        <v>195</v>
      </c>
      <c r="G210" s="263"/>
      <c r="H210" s="388">
        <v>72.934286530184366</v>
      </c>
      <c r="I210" s="145">
        <v>8.9149396128478761E-2</v>
      </c>
      <c r="J210" s="388">
        <v>7.5527074385548785</v>
      </c>
      <c r="K210" s="145">
        <v>0.846131724385491</v>
      </c>
      <c r="L210" s="145">
        <v>6.9303417485036493E-3</v>
      </c>
      <c r="M210" s="145">
        <v>0.34042678710073987</v>
      </c>
      <c r="N210" s="388">
        <v>6.9122808578863362</v>
      </c>
      <c r="O210" s="145">
        <v>0.6659428389243961</v>
      </c>
      <c r="P210" s="145">
        <v>1.6736775322636315</v>
      </c>
      <c r="Q210" s="145">
        <v>4.8092371527495022E-2</v>
      </c>
      <c r="R210" s="145">
        <v>0.19089941361787324</v>
      </c>
      <c r="S210" s="145">
        <v>0.29947476767776376</v>
      </c>
      <c r="T210" s="145">
        <v>0.21</v>
      </c>
      <c r="U210" s="145">
        <v>7.83</v>
      </c>
      <c r="V210" s="146">
        <v>99.599999999999909</v>
      </c>
      <c r="W210" s="146"/>
      <c r="X210" s="145"/>
      <c r="Y210" s="145">
        <f t="shared" si="69"/>
        <v>0.49412958648190192</v>
      </c>
      <c r="Z210" s="145"/>
      <c r="AA210" s="145"/>
      <c r="AB210" s="145"/>
      <c r="AC210" s="146"/>
      <c r="AD210" s="146"/>
      <c r="AE210" s="146"/>
      <c r="AF210" s="443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Z210" s="146"/>
      <c r="BA210" s="146"/>
      <c r="BB210" s="146"/>
      <c r="BC210" s="146"/>
      <c r="BD210" s="147">
        <v>5149.9429644163638</v>
      </c>
      <c r="BE210" s="148">
        <v>0</v>
      </c>
      <c r="BF210" s="148">
        <v>0</v>
      </c>
      <c r="BG210" s="148">
        <v>27.725009635886693</v>
      </c>
      <c r="BH210" s="148">
        <v>4.9502788190976581</v>
      </c>
      <c r="BI210" s="148">
        <v>6.9617393964059842</v>
      </c>
      <c r="BJ210" s="148">
        <v>2.4848959770653432</v>
      </c>
      <c r="BK210" s="148">
        <v>41.318873686684903</v>
      </c>
      <c r="BL210" s="148">
        <v>64.786462763625224</v>
      </c>
      <c r="BM210" s="148">
        <v>4.5532991582980022</v>
      </c>
      <c r="BN210" s="148">
        <v>48.976646323340844</v>
      </c>
      <c r="BO210" s="148">
        <v>0.48280931408422711</v>
      </c>
      <c r="BP210" s="148">
        <v>13.507092551965286</v>
      </c>
      <c r="BQ210" s="148">
        <v>3.3494554004714057</v>
      </c>
      <c r="BR210" s="148">
        <v>2.5371646473867675</v>
      </c>
      <c r="BS210" s="148">
        <v>763.03155644828678</v>
      </c>
      <c r="BT210" s="148">
        <v>10.48677164420851</v>
      </c>
      <c r="BU210" s="148">
        <v>13.188753370999308</v>
      </c>
      <c r="BV210" s="148">
        <v>6.5121477661129648</v>
      </c>
      <c r="BW210" s="148">
        <v>2.4167111853671748</v>
      </c>
      <c r="BX210" s="148"/>
      <c r="BY210" s="148"/>
      <c r="BZ210" s="148"/>
      <c r="CA210" s="148"/>
      <c r="CB210" s="148"/>
      <c r="CC210" s="174"/>
      <c r="CD210" s="346"/>
      <c r="CE210" s="361"/>
      <c r="CF210" s="354"/>
      <c r="CG210" s="438"/>
    </row>
    <row r="211" spans="1:85" s="142" customFormat="1" ht="15.75" x14ac:dyDescent="0.25">
      <c r="A211" s="278">
        <v>7</v>
      </c>
      <c r="B211" s="272">
        <v>168</v>
      </c>
      <c r="C211" s="176">
        <v>101</v>
      </c>
      <c r="D211" s="324">
        <v>738</v>
      </c>
      <c r="E211" s="317" t="s">
        <v>234</v>
      </c>
      <c r="F211" s="308" t="s">
        <v>195</v>
      </c>
      <c r="G211" s="263"/>
      <c r="H211" s="388">
        <v>24.12</v>
      </c>
      <c r="I211" s="145">
        <v>0.12</v>
      </c>
      <c r="J211" s="388">
        <v>5.59</v>
      </c>
      <c r="K211" s="145">
        <v>0.95</v>
      </c>
      <c r="L211" s="145">
        <v>0.1</v>
      </c>
      <c r="M211" s="145">
        <v>1.92</v>
      </c>
      <c r="N211" s="388">
        <v>35.54</v>
      </c>
      <c r="O211" s="145">
        <v>0.41</v>
      </c>
      <c r="P211" s="145">
        <v>0.73</v>
      </c>
      <c r="Q211" s="145">
        <v>0.02</v>
      </c>
      <c r="R211" s="145">
        <v>0.04</v>
      </c>
      <c r="S211" s="145">
        <v>0.06</v>
      </c>
      <c r="T211" s="145">
        <v>0.26</v>
      </c>
      <c r="U211" s="145">
        <v>29.73</v>
      </c>
      <c r="V211" s="146">
        <v>99.59</v>
      </c>
      <c r="W211" s="146"/>
      <c r="X211" s="145"/>
      <c r="Y211" s="145">
        <f t="shared" si="69"/>
        <v>0.30421999999999999</v>
      </c>
      <c r="Z211" s="145"/>
      <c r="AA211" s="145"/>
      <c r="AB211" s="145"/>
      <c r="AC211" s="146"/>
      <c r="AD211" s="146"/>
      <c r="AE211" s="146"/>
      <c r="AF211" s="443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Z211" s="146"/>
      <c r="BA211" s="146"/>
      <c r="BB211" s="146"/>
      <c r="BC211" s="146"/>
      <c r="BD211" s="147">
        <v>6011.9372361770538</v>
      </c>
      <c r="BE211" s="148">
        <v>0</v>
      </c>
      <c r="BF211" s="148">
        <v>5.629836419584076</v>
      </c>
      <c r="BG211" s="148">
        <v>47.690901286874428</v>
      </c>
      <c r="BH211" s="148">
        <v>5.8399171002265007</v>
      </c>
      <c r="BI211" s="148">
        <v>2.0633668466093336</v>
      </c>
      <c r="BJ211" s="148">
        <v>1.8221939611921389</v>
      </c>
      <c r="BK211" s="148">
        <v>19.383693015703983</v>
      </c>
      <c r="BL211" s="148">
        <v>117.0548293195255</v>
      </c>
      <c r="BM211" s="148">
        <v>10.397714972403165</v>
      </c>
      <c r="BN211" s="148">
        <v>52.110751385381086</v>
      </c>
      <c r="BO211" s="148">
        <v>1.4098069718011794</v>
      </c>
      <c r="BP211" s="148">
        <v>11.131634688186919</v>
      </c>
      <c r="BQ211" s="148">
        <v>2.8143075661953674</v>
      </c>
      <c r="BR211" s="148">
        <v>1.8386342607835846</v>
      </c>
      <c r="BS211" s="148">
        <v>222.15657965833512</v>
      </c>
      <c r="BT211" s="148">
        <v>7.1417525366456802</v>
      </c>
      <c r="BU211" s="148">
        <v>9.3429356786631974</v>
      </c>
      <c r="BV211" s="148">
        <v>0</v>
      </c>
      <c r="BW211" s="148">
        <v>5.823862931125956</v>
      </c>
      <c r="BX211" s="148"/>
      <c r="BY211" s="148"/>
      <c r="BZ211" s="148"/>
      <c r="CA211" s="148"/>
      <c r="CB211" s="148"/>
      <c r="CC211" s="175">
        <v>12.298125668259861</v>
      </c>
      <c r="CD211" s="346">
        <v>6.9267413415733268</v>
      </c>
      <c r="CE211" s="366"/>
      <c r="CF211" s="354" t="s">
        <v>187</v>
      </c>
      <c r="CG211" s="438"/>
    </row>
    <row r="212" spans="1:85" s="142" customFormat="1" ht="15.75" x14ac:dyDescent="0.25">
      <c r="A212" s="278">
        <v>8</v>
      </c>
      <c r="B212" s="272">
        <v>158</v>
      </c>
      <c r="C212" s="144">
        <v>101</v>
      </c>
      <c r="D212" s="324">
        <v>739</v>
      </c>
      <c r="E212" s="317" t="s">
        <v>234</v>
      </c>
      <c r="F212" s="308" t="s">
        <v>191</v>
      </c>
      <c r="G212" s="263"/>
      <c r="H212" s="388">
        <v>71.274333575967404</v>
      </c>
      <c r="I212" s="145">
        <v>0.38711055589436888</v>
      </c>
      <c r="J212" s="388">
        <v>14.346086213793418</v>
      </c>
      <c r="K212" s="145">
        <v>2.1990230699114051</v>
      </c>
      <c r="L212" s="145">
        <v>2.928593443633478E-2</v>
      </c>
      <c r="M212" s="145">
        <v>1.3721079000347554</v>
      </c>
      <c r="N212" s="388">
        <v>1.2873436813493075</v>
      </c>
      <c r="O212" s="145">
        <v>0.53137471883955323</v>
      </c>
      <c r="P212" s="145">
        <v>2.111990222502016</v>
      </c>
      <c r="Q212" s="145">
        <v>8.249558996150641E-2</v>
      </c>
      <c r="R212" s="145">
        <v>0.37576741227466171</v>
      </c>
      <c r="S212" s="145">
        <v>0.35308112503524741</v>
      </c>
      <c r="T212" s="145">
        <v>0.34</v>
      </c>
      <c r="U212" s="145">
        <v>4.91</v>
      </c>
      <c r="V212" s="146">
        <v>99.6</v>
      </c>
      <c r="W212" s="146"/>
      <c r="X212" s="145"/>
      <c r="Y212" s="145">
        <f t="shared" si="69"/>
        <v>0.39428004137894851</v>
      </c>
      <c r="Z212" s="145"/>
      <c r="AA212" s="145"/>
      <c r="AB212" s="145"/>
      <c r="AC212" s="146"/>
      <c r="AD212" s="146"/>
      <c r="AE212" s="146"/>
      <c r="AF212" s="443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Z212" s="146"/>
      <c r="BA212" s="146"/>
      <c r="BB212" s="146"/>
      <c r="BC212" s="146"/>
      <c r="BD212" s="147">
        <v>15717.667219545352</v>
      </c>
      <c r="BE212" s="148">
        <v>27.337186535370574</v>
      </c>
      <c r="BF212" s="148">
        <v>8.1640775792312112</v>
      </c>
      <c r="BG212" s="148">
        <v>47.636320546002104</v>
      </c>
      <c r="BH212" s="148">
        <v>11.872204610636542</v>
      </c>
      <c r="BI212" s="148">
        <v>4.9528231216937844</v>
      </c>
      <c r="BJ212" s="148">
        <v>3.2597321537808228</v>
      </c>
      <c r="BK212" s="148">
        <v>64.990843856997003</v>
      </c>
      <c r="BL212" s="148">
        <v>85.994215835635387</v>
      </c>
      <c r="BM212" s="148">
        <v>8.4765122603231102</v>
      </c>
      <c r="BN212" s="148">
        <v>126.32179235557378</v>
      </c>
      <c r="BO212" s="148">
        <v>5.5439872393797707</v>
      </c>
      <c r="BP212" s="148">
        <v>20.81042751818508</v>
      </c>
      <c r="BQ212" s="148">
        <v>7.2588992430093038</v>
      </c>
      <c r="BR212" s="148">
        <v>2.2170526641866748</v>
      </c>
      <c r="BS212" s="148">
        <v>790.13496966779951</v>
      </c>
      <c r="BT212" s="148">
        <v>16.932655945902429</v>
      </c>
      <c r="BU212" s="148">
        <v>34.146470213561763</v>
      </c>
      <c r="BV212" s="148">
        <v>9.1584311667420728</v>
      </c>
      <c r="BW212" s="148">
        <v>11.227480708456397</v>
      </c>
      <c r="BX212" s="148"/>
      <c r="BY212" s="148"/>
      <c r="BZ212" s="148"/>
      <c r="CA212" s="148"/>
      <c r="CB212" s="148"/>
      <c r="CC212" s="175">
        <v>22</v>
      </c>
      <c r="CD212" s="346"/>
      <c r="CE212" s="366">
        <v>19.872212470171554</v>
      </c>
      <c r="CF212" s="354"/>
      <c r="CG212" s="438"/>
    </row>
    <row r="213" spans="1:85" s="142" customFormat="1" ht="15.75" x14ac:dyDescent="0.25">
      <c r="A213" s="278">
        <v>14</v>
      </c>
      <c r="B213" s="272">
        <v>163</v>
      </c>
      <c r="C213" s="144">
        <v>101</v>
      </c>
      <c r="D213" s="324">
        <v>743</v>
      </c>
      <c r="E213" s="317" t="s">
        <v>234</v>
      </c>
      <c r="F213" s="414" t="s">
        <v>193</v>
      </c>
      <c r="G213" s="263"/>
      <c r="H213" s="145">
        <v>54.445575487025472</v>
      </c>
      <c r="I213" s="145">
        <v>0.51500855914265076</v>
      </c>
      <c r="J213" s="145">
        <v>14.97978890437849</v>
      </c>
      <c r="K213" s="145">
        <v>3.398662518643043</v>
      </c>
      <c r="L213" s="145">
        <v>7.7152790946784691E-2</v>
      </c>
      <c r="M213" s="145">
        <v>2.8325470752845789</v>
      </c>
      <c r="N213" s="145">
        <v>6.3156946359289234</v>
      </c>
      <c r="O213" s="145">
        <v>0.59336515250137112</v>
      </c>
      <c r="P213" s="145">
        <v>1.6237105805353822</v>
      </c>
      <c r="Q213" s="145">
        <v>6.8288427731622192E-2</v>
      </c>
      <c r="R213" s="145">
        <v>0.31364524660068788</v>
      </c>
      <c r="S213" s="145">
        <v>0.24656062128100129</v>
      </c>
      <c r="T213" s="145">
        <v>0.56000000000000005</v>
      </c>
      <c r="U213" s="145">
        <v>13.63</v>
      </c>
      <c r="V213" s="146">
        <v>99.6</v>
      </c>
      <c r="W213" s="146"/>
      <c r="X213" s="145"/>
      <c r="Y213" s="145">
        <f t="shared" si="69"/>
        <v>0.44027694315601734</v>
      </c>
      <c r="Z213" s="145"/>
      <c r="AA213" s="145"/>
      <c r="AB213" s="145"/>
      <c r="AC213" s="146">
        <f>R213+S213</f>
        <v>0.56020586788168913</v>
      </c>
      <c r="AD213" s="146"/>
      <c r="AE213" s="146"/>
      <c r="AF213" s="443"/>
      <c r="AG213" s="146"/>
      <c r="AH213" s="146"/>
      <c r="AI213" s="146">
        <f>N213+3*J213</f>
        <v>51.255061349064391</v>
      </c>
      <c r="AJ213" s="146">
        <f>3*J213/AI213</f>
        <v>0.87677910298620276</v>
      </c>
      <c r="AK213" s="146">
        <f>N213/AI213</f>
        <v>0.12322089701379725</v>
      </c>
      <c r="AL213" s="146">
        <f>K213+M213</f>
        <v>6.2312095939276215</v>
      </c>
      <c r="AM213" s="146">
        <f>AL213*AJ213</f>
        <v>5.4633943582828808</v>
      </c>
      <c r="AN213" s="146">
        <f>AL213*AK213</f>
        <v>0.76781523564474086</v>
      </c>
      <c r="AO213" s="146"/>
      <c r="AP213" s="146"/>
      <c r="AQ213" s="146"/>
      <c r="AR213" s="146"/>
      <c r="AS213" s="146"/>
      <c r="AT213" s="146"/>
      <c r="AU213" s="146"/>
      <c r="AV213" s="146"/>
      <c r="AW213" s="146"/>
      <c r="AZ213" s="146"/>
      <c r="BA213" s="146"/>
      <c r="BB213" s="146"/>
      <c r="BC213" s="146"/>
      <c r="BD213" s="147">
        <v>30298.930901761909</v>
      </c>
      <c r="BE213" s="148">
        <v>35.070181402877523</v>
      </c>
      <c r="BF213" s="148">
        <v>16.30958452838648</v>
      </c>
      <c r="BG213" s="148">
        <v>52.689428335700008</v>
      </c>
      <c r="BH213" s="148">
        <v>14.440378282121534</v>
      </c>
      <c r="BI213" s="148">
        <v>5.470739272374078</v>
      </c>
      <c r="BJ213" s="148">
        <v>2.2527447478926743</v>
      </c>
      <c r="BK213" s="148">
        <v>71.051220791314236</v>
      </c>
      <c r="BL213" s="148">
        <v>100.22798191779866</v>
      </c>
      <c r="BM213" s="148">
        <v>13.064575951238018</v>
      </c>
      <c r="BN213" s="148">
        <v>166.24464269311383</v>
      </c>
      <c r="BO213" s="148">
        <v>9.5932188186739946</v>
      </c>
      <c r="BP213" s="148">
        <v>19.31471646967859</v>
      </c>
      <c r="BQ213" s="148">
        <v>10.375427728033548</v>
      </c>
      <c r="BR213" s="148">
        <v>2.1370597738460035</v>
      </c>
      <c r="BS213" s="148">
        <v>566.693843938653</v>
      </c>
      <c r="BT213" s="148">
        <v>24.368339339969527</v>
      </c>
      <c r="BU213" s="148">
        <v>60.787098552382361</v>
      </c>
      <c r="BV213" s="148">
        <v>15.417850561888434</v>
      </c>
      <c r="BW213" s="148">
        <v>15.776086683603088</v>
      </c>
      <c r="BX213" s="148"/>
      <c r="BY213" s="148"/>
      <c r="BZ213" s="148"/>
      <c r="CA213" s="148">
        <f>BT213+BU213+BW213</f>
        <v>100.93152457595497</v>
      </c>
      <c r="CB213" s="148"/>
      <c r="CC213" s="175">
        <v>18.743988984780987</v>
      </c>
      <c r="CD213" s="175">
        <v>14.29384965831435</v>
      </c>
      <c r="CE213" s="369">
        <v>4.3228414356471401</v>
      </c>
      <c r="CF213" s="174" t="s">
        <v>187</v>
      </c>
      <c r="CG213" s="438"/>
    </row>
    <row r="214" spans="1:85" s="142" customFormat="1" ht="15.75" x14ac:dyDescent="0.25">
      <c r="A214" s="278">
        <v>12</v>
      </c>
      <c r="B214" s="272">
        <v>152</v>
      </c>
      <c r="C214" s="144">
        <v>101</v>
      </c>
      <c r="D214" s="326">
        <v>886.2</v>
      </c>
      <c r="E214" s="317" t="s">
        <v>236</v>
      </c>
      <c r="F214" s="308" t="s">
        <v>186</v>
      </c>
      <c r="G214" s="263"/>
      <c r="H214" s="388">
        <v>71.692688199861649</v>
      </c>
      <c r="I214" s="145">
        <v>0.37651738159648607</v>
      </c>
      <c r="J214" s="388">
        <v>7.5050864158647501</v>
      </c>
      <c r="K214" s="145">
        <v>0.78528978701146779</v>
      </c>
      <c r="L214" s="145">
        <v>6.6493366253662783E-2</v>
      </c>
      <c r="M214" s="145">
        <v>0.51378390690820752</v>
      </c>
      <c r="N214" s="388">
        <v>9.8846512151088586</v>
      </c>
      <c r="O214" s="145">
        <v>0.44729054065454471</v>
      </c>
      <c r="P214" s="145">
        <v>1.084875283319179</v>
      </c>
      <c r="Q214" s="145">
        <v>4.4885631850981142E-2</v>
      </c>
      <c r="R214" s="145">
        <v>6.9729307154547462E-2</v>
      </c>
      <c r="S214" s="145">
        <v>0.3287089644156736</v>
      </c>
      <c r="T214" s="145">
        <v>0.2</v>
      </c>
      <c r="U214" s="145">
        <v>6.6</v>
      </c>
      <c r="V214" s="146">
        <v>99.6</v>
      </c>
      <c r="W214" s="146"/>
      <c r="X214" s="145"/>
      <c r="Y214" s="145">
        <f t="shared" si="69"/>
        <v>0.33188958116567219</v>
      </c>
      <c r="Z214" s="145"/>
      <c r="AA214" s="145"/>
      <c r="AB214" s="145"/>
      <c r="AC214" s="146"/>
      <c r="AD214" s="146"/>
      <c r="AE214" s="146"/>
      <c r="AF214" s="443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Z214" s="146"/>
      <c r="BA214" s="146"/>
      <c r="BB214" s="146"/>
      <c r="BC214" s="146"/>
      <c r="BD214" s="147">
        <v>3284.8124569504612</v>
      </c>
      <c r="BE214" s="148">
        <v>0</v>
      </c>
      <c r="BF214" s="148">
        <v>0.75058171307046517</v>
      </c>
      <c r="BG214" s="148">
        <v>21.469773659463357</v>
      </c>
      <c r="BH214" s="148">
        <v>3.6974191890575692</v>
      </c>
      <c r="BI214" s="148">
        <v>2.4215222134380294</v>
      </c>
      <c r="BJ214" s="148">
        <v>2.3508301241840148</v>
      </c>
      <c r="BK214" s="148">
        <v>29.813019893775614</v>
      </c>
      <c r="BL214" s="148">
        <v>52.238967359197595</v>
      </c>
      <c r="BM214" s="148">
        <v>8.7598647261568896</v>
      </c>
      <c r="BN214" s="148">
        <v>203.78414731363227</v>
      </c>
      <c r="BO214" s="148">
        <v>3.2785956271169341</v>
      </c>
      <c r="BP214" s="148">
        <v>4.9379124203555227</v>
      </c>
      <c r="BQ214" s="148">
        <v>2.8474580528814326</v>
      </c>
      <c r="BR214" s="148">
        <v>1.4292004414214983</v>
      </c>
      <c r="BS214" s="148">
        <v>138.30754494711715</v>
      </c>
      <c r="BT214" s="148">
        <v>7.6330405570160025</v>
      </c>
      <c r="BU214" s="148">
        <v>13.161121915658697</v>
      </c>
      <c r="BV214" s="148">
        <v>0</v>
      </c>
      <c r="BW214" s="148">
        <v>2.1140225095012526</v>
      </c>
      <c r="BX214" s="148"/>
      <c r="BY214" s="148"/>
      <c r="BZ214" s="148"/>
      <c r="CA214" s="148"/>
      <c r="CB214" s="148"/>
      <c r="CC214" s="174"/>
      <c r="CD214" s="346"/>
      <c r="CE214" s="361"/>
      <c r="CF214" s="354" t="s">
        <v>187</v>
      </c>
      <c r="CG214" s="438"/>
    </row>
    <row r="215" spans="1:85" s="142" customFormat="1" ht="15.75" x14ac:dyDescent="0.25">
      <c r="A215" s="278">
        <v>13</v>
      </c>
      <c r="B215" s="272">
        <v>157</v>
      </c>
      <c r="C215" s="144">
        <v>101</v>
      </c>
      <c r="D215" s="324">
        <v>891.6</v>
      </c>
      <c r="E215" s="317" t="s">
        <v>235</v>
      </c>
      <c r="F215" s="308" t="s">
        <v>189</v>
      </c>
      <c r="G215" s="263"/>
      <c r="H215" s="388">
        <v>71.476203417317478</v>
      </c>
      <c r="I215" s="145">
        <v>0.54686219544791914</v>
      </c>
      <c r="J215" s="388">
        <v>7.8198581545946446</v>
      </c>
      <c r="K215" s="145">
        <v>0.85012972733786585</v>
      </c>
      <c r="L215" s="145">
        <v>3.6721765127368862E-2</v>
      </c>
      <c r="M215" s="145">
        <v>0.52265921388669878</v>
      </c>
      <c r="N215" s="388">
        <v>9.3786553549728993</v>
      </c>
      <c r="O215" s="145">
        <v>0.6036140142811256</v>
      </c>
      <c r="P215" s="145">
        <v>1.0005637765244166</v>
      </c>
      <c r="Q215" s="145">
        <v>7.9702922037811944E-2</v>
      </c>
      <c r="R215" s="145">
        <v>7.7407811717351394E-2</v>
      </c>
      <c r="S215" s="145">
        <v>0.49762164675440179</v>
      </c>
      <c r="T215" s="145">
        <v>0.25</v>
      </c>
      <c r="U215" s="145">
        <v>6.46</v>
      </c>
      <c r="V215" s="146">
        <v>99.6</v>
      </c>
      <c r="W215" s="146"/>
      <c r="X215" s="145"/>
      <c r="Y215" s="145">
        <f t="shared" si="69"/>
        <v>0.44788159859659521</v>
      </c>
      <c r="Z215" s="145"/>
      <c r="AA215" s="145"/>
      <c r="AB215" s="145"/>
      <c r="AC215" s="146"/>
      <c r="AD215" s="146"/>
      <c r="AE215" s="146"/>
      <c r="AF215" s="443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Z215" s="146"/>
      <c r="BA215" s="146"/>
      <c r="BB215" s="146"/>
      <c r="BC215" s="146"/>
      <c r="BD215" s="147">
        <v>3828.8567244354726</v>
      </c>
      <c r="BE215" s="148">
        <v>2.3925364374960814</v>
      </c>
      <c r="BF215" s="148">
        <v>1.9078945469152628</v>
      </c>
      <c r="BG215" s="148">
        <v>27.595051647783151</v>
      </c>
      <c r="BH215" s="148">
        <v>5.03827697270673</v>
      </c>
      <c r="BI215" s="148">
        <v>4.1866533158623286E-2</v>
      </c>
      <c r="BJ215" s="148">
        <v>4.0086065028235751</v>
      </c>
      <c r="BK215" s="148">
        <v>26.981840127467404</v>
      </c>
      <c r="BL215" s="148">
        <v>51.288194397877497</v>
      </c>
      <c r="BM215" s="148">
        <v>14.876691150655573</v>
      </c>
      <c r="BN215" s="148">
        <v>317.18652926502619</v>
      </c>
      <c r="BO215" s="148">
        <v>3.8102475569122967</v>
      </c>
      <c r="BP215" s="148">
        <v>10.236857407731245</v>
      </c>
      <c r="BQ215" s="148">
        <v>4.6128838157589618</v>
      </c>
      <c r="BR215" s="148">
        <v>0.81844463888419472</v>
      </c>
      <c r="BS215" s="148">
        <v>138.75453422449996</v>
      </c>
      <c r="BT215" s="148">
        <v>13.28289594625185</v>
      </c>
      <c r="BU215" s="148">
        <v>25.00356270529123</v>
      </c>
      <c r="BV215" s="148">
        <v>0</v>
      </c>
      <c r="BW215" s="148">
        <v>3.6719534760063581</v>
      </c>
      <c r="BX215" s="148"/>
      <c r="BY215" s="148"/>
      <c r="BZ215" s="148"/>
      <c r="CA215" s="148"/>
      <c r="CB215" s="148"/>
      <c r="CC215" s="175">
        <v>23.624550160518361</v>
      </c>
      <c r="CD215" s="346">
        <v>20.787587929787691</v>
      </c>
      <c r="CE215" s="366">
        <v>21.650927221603709</v>
      </c>
      <c r="CF215" s="354" t="s">
        <v>187</v>
      </c>
      <c r="CG215" s="438"/>
    </row>
    <row r="216" spans="1:85" s="142" customFormat="1" ht="15.75" x14ac:dyDescent="0.2">
      <c r="A216" s="278">
        <v>77</v>
      </c>
      <c r="B216" s="272">
        <v>15</v>
      </c>
      <c r="C216" s="144">
        <v>110</v>
      </c>
      <c r="D216" s="327">
        <v>3283</v>
      </c>
      <c r="E216" s="322" t="s">
        <v>242</v>
      </c>
      <c r="F216" s="314" t="s">
        <v>156</v>
      </c>
      <c r="G216" s="239"/>
      <c r="H216" s="388">
        <v>73.589824494101848</v>
      </c>
      <c r="I216" s="145">
        <v>0.35570896627067689</v>
      </c>
      <c r="J216" s="388">
        <v>13.816133282740042</v>
      </c>
      <c r="K216" s="145">
        <v>1.4905947769377994</v>
      </c>
      <c r="L216" s="145">
        <v>2.906847190196021E-2</v>
      </c>
      <c r="M216" s="145">
        <v>1.1027788225384765</v>
      </c>
      <c r="N216" s="388">
        <v>0.5998031031477643</v>
      </c>
      <c r="O216" s="145">
        <v>2.1803379603954611</v>
      </c>
      <c r="P216" s="145">
        <v>3.2132309097201657</v>
      </c>
      <c r="Q216" s="145">
        <v>8.3356628485412032E-2</v>
      </c>
      <c r="R216" s="145">
        <v>4.7198285387851771E-2</v>
      </c>
      <c r="S216" s="145">
        <v>0.65196429837253622</v>
      </c>
      <c r="T216" s="145">
        <v>0.37</v>
      </c>
      <c r="U216" s="145">
        <v>2.0699999999999998</v>
      </c>
      <c r="V216" s="146">
        <v>99.6</v>
      </c>
      <c r="W216" s="146"/>
      <c r="X216" s="145"/>
      <c r="Y216" s="145">
        <f t="shared" si="69"/>
        <v>1.617810766613432</v>
      </c>
      <c r="Z216" s="145"/>
      <c r="AA216" s="145"/>
      <c r="AB216" s="145"/>
      <c r="AC216" s="146"/>
      <c r="AD216" s="146"/>
      <c r="AE216" s="146"/>
      <c r="AF216" s="443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Z216" s="146"/>
      <c r="BA216" s="146"/>
      <c r="BB216" s="146"/>
      <c r="BC216" s="146"/>
      <c r="BD216" s="147">
        <v>9505.285581250937</v>
      </c>
      <c r="BE216" s="148">
        <v>5.5702372998574008</v>
      </c>
      <c r="BF216" s="148">
        <v>1.1409349313621073</v>
      </c>
      <c r="BG216" s="148">
        <v>37.138598360260154</v>
      </c>
      <c r="BH216" s="148">
        <v>9.5364915591948556</v>
      </c>
      <c r="BI216" s="148">
        <v>2.6039368628621742</v>
      </c>
      <c r="BJ216" s="148">
        <v>34.086900273038758</v>
      </c>
      <c r="BK216" s="148">
        <v>84.861052649374145</v>
      </c>
      <c r="BL216" s="148">
        <v>129.6319846793333</v>
      </c>
      <c r="BM216" s="148">
        <v>14.597831536457699</v>
      </c>
      <c r="BN216" s="148">
        <v>145.80050647831521</v>
      </c>
      <c r="BO216" s="148">
        <v>5.4376358663257891</v>
      </c>
      <c r="BP216" s="148">
        <v>15.642980453083306</v>
      </c>
      <c r="BQ216" s="148">
        <v>7.4504892553242099</v>
      </c>
      <c r="BR216" s="148">
        <v>3.0281329374949517</v>
      </c>
      <c r="BS216" s="148">
        <v>632.97744734096204</v>
      </c>
      <c r="BT216" s="148">
        <v>24.615014282473897</v>
      </c>
      <c r="BU216" s="148">
        <v>39.467679356732447</v>
      </c>
      <c r="BV216" s="148">
        <v>0</v>
      </c>
      <c r="BW216" s="148">
        <v>13.310599896447039</v>
      </c>
      <c r="BX216" s="148"/>
      <c r="BY216" s="148"/>
      <c r="BZ216" s="148"/>
      <c r="CA216" s="148"/>
      <c r="CB216" s="148"/>
      <c r="CC216" s="198">
        <v>12.753226244074337</v>
      </c>
      <c r="CD216" s="344">
        <v>13.155486409810562</v>
      </c>
      <c r="CE216" s="360">
        <v>1.6183917287010245</v>
      </c>
      <c r="CF216" s="353"/>
      <c r="CG216" s="438"/>
    </row>
  </sheetData>
  <phoneticPr fontId="3" type="noConversion"/>
  <pageMargins left="0.38" right="0.31" top="1" bottom="1" header="0.5" footer="0.5"/>
  <pageSetup paperSize="9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AS86"/>
  <sheetViews>
    <sheetView tabSelected="1" zoomScale="78" zoomScaleNormal="78" workbookViewId="0">
      <selection activeCell="X33" sqref="X33"/>
    </sheetView>
  </sheetViews>
  <sheetFormatPr defaultRowHeight="12.75" x14ac:dyDescent="0.2"/>
  <cols>
    <col min="2" max="2" width="5.85546875" style="896" bestFit="1" customWidth="1"/>
    <col min="3" max="3" width="8.5703125" style="897" customWidth="1"/>
    <col min="4" max="4" width="4.42578125" style="316" bestFit="1" customWidth="1"/>
    <col min="5" max="5" width="12.85546875" style="894" bestFit="1" customWidth="1"/>
    <col min="6" max="6" width="4.5703125" style="921" bestFit="1" customWidth="1"/>
    <col min="7" max="7" width="46.42578125" style="901" customWidth="1"/>
    <col min="8" max="8" width="6.5703125" bestFit="1" customWidth="1"/>
    <col min="9" max="9" width="5.28515625" bestFit="1" customWidth="1"/>
    <col min="10" max="10" width="6.42578125" bestFit="1" customWidth="1"/>
    <col min="11" max="11" width="6.85546875" bestFit="1" customWidth="1"/>
    <col min="12" max="12" width="5.85546875" customWidth="1"/>
    <col min="13" max="13" width="6.140625" customWidth="1"/>
    <col min="14" max="14" width="6.5703125" customWidth="1"/>
    <col min="15" max="15" width="6" bestFit="1" customWidth="1"/>
    <col min="16" max="16" width="5.28515625" bestFit="1" customWidth="1"/>
    <col min="17" max="17" width="5.85546875" bestFit="1" customWidth="1"/>
    <col min="18" max="18" width="5.28515625" bestFit="1" customWidth="1"/>
    <col min="19" max="20" width="5.42578125" bestFit="1" customWidth="1"/>
    <col min="21" max="22" width="6.5703125" bestFit="1" customWidth="1"/>
    <col min="23" max="25" width="4.85546875" bestFit="1" customWidth="1"/>
    <col min="26" max="26" width="3.85546875" bestFit="1" customWidth="1"/>
    <col min="27" max="28" width="3.7109375" bestFit="1" customWidth="1"/>
    <col min="29" max="30" width="4.85546875" bestFit="1" customWidth="1"/>
    <col min="31" max="31" width="4.28515625" bestFit="1" customWidth="1"/>
    <col min="32" max="32" width="4.85546875" bestFit="1" customWidth="1"/>
    <col min="33" max="33" width="3.7109375" bestFit="1" customWidth="1"/>
    <col min="34" max="34" width="6" bestFit="1" customWidth="1"/>
    <col min="35" max="35" width="3.7109375" bestFit="1" customWidth="1"/>
    <col min="36" max="36" width="2.85546875" bestFit="1" customWidth="1"/>
    <col min="37" max="37" width="6" bestFit="1" customWidth="1"/>
    <col min="38" max="38" width="3.85546875" bestFit="1" customWidth="1"/>
    <col min="39" max="39" width="4.28515625" bestFit="1" customWidth="1"/>
    <col min="40" max="41" width="3.85546875" bestFit="1" customWidth="1"/>
    <col min="42" max="42" width="8.5703125" style="916" customWidth="1"/>
    <col min="43" max="43" width="8.85546875" style="916" customWidth="1"/>
    <col min="44" max="44" width="8.42578125" style="917" bestFit="1" customWidth="1"/>
    <col min="45" max="45" width="18.140625" style="47" customWidth="1"/>
  </cols>
  <sheetData>
    <row r="1" spans="2:45" s="255" customFormat="1" x14ac:dyDescent="0.2">
      <c r="B1" s="896"/>
      <c r="C1" s="897"/>
      <c r="D1" s="535"/>
      <c r="E1" s="535"/>
      <c r="F1" s="535"/>
      <c r="G1" s="922"/>
      <c r="H1" s="923"/>
      <c r="I1" s="32"/>
      <c r="J1" s="924"/>
      <c r="AP1" s="900"/>
      <c r="AQ1" s="900"/>
      <c r="AR1" s="899"/>
      <c r="AS1" s="48"/>
    </row>
    <row r="2" spans="2:45" s="255" customFormat="1" x14ac:dyDescent="0.2">
      <c r="B2" s="896"/>
      <c r="C2" s="897"/>
      <c r="D2" s="535"/>
      <c r="E2" s="892"/>
      <c r="F2" s="535"/>
      <c r="G2" s="922" t="s">
        <v>358</v>
      </c>
      <c r="H2" s="257"/>
      <c r="AP2" s="900"/>
      <c r="AQ2" s="900"/>
      <c r="AR2" s="899"/>
      <c r="AS2" s="48"/>
    </row>
    <row r="3" spans="2:45" s="255" customFormat="1" ht="18" x14ac:dyDescent="0.25">
      <c r="B3" s="896"/>
      <c r="C3" s="897"/>
      <c r="D3" s="535"/>
      <c r="E3" s="893"/>
      <c r="F3" s="535"/>
      <c r="G3" s="922" t="s">
        <v>359</v>
      </c>
      <c r="AP3" s="900"/>
      <c r="AQ3" s="900"/>
      <c r="AR3" s="899"/>
      <c r="AS3" s="950" t="s">
        <v>360</v>
      </c>
    </row>
    <row r="4" spans="2:45" x14ac:dyDescent="0.2">
      <c r="D4" s="30"/>
      <c r="F4" s="535"/>
      <c r="H4" s="926"/>
      <c r="I4" s="927"/>
      <c r="J4" s="927"/>
      <c r="K4" s="927"/>
      <c r="L4" s="927"/>
      <c r="M4" s="927"/>
      <c r="N4" s="927" t="s">
        <v>313</v>
      </c>
      <c r="O4" s="927"/>
      <c r="P4" s="927"/>
      <c r="Q4" s="927"/>
      <c r="R4" s="927"/>
      <c r="S4" s="927"/>
      <c r="T4" s="927"/>
      <c r="U4" s="927"/>
      <c r="V4" s="928"/>
      <c r="W4" s="929"/>
      <c r="X4" s="930"/>
      <c r="Y4" s="930"/>
      <c r="Z4" s="930"/>
      <c r="AA4" s="930"/>
      <c r="AB4" s="930"/>
      <c r="AC4" s="930"/>
      <c r="AD4" s="930" t="s">
        <v>314</v>
      </c>
      <c r="AE4" s="930"/>
      <c r="AF4" s="930"/>
      <c r="AG4" s="930"/>
      <c r="AH4" s="930"/>
      <c r="AI4" s="930"/>
      <c r="AJ4" s="930"/>
      <c r="AK4" s="930"/>
      <c r="AL4" s="930"/>
      <c r="AM4" s="930"/>
      <c r="AN4" s="930"/>
      <c r="AO4" s="930"/>
      <c r="AP4" s="931" t="s">
        <v>357</v>
      </c>
      <c r="AQ4" s="932"/>
      <c r="AR4" s="933"/>
    </row>
    <row r="5" spans="2:45" s="30" customFormat="1" ht="69" x14ac:dyDescent="0.2">
      <c r="B5" s="925" t="s">
        <v>223</v>
      </c>
      <c r="C5" s="898" t="s">
        <v>356</v>
      </c>
      <c r="D5" s="247" t="s">
        <v>222</v>
      </c>
      <c r="E5" s="895" t="s">
        <v>226</v>
      </c>
      <c r="F5" s="920" t="s">
        <v>40</v>
      </c>
      <c r="G5" s="902" t="s">
        <v>41</v>
      </c>
      <c r="H5" s="6" t="s">
        <v>0</v>
      </c>
      <c r="I5" s="6" t="s">
        <v>1</v>
      </c>
      <c r="J5" s="6" t="s">
        <v>2</v>
      </c>
      <c r="K5" s="6" t="s">
        <v>3</v>
      </c>
      <c r="L5" s="6" t="s">
        <v>4</v>
      </c>
      <c r="M5" s="6" t="s">
        <v>5</v>
      </c>
      <c r="N5" s="6" t="s">
        <v>6</v>
      </c>
      <c r="O5" s="6" t="s">
        <v>7</v>
      </c>
      <c r="P5" s="6" t="s">
        <v>8</v>
      </c>
      <c r="Q5" s="6" t="s">
        <v>9</v>
      </c>
      <c r="R5" s="6" t="s">
        <v>10</v>
      </c>
      <c r="S5" s="6" t="s">
        <v>11</v>
      </c>
      <c r="T5" s="6" t="s">
        <v>248</v>
      </c>
      <c r="U5" s="6" t="s">
        <v>247</v>
      </c>
      <c r="V5" s="6" t="s">
        <v>36</v>
      </c>
      <c r="W5" s="6" t="s">
        <v>17</v>
      </c>
      <c r="X5" s="6" t="s">
        <v>18</v>
      </c>
      <c r="Y5" s="6" t="s">
        <v>19</v>
      </c>
      <c r="Z5" s="6" t="s">
        <v>20</v>
      </c>
      <c r="AA5" s="6" t="s">
        <v>21</v>
      </c>
      <c r="AB5" s="6" t="s">
        <v>22</v>
      </c>
      <c r="AC5" s="7" t="s">
        <v>23</v>
      </c>
      <c r="AD5" s="7" t="s">
        <v>24</v>
      </c>
      <c r="AE5" s="7" t="s">
        <v>25</v>
      </c>
      <c r="AF5" s="7" t="s">
        <v>26</v>
      </c>
      <c r="AG5" s="7" t="s">
        <v>27</v>
      </c>
      <c r="AH5" s="7" t="s">
        <v>28</v>
      </c>
      <c r="AI5" s="7" t="s">
        <v>29</v>
      </c>
      <c r="AJ5" s="7" t="s">
        <v>30</v>
      </c>
      <c r="AK5" s="7" t="s">
        <v>31</v>
      </c>
      <c r="AL5" s="7" t="s">
        <v>32</v>
      </c>
      <c r="AM5" s="6" t="s">
        <v>33</v>
      </c>
      <c r="AN5" s="6" t="s">
        <v>34</v>
      </c>
      <c r="AO5" s="7" t="s">
        <v>35</v>
      </c>
      <c r="AP5" s="918" t="s">
        <v>227</v>
      </c>
      <c r="AQ5" s="918" t="s">
        <v>228</v>
      </c>
      <c r="AR5" s="918" t="s">
        <v>229</v>
      </c>
      <c r="AS5" s="919" t="s">
        <v>153</v>
      </c>
    </row>
    <row r="6" spans="2:45" x14ac:dyDescent="0.2">
      <c r="B6" s="899"/>
      <c r="C6" s="900"/>
      <c r="F6" s="894"/>
    </row>
    <row r="7" spans="2:45" s="661" customFormat="1" ht="15.75" x14ac:dyDescent="0.2">
      <c r="B7" s="623">
        <v>1</v>
      </c>
      <c r="C7" s="907">
        <v>205</v>
      </c>
      <c r="D7" s="908">
        <v>100</v>
      </c>
      <c r="E7" s="325">
        <v>514.70000000000005</v>
      </c>
      <c r="F7" s="317" t="s">
        <v>233</v>
      </c>
      <c r="G7" s="904" t="s">
        <v>197</v>
      </c>
      <c r="H7" s="909">
        <v>54.724702429395201</v>
      </c>
      <c r="I7" s="909">
        <v>1.0006074238252729</v>
      </c>
      <c r="J7" s="909">
        <v>20.110449700726683</v>
      </c>
      <c r="K7" s="909">
        <v>7.3684827622032527</v>
      </c>
      <c r="L7" s="909">
        <v>9.9670909017448489E-2</v>
      </c>
      <c r="M7" s="909">
        <v>2.5079982222530059</v>
      </c>
      <c r="N7" s="909">
        <v>0.55430090099449947</v>
      </c>
      <c r="O7" s="909">
        <v>1.3875960589427023</v>
      </c>
      <c r="P7" s="909">
        <v>2.9139517237796748</v>
      </c>
      <c r="Q7" s="909">
        <v>0.15034924647769449</v>
      </c>
      <c r="R7" s="909">
        <v>0.12411451461157962</v>
      </c>
      <c r="S7" s="909">
        <v>0.32777610777302563</v>
      </c>
      <c r="T7" s="909">
        <v>0.94</v>
      </c>
      <c r="U7" s="909">
        <v>7.39</v>
      </c>
      <c r="V7" s="934">
        <v>99.6</v>
      </c>
      <c r="W7" s="910">
        <v>101.00234261984052</v>
      </c>
      <c r="X7" s="910">
        <v>30.28630643921073</v>
      </c>
      <c r="Y7" s="910">
        <v>125.14173280945323</v>
      </c>
      <c r="Z7" s="910">
        <v>22.096889231930106</v>
      </c>
      <c r="AA7" s="910">
        <v>12.820777621971331</v>
      </c>
      <c r="AB7" s="910">
        <v>9.9369102564502061</v>
      </c>
      <c r="AC7" s="910">
        <v>140.08765877956725</v>
      </c>
      <c r="AD7" s="910">
        <v>130.55579064542962</v>
      </c>
      <c r="AE7" s="910">
        <v>33.742488808900248</v>
      </c>
      <c r="AF7" s="910">
        <v>187.52544357936895</v>
      </c>
      <c r="AG7" s="910">
        <v>14.013436018896774</v>
      </c>
      <c r="AH7" s="910">
        <v>32.418507978390011</v>
      </c>
      <c r="AI7" s="910">
        <v>13.628208040284138</v>
      </c>
      <c r="AJ7" s="910">
        <v>4.6128218658371392</v>
      </c>
      <c r="AK7" s="910">
        <v>608.16179880134928</v>
      </c>
      <c r="AL7" s="910">
        <v>26.829157544809306</v>
      </c>
      <c r="AM7" s="910">
        <v>62.210230448864714</v>
      </c>
      <c r="AN7" s="910">
        <v>7.0003194310008494</v>
      </c>
      <c r="AO7" s="910">
        <v>13.937985460980729</v>
      </c>
      <c r="AP7" s="937">
        <v>22.223046489798264</v>
      </c>
      <c r="AQ7" s="937">
        <v>15.389294403892947</v>
      </c>
      <c r="AR7" s="935"/>
      <c r="AS7" s="938" t="s">
        <v>187</v>
      </c>
    </row>
    <row r="8" spans="2:45" s="661" customFormat="1" ht="15.75" customHeight="1" x14ac:dyDescent="0.2">
      <c r="B8" s="623">
        <v>2</v>
      </c>
      <c r="C8" s="907">
        <v>217</v>
      </c>
      <c r="D8" s="908">
        <v>100</v>
      </c>
      <c r="E8" s="325">
        <v>522</v>
      </c>
      <c r="F8" s="317" t="s">
        <v>234</v>
      </c>
      <c r="G8" s="903" t="s">
        <v>199</v>
      </c>
      <c r="H8" s="909">
        <v>59.357931813125688</v>
      </c>
      <c r="I8" s="909">
        <v>1.1794912680756393</v>
      </c>
      <c r="J8" s="909">
        <v>20.157058231368183</v>
      </c>
      <c r="K8" s="909">
        <v>5.4355867074527247</v>
      </c>
      <c r="L8" s="909">
        <v>4.869983314794215E-2</v>
      </c>
      <c r="M8" s="909">
        <v>2.3452759733036705</v>
      </c>
      <c r="N8" s="909">
        <v>0.30995522803114567</v>
      </c>
      <c r="O8" s="909">
        <v>1.2777216351501666</v>
      </c>
      <c r="P8" s="909">
        <v>2.8582337041156838</v>
      </c>
      <c r="Q8" s="909">
        <v>5.0672747497219131E-2</v>
      </c>
      <c r="R8" s="909">
        <v>8.8365795328142357E-2</v>
      </c>
      <c r="S8" s="909">
        <v>0.24100706340378195</v>
      </c>
      <c r="T8" s="909">
        <v>0.73</v>
      </c>
      <c r="U8" s="909">
        <v>5.52</v>
      </c>
      <c r="V8" s="934">
        <v>99.6</v>
      </c>
      <c r="W8" s="910">
        <v>178.20549441249446</v>
      </c>
      <c r="X8" s="910">
        <v>39.406536769843846</v>
      </c>
      <c r="Y8" s="910">
        <v>136.03488858670048</v>
      </c>
      <c r="Z8" s="910">
        <v>21.933283964493622</v>
      </c>
      <c r="AA8" s="910">
        <v>12.837800854167817</v>
      </c>
      <c r="AB8" s="910">
        <v>6.7232085569455728</v>
      </c>
      <c r="AC8" s="910">
        <v>132.03322611863297</v>
      </c>
      <c r="AD8" s="910">
        <v>113.12925366800171</v>
      </c>
      <c r="AE8" s="910">
        <v>42.912257924020992</v>
      </c>
      <c r="AF8" s="910">
        <v>235.16134187694129</v>
      </c>
      <c r="AG8" s="910">
        <v>15.680165170816116</v>
      </c>
      <c r="AH8" s="910">
        <v>24.297931650920674</v>
      </c>
      <c r="AI8" s="910">
        <v>14.332071329835586</v>
      </c>
      <c r="AJ8" s="910">
        <v>6.3998373312274852</v>
      </c>
      <c r="AK8" s="910">
        <v>599.24130377829636</v>
      </c>
      <c r="AL8" s="910">
        <v>38.421262358830774</v>
      </c>
      <c r="AM8" s="910">
        <v>96.573364153090154</v>
      </c>
      <c r="AN8" s="910">
        <v>14.105998110357099</v>
      </c>
      <c r="AO8" s="910">
        <v>27.034843391363562</v>
      </c>
      <c r="AP8" s="935"/>
      <c r="AQ8" s="935"/>
      <c r="AR8" s="935"/>
      <c r="AS8" s="938"/>
    </row>
    <row r="9" spans="2:45" s="661" customFormat="1" ht="15.75" x14ac:dyDescent="0.2">
      <c r="B9" s="623">
        <v>3</v>
      </c>
      <c r="C9" s="907">
        <v>230</v>
      </c>
      <c r="D9" s="908">
        <v>100</v>
      </c>
      <c r="E9" s="325">
        <v>525</v>
      </c>
      <c r="F9" s="317" t="s">
        <v>234</v>
      </c>
      <c r="G9" s="904" t="s">
        <v>200</v>
      </c>
      <c r="H9" s="909">
        <v>45.476590232932288</v>
      </c>
      <c r="I9" s="909">
        <v>0.78113472489289004</v>
      </c>
      <c r="J9" s="909">
        <v>16.109961105066681</v>
      </c>
      <c r="K9" s="909">
        <v>13.052069276713269</v>
      </c>
      <c r="L9" s="909">
        <v>0.34942582597068378</v>
      </c>
      <c r="M9" s="909">
        <v>2.3533846013169946</v>
      </c>
      <c r="N9" s="909">
        <v>1.9476248116544332</v>
      </c>
      <c r="O9" s="909">
        <v>1.0781078641977111</v>
      </c>
      <c r="P9" s="909">
        <v>2.0767049961767676</v>
      </c>
      <c r="Q9" s="909">
        <v>0.11555116174593859</v>
      </c>
      <c r="R9" s="909">
        <v>0.29309186227880579</v>
      </c>
      <c r="S9" s="909">
        <v>4.6353537053553093E-2</v>
      </c>
      <c r="T9" s="909">
        <v>0.56999999999999995</v>
      </c>
      <c r="U9" s="909">
        <v>15.35</v>
      </c>
      <c r="V9" s="934">
        <v>99.6</v>
      </c>
      <c r="W9" s="910">
        <v>84.108872982084463</v>
      </c>
      <c r="X9" s="910">
        <v>6.4183544363430345</v>
      </c>
      <c r="Y9" s="910">
        <v>89.894078889893933</v>
      </c>
      <c r="Z9" s="910">
        <v>16.395249273433333</v>
      </c>
      <c r="AA9" s="910">
        <v>24.317407464716627</v>
      </c>
      <c r="AB9" s="910">
        <v>1</v>
      </c>
      <c r="AC9" s="910">
        <v>87.992200808011191</v>
      </c>
      <c r="AD9" s="910">
        <v>123.57826441780078</v>
      </c>
      <c r="AE9" s="910">
        <v>33.574436870125929</v>
      </c>
      <c r="AF9" s="910">
        <v>151.73802924511358</v>
      </c>
      <c r="AG9" s="910">
        <v>9.4706293117521927</v>
      </c>
      <c r="AH9" s="910">
        <v>16.947806899570647</v>
      </c>
      <c r="AI9" s="910">
        <v>11.646738401130834</v>
      </c>
      <c r="AJ9" s="910">
        <v>6.218256589335982</v>
      </c>
      <c r="AK9" s="910">
        <v>516.06863657980432</v>
      </c>
      <c r="AL9" s="910">
        <v>31.057777006342231</v>
      </c>
      <c r="AM9" s="910">
        <v>59.081112712633512</v>
      </c>
      <c r="AN9" s="910">
        <v>8.6751706947509373</v>
      </c>
      <c r="AO9" s="910">
        <v>16.778699840148708</v>
      </c>
      <c r="AP9" s="935"/>
      <c r="AQ9" s="935"/>
      <c r="AR9" s="935"/>
      <c r="AS9" s="938"/>
    </row>
    <row r="10" spans="2:45" s="661" customFormat="1" ht="15.75" x14ac:dyDescent="0.2">
      <c r="B10" s="623">
        <v>4</v>
      </c>
      <c r="C10" s="907">
        <v>240</v>
      </c>
      <c r="D10" s="908">
        <v>100</v>
      </c>
      <c r="E10" s="325">
        <v>530.79999999999995</v>
      </c>
      <c r="F10" s="317" t="s">
        <v>234</v>
      </c>
      <c r="G10" s="904" t="s">
        <v>158</v>
      </c>
      <c r="H10" s="909">
        <v>71.95031454192997</v>
      </c>
      <c r="I10" s="909">
        <v>0.5422535184630658</v>
      </c>
      <c r="J10" s="909">
        <v>14.358133362752355</v>
      </c>
      <c r="K10" s="909">
        <v>3.6117376873492919</v>
      </c>
      <c r="L10" s="909">
        <v>3.1299490945769171E-2</v>
      </c>
      <c r="M10" s="909">
        <v>1.6757422262848491</v>
      </c>
      <c r="N10" s="909">
        <v>0.24785538446990585</v>
      </c>
      <c r="O10" s="909">
        <v>1.6703562749208045</v>
      </c>
      <c r="P10" s="909">
        <v>2.2310033254007022</v>
      </c>
      <c r="Q10" s="909">
        <v>8.4549274243116701E-2</v>
      </c>
      <c r="R10" s="909">
        <v>8.2516839766118705E-2</v>
      </c>
      <c r="S10" s="909">
        <v>0.23423807347401926</v>
      </c>
      <c r="T10" s="909">
        <v>0.28999999999999998</v>
      </c>
      <c r="U10" s="909">
        <v>2.59</v>
      </c>
      <c r="V10" s="934">
        <v>99.6</v>
      </c>
      <c r="W10" s="910">
        <v>18.854636772702701</v>
      </c>
      <c r="X10" s="910">
        <v>0</v>
      </c>
      <c r="Y10" s="910">
        <v>48.699586366766674</v>
      </c>
      <c r="Z10" s="910">
        <v>12.069093876628864</v>
      </c>
      <c r="AA10" s="910">
        <v>1.9101189410275212</v>
      </c>
      <c r="AB10" s="910">
        <v>9.9616735154500393</v>
      </c>
      <c r="AC10" s="910">
        <v>83.180497057179252</v>
      </c>
      <c r="AD10" s="910">
        <v>104.85327762205009</v>
      </c>
      <c r="AE10" s="910">
        <v>15.228689248787113</v>
      </c>
      <c r="AF10" s="910">
        <v>130.18198082485239</v>
      </c>
      <c r="AG10" s="910">
        <v>8.3789968704250253</v>
      </c>
      <c r="AH10" s="910">
        <v>8.2675230293154183</v>
      </c>
      <c r="AI10" s="910">
        <v>6.2227528174853459</v>
      </c>
      <c r="AJ10" s="910">
        <v>2.3471721903887084</v>
      </c>
      <c r="AK10" s="910">
        <v>588.34582796038296</v>
      </c>
      <c r="AL10" s="910">
        <v>20.468401134866166</v>
      </c>
      <c r="AM10" s="910">
        <v>49.323593993179863</v>
      </c>
      <c r="AN10" s="910">
        <v>0.60268945704045374</v>
      </c>
      <c r="AO10" s="910">
        <v>12.475730683969523</v>
      </c>
      <c r="AP10" s="937">
        <v>6.7413036808295672</v>
      </c>
      <c r="AQ10" s="937">
        <v>7.9024437082913277</v>
      </c>
      <c r="AR10" s="935"/>
      <c r="AS10" s="938" t="s">
        <v>159</v>
      </c>
    </row>
    <row r="11" spans="2:45" s="661" customFormat="1" ht="15.75" x14ac:dyDescent="0.2">
      <c r="B11" s="623">
        <v>5</v>
      </c>
      <c r="C11" s="907">
        <v>256</v>
      </c>
      <c r="D11" s="908">
        <v>100</v>
      </c>
      <c r="E11" s="325">
        <v>537.6</v>
      </c>
      <c r="F11" s="317" t="s">
        <v>234</v>
      </c>
      <c r="G11" s="904" t="s">
        <v>163</v>
      </c>
      <c r="H11" s="909">
        <v>88.256128353442534</v>
      </c>
      <c r="I11" s="909">
        <v>0.28178671206657713</v>
      </c>
      <c r="J11" s="909">
        <v>1.001647773536223</v>
      </c>
      <c r="K11" s="909">
        <v>4.8678552560618398</v>
      </c>
      <c r="L11" s="909">
        <v>0.12335814819122949</v>
      </c>
      <c r="M11" s="909">
        <v>0.95240646314253385</v>
      </c>
      <c r="N11" s="909">
        <v>0.22357389998625313</v>
      </c>
      <c r="O11" s="909">
        <v>0.16821565662440385</v>
      </c>
      <c r="P11" s="909">
        <v>0.22877329300918925</v>
      </c>
      <c r="Q11" s="909">
        <v>3.965811541023824E-2</v>
      </c>
      <c r="R11" s="909">
        <v>0.11805680628549071</v>
      </c>
      <c r="S11" s="909">
        <v>0.14853952224348874</v>
      </c>
      <c r="T11" s="909">
        <v>0.17</v>
      </c>
      <c r="U11" s="909">
        <v>3.02</v>
      </c>
      <c r="V11" s="934">
        <v>99.6</v>
      </c>
      <c r="W11" s="910">
        <v>1</v>
      </c>
      <c r="X11" s="910">
        <v>0</v>
      </c>
      <c r="Y11" s="910">
        <v>21.13824220744721</v>
      </c>
      <c r="Z11" s="910">
        <v>2.3070780245266569</v>
      </c>
      <c r="AA11" s="910">
        <v>0</v>
      </c>
      <c r="AB11" s="910">
        <v>1.5482407482758227</v>
      </c>
      <c r="AC11" s="910">
        <v>3.5039492029525543</v>
      </c>
      <c r="AD11" s="910">
        <v>18.794312867656242</v>
      </c>
      <c r="AE11" s="910">
        <v>9.6324357160638563</v>
      </c>
      <c r="AF11" s="910">
        <v>267.42039182506704</v>
      </c>
      <c r="AG11" s="910">
        <v>3.0243676809541</v>
      </c>
      <c r="AH11" s="910">
        <v>6.5789716285693745</v>
      </c>
      <c r="AI11" s="910">
        <v>2.3624459103948778</v>
      </c>
      <c r="AJ11" s="910">
        <v>1</v>
      </c>
      <c r="AK11" s="910">
        <v>299.66193749366909</v>
      </c>
      <c r="AL11" s="910">
        <v>9.7828524821791571</v>
      </c>
      <c r="AM11" s="910">
        <v>18.157428073078435</v>
      </c>
      <c r="AN11" s="910">
        <v>3.8342717414077985</v>
      </c>
      <c r="AO11" s="910">
        <v>2.9726779699999852</v>
      </c>
      <c r="AP11" s="937">
        <v>17.709805972704078</v>
      </c>
      <c r="AQ11" s="937">
        <v>17.613033326257675</v>
      </c>
      <c r="AR11" s="935"/>
      <c r="AS11" s="938" t="s">
        <v>159</v>
      </c>
    </row>
    <row r="12" spans="2:45" s="661" customFormat="1" ht="15.75" x14ac:dyDescent="0.2">
      <c r="B12" s="623">
        <v>6</v>
      </c>
      <c r="C12" s="907">
        <v>266</v>
      </c>
      <c r="D12" s="908">
        <v>100</v>
      </c>
      <c r="E12" s="325">
        <v>747.5</v>
      </c>
      <c r="F12" s="317" t="s">
        <v>235</v>
      </c>
      <c r="G12" s="904" t="s">
        <v>202</v>
      </c>
      <c r="H12" s="909">
        <v>52.550747206009667</v>
      </c>
      <c r="I12" s="909">
        <v>0.82493328128068921</v>
      </c>
      <c r="J12" s="909">
        <v>17.381830757778193</v>
      </c>
      <c r="K12" s="909">
        <v>6.6263756083248682</v>
      </c>
      <c r="L12" s="909">
        <v>6.1891523582515179E-2</v>
      </c>
      <c r="M12" s="909">
        <v>2.6128986695053147</v>
      </c>
      <c r="N12" s="909">
        <v>2.9066412222995477</v>
      </c>
      <c r="O12" s="909">
        <v>2.1312211598848703</v>
      </c>
      <c r="P12" s="909">
        <v>2.6337803313748935</v>
      </c>
      <c r="Q12" s="909">
        <v>0.11915463757538139</v>
      </c>
      <c r="R12" s="909">
        <v>0.16619219549809292</v>
      </c>
      <c r="S12" s="909">
        <v>0.76433340688598295</v>
      </c>
      <c r="T12" s="909">
        <v>2.0699999999999998</v>
      </c>
      <c r="U12" s="909">
        <v>8.75</v>
      </c>
      <c r="V12" s="934">
        <v>99.6</v>
      </c>
      <c r="W12" s="910">
        <v>99.33639820044624</v>
      </c>
      <c r="X12" s="910">
        <v>9.1885611128986771</v>
      </c>
      <c r="Y12" s="910">
        <v>87.093459743954824</v>
      </c>
      <c r="Z12" s="910">
        <v>15.883554739735979</v>
      </c>
      <c r="AA12" s="910">
        <v>9.1760270387985816</v>
      </c>
      <c r="AB12" s="910">
        <v>5.2873569219625418</v>
      </c>
      <c r="AC12" s="910">
        <v>102.79176395024994</v>
      </c>
      <c r="AD12" s="910">
        <v>171.54138589398556</v>
      </c>
      <c r="AE12" s="910">
        <v>25.981940464556317</v>
      </c>
      <c r="AF12" s="910">
        <v>153.07748967281995</v>
      </c>
      <c r="AG12" s="910">
        <v>10.575247952143647</v>
      </c>
      <c r="AH12" s="910">
        <v>22.649562850610334</v>
      </c>
      <c r="AI12" s="910">
        <v>9.6555500044463063</v>
      </c>
      <c r="AJ12" s="910">
        <v>3.4167197155220705</v>
      </c>
      <c r="AK12" s="910">
        <v>2724.4377086284517</v>
      </c>
      <c r="AL12" s="910">
        <v>19.844316542879781</v>
      </c>
      <c r="AM12" s="910">
        <v>42.954806675848097</v>
      </c>
      <c r="AN12" s="910">
        <v>0</v>
      </c>
      <c r="AO12" s="910">
        <v>27.380319439432327</v>
      </c>
      <c r="AP12" s="935"/>
      <c r="AQ12" s="935"/>
      <c r="AR12" s="935"/>
      <c r="AS12" s="938"/>
    </row>
    <row r="13" spans="2:45" s="661" customFormat="1" ht="15.75" x14ac:dyDescent="0.2">
      <c r="B13" s="623">
        <v>7</v>
      </c>
      <c r="C13" s="907">
        <v>274</v>
      </c>
      <c r="D13" s="908">
        <v>100</v>
      </c>
      <c r="E13" s="325">
        <v>895</v>
      </c>
      <c r="F13" s="317" t="s">
        <v>235</v>
      </c>
      <c r="G13" s="904" t="s">
        <v>203</v>
      </c>
      <c r="H13" s="909">
        <v>45.986377753267618</v>
      </c>
      <c r="I13" s="909">
        <v>0.52556557977954066</v>
      </c>
      <c r="J13" s="909">
        <v>12.578832198453224</v>
      </c>
      <c r="K13" s="909">
        <v>7.4762397448005791</v>
      </c>
      <c r="L13" s="909">
        <v>1.3282879183150504</v>
      </c>
      <c r="M13" s="909">
        <v>2.5958610801064661</v>
      </c>
      <c r="N13" s="909">
        <v>10.006613244744441</v>
      </c>
      <c r="O13" s="909">
        <v>1.0032919272708065</v>
      </c>
      <c r="P13" s="909">
        <v>2.1637540469318619</v>
      </c>
      <c r="Q13" s="909">
        <v>8.9684686053193005E-2</v>
      </c>
      <c r="R13" s="909">
        <v>0.21966088329117445</v>
      </c>
      <c r="S13" s="909">
        <v>5.5830936986084261E-2</v>
      </c>
      <c r="T13" s="909">
        <v>0.63</v>
      </c>
      <c r="U13" s="909">
        <v>14.94</v>
      </c>
      <c r="V13" s="934">
        <v>99.6</v>
      </c>
      <c r="W13" s="910">
        <v>287.63135369621091</v>
      </c>
      <c r="X13" s="910">
        <v>64.178705724475307</v>
      </c>
      <c r="Y13" s="910">
        <v>132.55989968764979</v>
      </c>
      <c r="Z13" s="910">
        <v>14.417180269829499</v>
      </c>
      <c r="AA13" s="910">
        <v>20.474853267205809</v>
      </c>
      <c r="AB13" s="910">
        <v>1</v>
      </c>
      <c r="AC13" s="910">
        <v>85.17626975712777</v>
      </c>
      <c r="AD13" s="910">
        <v>304.31143953585098</v>
      </c>
      <c r="AE13" s="910">
        <v>27.722840955409122</v>
      </c>
      <c r="AF13" s="910">
        <v>88.442950875924865</v>
      </c>
      <c r="AG13" s="910">
        <v>8.2220747044197964</v>
      </c>
      <c r="AH13" s="910">
        <v>31.09859251841705</v>
      </c>
      <c r="AI13" s="910">
        <v>7.8498112785976204</v>
      </c>
      <c r="AJ13" s="910">
        <v>3.5822340031269988</v>
      </c>
      <c r="AK13" s="910">
        <v>424.92959072389834</v>
      </c>
      <c r="AL13" s="910">
        <v>35.384382562501173</v>
      </c>
      <c r="AM13" s="910">
        <v>57.372014368163924</v>
      </c>
      <c r="AN13" s="910">
        <v>10.778759285388929</v>
      </c>
      <c r="AO13" s="910">
        <v>16.773700085349464</v>
      </c>
      <c r="AP13" s="935"/>
      <c r="AQ13" s="935"/>
      <c r="AR13" s="935"/>
      <c r="AS13" s="938"/>
    </row>
    <row r="14" spans="2:45" s="637" customFormat="1" ht="15.75" x14ac:dyDescent="0.2">
      <c r="B14" s="623">
        <v>8</v>
      </c>
      <c r="C14" s="907">
        <v>282</v>
      </c>
      <c r="D14" s="908">
        <v>100</v>
      </c>
      <c r="E14" s="325">
        <v>912.4</v>
      </c>
      <c r="F14" s="317" t="s">
        <v>235</v>
      </c>
      <c r="G14" s="904" t="s">
        <v>204</v>
      </c>
      <c r="H14" s="909">
        <v>9.83</v>
      </c>
      <c r="I14" s="909">
        <v>0.09</v>
      </c>
      <c r="J14" s="909">
        <v>2.71</v>
      </c>
      <c r="K14" s="909">
        <v>4.88</v>
      </c>
      <c r="L14" s="909">
        <v>39.979999999999997</v>
      </c>
      <c r="M14" s="909">
        <v>2.3199999999999998</v>
      </c>
      <c r="N14" s="909">
        <v>9.6199999999999992</v>
      </c>
      <c r="O14" s="909">
        <v>0.25</v>
      </c>
      <c r="P14" s="909">
        <v>0.53</v>
      </c>
      <c r="Q14" s="909">
        <v>0.78</v>
      </c>
      <c r="R14" s="909">
        <v>0.04</v>
      </c>
      <c r="S14" s="909">
        <v>0.01</v>
      </c>
      <c r="T14" s="909">
        <v>0.26</v>
      </c>
      <c r="U14" s="909">
        <v>28.3</v>
      </c>
      <c r="V14" s="909">
        <v>99.6</v>
      </c>
      <c r="W14" s="910">
        <v>582.08339710291932</v>
      </c>
      <c r="X14" s="910">
        <v>28.100698953629486</v>
      </c>
      <c r="Y14" s="910">
        <v>175.81177045251232</v>
      </c>
      <c r="Z14" s="910">
        <v>5.254335092569157</v>
      </c>
      <c r="AA14" s="910">
        <v>94.963273805604857</v>
      </c>
      <c r="AB14" s="910">
        <v>1.622577135067333</v>
      </c>
      <c r="AC14" s="910">
        <v>23.234392688105917</v>
      </c>
      <c r="AD14" s="910">
        <v>275.85822366446706</v>
      </c>
      <c r="AE14" s="910">
        <v>100.96890861330047</v>
      </c>
      <c r="AF14" s="910">
        <v>27.755274761338455</v>
      </c>
      <c r="AG14" s="910">
        <v>0</v>
      </c>
      <c r="AH14" s="910">
        <v>25.191903735323351</v>
      </c>
      <c r="AI14" s="910">
        <v>1.5466019883954403</v>
      </c>
      <c r="AJ14" s="910">
        <v>1</v>
      </c>
      <c r="AK14" s="910">
        <v>165.00171585529651</v>
      </c>
      <c r="AL14" s="910">
        <v>41.633465946233713</v>
      </c>
      <c r="AM14" s="910">
        <v>101.63957378293885</v>
      </c>
      <c r="AN14" s="910">
        <v>13.337438032661801</v>
      </c>
      <c r="AO14" s="910">
        <v>45.533905605933455</v>
      </c>
      <c r="AP14" s="936"/>
      <c r="AQ14" s="936"/>
      <c r="AR14" s="936"/>
      <c r="AS14" s="938"/>
    </row>
    <row r="15" spans="2:45" s="661" customFormat="1" ht="15.75" x14ac:dyDescent="0.2">
      <c r="B15" s="623">
        <v>9</v>
      </c>
      <c r="C15" s="907">
        <v>284</v>
      </c>
      <c r="D15" s="908">
        <v>100</v>
      </c>
      <c r="E15" s="325">
        <v>1092.5</v>
      </c>
      <c r="F15" s="317" t="s">
        <v>235</v>
      </c>
      <c r="G15" s="903" t="s">
        <v>205</v>
      </c>
      <c r="H15" s="909">
        <v>70.967918871693001</v>
      </c>
      <c r="I15" s="909">
        <v>0.79298421291698085</v>
      </c>
      <c r="J15" s="909">
        <v>15.688634321692245</v>
      </c>
      <c r="K15" s="909">
        <v>1.6622307622092354</v>
      </c>
      <c r="L15" s="909">
        <v>5.9589598868128743E-2</v>
      </c>
      <c r="M15" s="909">
        <v>0.91061963866183615</v>
      </c>
      <c r="N15" s="909">
        <v>0.79555716623598483</v>
      </c>
      <c r="O15" s="909">
        <v>0.80790734216720317</v>
      </c>
      <c r="P15" s="909">
        <v>2.7317559978527481</v>
      </c>
      <c r="Q15" s="909">
        <v>4.9812376255914184E-2</v>
      </c>
      <c r="R15" s="909">
        <v>0.18803142855280003</v>
      </c>
      <c r="S15" s="909">
        <v>5.495828289392185E-2</v>
      </c>
      <c r="T15" s="909">
        <v>0.62</v>
      </c>
      <c r="U15" s="909">
        <v>4.2699999999999996</v>
      </c>
      <c r="V15" s="934">
        <v>99.6</v>
      </c>
      <c r="W15" s="910">
        <v>27.659332387215613</v>
      </c>
      <c r="X15" s="910">
        <v>12.363241079997948</v>
      </c>
      <c r="Y15" s="910">
        <v>39.207379348973056</v>
      </c>
      <c r="Z15" s="910">
        <v>14.14412441184021</v>
      </c>
      <c r="AA15" s="910">
        <v>7.2795804717663168</v>
      </c>
      <c r="AB15" s="910">
        <v>1</v>
      </c>
      <c r="AC15" s="910">
        <v>133.53408636774839</v>
      </c>
      <c r="AD15" s="910">
        <v>95.568520576983303</v>
      </c>
      <c r="AE15" s="910">
        <v>18.046294431558369</v>
      </c>
      <c r="AF15" s="910">
        <v>301.65651954658955</v>
      </c>
      <c r="AG15" s="910">
        <v>9.9695295160376478</v>
      </c>
      <c r="AH15" s="910">
        <v>15.875106780758985</v>
      </c>
      <c r="AI15" s="910">
        <v>9.7559813010158383</v>
      </c>
      <c r="AJ15" s="910">
        <v>5.7343923910295311</v>
      </c>
      <c r="AK15" s="910">
        <v>649.9278424126079</v>
      </c>
      <c r="AL15" s="910">
        <v>15.036432796326102</v>
      </c>
      <c r="AM15" s="910">
        <v>28.091262923662992</v>
      </c>
      <c r="AN15" s="910">
        <v>0</v>
      </c>
      <c r="AO15" s="910">
        <v>6.8043417897894782</v>
      </c>
      <c r="AP15" s="937">
        <v>4.5322777608357079</v>
      </c>
      <c r="AQ15" s="937">
        <v>4.9153406195141001</v>
      </c>
      <c r="AR15" s="935"/>
      <c r="AS15" s="938" t="s">
        <v>159</v>
      </c>
    </row>
    <row r="16" spans="2:45" s="661" customFormat="1" ht="15.75" x14ac:dyDescent="0.2">
      <c r="B16" s="623">
        <v>10</v>
      </c>
      <c r="C16" s="907">
        <v>165</v>
      </c>
      <c r="D16" s="911">
        <v>101</v>
      </c>
      <c r="E16" s="325">
        <v>735.5</v>
      </c>
      <c r="F16" s="317" t="s">
        <v>233</v>
      </c>
      <c r="G16" s="904" t="s">
        <v>195</v>
      </c>
      <c r="H16" s="909">
        <v>72.934286530184366</v>
      </c>
      <c r="I16" s="909">
        <v>8.9149396128478761E-2</v>
      </c>
      <c r="J16" s="909">
        <v>7.5527074385548785</v>
      </c>
      <c r="K16" s="909">
        <v>0.846131724385491</v>
      </c>
      <c r="L16" s="909">
        <v>6.9303417485036493E-3</v>
      </c>
      <c r="M16" s="909">
        <v>0.34042678710073987</v>
      </c>
      <c r="N16" s="909">
        <v>6.9122808578863362</v>
      </c>
      <c r="O16" s="909">
        <v>0.6659428389243961</v>
      </c>
      <c r="P16" s="909">
        <v>1.6736775322636315</v>
      </c>
      <c r="Q16" s="909">
        <v>4.8092371527495022E-2</v>
      </c>
      <c r="R16" s="909">
        <v>0.19089941361787324</v>
      </c>
      <c r="S16" s="909">
        <v>0.29947476767776376</v>
      </c>
      <c r="T16" s="909">
        <v>0.21</v>
      </c>
      <c r="U16" s="909">
        <v>7.83</v>
      </c>
      <c r="V16" s="934">
        <v>99.599999999999909</v>
      </c>
      <c r="W16" s="910">
        <v>1</v>
      </c>
      <c r="X16" s="910">
        <v>0</v>
      </c>
      <c r="Y16" s="910">
        <v>27.725009635886693</v>
      </c>
      <c r="Z16" s="910">
        <v>4.9502788190976581</v>
      </c>
      <c r="AA16" s="910">
        <v>6.9617393964059842</v>
      </c>
      <c r="AB16" s="910">
        <v>2.4848959770653432</v>
      </c>
      <c r="AC16" s="910">
        <v>41.318873686684903</v>
      </c>
      <c r="AD16" s="910">
        <v>64.786462763625224</v>
      </c>
      <c r="AE16" s="910">
        <v>4.5532991582980022</v>
      </c>
      <c r="AF16" s="910">
        <v>48.976646323340844</v>
      </c>
      <c r="AG16" s="910">
        <v>0.48280931408422711</v>
      </c>
      <c r="AH16" s="910">
        <v>13.507092551965286</v>
      </c>
      <c r="AI16" s="910">
        <v>3.3494554004714057</v>
      </c>
      <c r="AJ16" s="910">
        <v>2.5371646473867675</v>
      </c>
      <c r="AK16" s="910">
        <v>763.03155644828678</v>
      </c>
      <c r="AL16" s="910">
        <v>10.48677164420851</v>
      </c>
      <c r="AM16" s="910">
        <v>13.188753370999308</v>
      </c>
      <c r="AN16" s="910">
        <v>6.5121477661129648</v>
      </c>
      <c r="AO16" s="910">
        <v>2.4167111853671748</v>
      </c>
      <c r="AP16" s="936"/>
      <c r="AQ16" s="939"/>
      <c r="AR16" s="936"/>
      <c r="AS16" s="938"/>
    </row>
    <row r="17" spans="2:45" s="661" customFormat="1" ht="15.75" x14ac:dyDescent="0.2">
      <c r="B17" s="623">
        <v>11</v>
      </c>
      <c r="C17" s="907">
        <v>168</v>
      </c>
      <c r="D17" s="911">
        <v>101</v>
      </c>
      <c r="E17" s="325">
        <v>738</v>
      </c>
      <c r="F17" s="317" t="s">
        <v>234</v>
      </c>
      <c r="G17" s="904" t="s">
        <v>195</v>
      </c>
      <c r="H17" s="909">
        <v>24.12</v>
      </c>
      <c r="I17" s="909">
        <v>0.12</v>
      </c>
      <c r="J17" s="909">
        <v>5.59</v>
      </c>
      <c r="K17" s="909">
        <v>0.95</v>
      </c>
      <c r="L17" s="909">
        <v>0.1</v>
      </c>
      <c r="M17" s="909">
        <v>1.92</v>
      </c>
      <c r="N17" s="909">
        <v>35.54</v>
      </c>
      <c r="O17" s="909">
        <v>0.41</v>
      </c>
      <c r="P17" s="909">
        <v>0.73</v>
      </c>
      <c r="Q17" s="909">
        <v>0.02</v>
      </c>
      <c r="R17" s="909">
        <v>0.04</v>
      </c>
      <c r="S17" s="909">
        <v>0.06</v>
      </c>
      <c r="T17" s="909">
        <v>0.26</v>
      </c>
      <c r="U17" s="909">
        <v>29.73</v>
      </c>
      <c r="V17" s="934">
        <v>99.59</v>
      </c>
      <c r="W17" s="910">
        <v>1</v>
      </c>
      <c r="X17" s="910">
        <v>5.629836419584076</v>
      </c>
      <c r="Y17" s="910">
        <v>47.690901286874428</v>
      </c>
      <c r="Z17" s="910">
        <v>5.8399171002265007</v>
      </c>
      <c r="AA17" s="910">
        <v>2.0633668466093336</v>
      </c>
      <c r="AB17" s="910">
        <v>1.8221939611921389</v>
      </c>
      <c r="AC17" s="910">
        <v>19.383693015703983</v>
      </c>
      <c r="AD17" s="910">
        <v>117.0548293195255</v>
      </c>
      <c r="AE17" s="910">
        <v>10.397714972403165</v>
      </c>
      <c r="AF17" s="910">
        <v>52.110751385381086</v>
      </c>
      <c r="AG17" s="910">
        <v>1.4098069718011794</v>
      </c>
      <c r="AH17" s="910">
        <v>11.131634688186919</v>
      </c>
      <c r="AI17" s="910">
        <v>2.8143075661953674</v>
      </c>
      <c r="AJ17" s="910">
        <v>1.8386342607835846</v>
      </c>
      <c r="AK17" s="910">
        <v>222.15657965833512</v>
      </c>
      <c r="AL17" s="910">
        <v>7.1417525366456802</v>
      </c>
      <c r="AM17" s="910">
        <v>9.3429356786631974</v>
      </c>
      <c r="AN17" s="910">
        <v>0</v>
      </c>
      <c r="AO17" s="910">
        <v>5.823862931125956</v>
      </c>
      <c r="AP17" s="939">
        <v>12.298125668259861</v>
      </c>
      <c r="AQ17" s="939">
        <v>6.9267413415733268</v>
      </c>
      <c r="AR17" s="940"/>
      <c r="AS17" s="938" t="s">
        <v>187</v>
      </c>
    </row>
    <row r="18" spans="2:45" s="661" customFormat="1" ht="15.75" x14ac:dyDescent="0.2">
      <c r="B18" s="623">
        <v>12</v>
      </c>
      <c r="C18" s="907">
        <v>158</v>
      </c>
      <c r="D18" s="911">
        <v>101</v>
      </c>
      <c r="E18" s="325">
        <v>739</v>
      </c>
      <c r="F18" s="317" t="s">
        <v>234</v>
      </c>
      <c r="G18" s="904" t="s">
        <v>191</v>
      </c>
      <c r="H18" s="909">
        <v>71.274333575967404</v>
      </c>
      <c r="I18" s="909">
        <v>0.38711055589436888</v>
      </c>
      <c r="J18" s="909">
        <v>14.346086213793418</v>
      </c>
      <c r="K18" s="909">
        <v>2.1990230699114051</v>
      </c>
      <c r="L18" s="909">
        <v>2.928593443633478E-2</v>
      </c>
      <c r="M18" s="909">
        <v>1.3721079000347554</v>
      </c>
      <c r="N18" s="909">
        <v>1.2873436813493075</v>
      </c>
      <c r="O18" s="909">
        <v>0.53137471883955323</v>
      </c>
      <c r="P18" s="909">
        <v>2.111990222502016</v>
      </c>
      <c r="Q18" s="909">
        <v>8.249558996150641E-2</v>
      </c>
      <c r="R18" s="909">
        <v>0.37576741227466171</v>
      </c>
      <c r="S18" s="909">
        <v>0.35308112503524741</v>
      </c>
      <c r="T18" s="909">
        <v>0.34</v>
      </c>
      <c r="U18" s="909">
        <v>4.91</v>
      </c>
      <c r="V18" s="934">
        <v>99.6</v>
      </c>
      <c r="W18" s="910">
        <v>27.337186535370574</v>
      </c>
      <c r="X18" s="910">
        <v>8.1640775792312112</v>
      </c>
      <c r="Y18" s="910">
        <v>47.636320546002104</v>
      </c>
      <c r="Z18" s="910">
        <v>11.872204610636542</v>
      </c>
      <c r="AA18" s="910">
        <v>4.9528231216937844</v>
      </c>
      <c r="AB18" s="910">
        <v>3.2597321537808228</v>
      </c>
      <c r="AC18" s="910">
        <v>64.990843856997003</v>
      </c>
      <c r="AD18" s="910">
        <v>85.994215835635387</v>
      </c>
      <c r="AE18" s="910">
        <v>8.4765122603231102</v>
      </c>
      <c r="AF18" s="910">
        <v>126.32179235557378</v>
      </c>
      <c r="AG18" s="910">
        <v>5.5439872393797707</v>
      </c>
      <c r="AH18" s="910">
        <v>20.81042751818508</v>
      </c>
      <c r="AI18" s="910">
        <v>7.2588992430093038</v>
      </c>
      <c r="AJ18" s="910">
        <v>2.2170526641866748</v>
      </c>
      <c r="AK18" s="910">
        <v>790.13496966779951</v>
      </c>
      <c r="AL18" s="910">
        <v>16.932655945902429</v>
      </c>
      <c r="AM18" s="910">
        <v>34.146470213561763</v>
      </c>
      <c r="AN18" s="910">
        <v>9.1584311667420728</v>
      </c>
      <c r="AO18" s="910">
        <v>11.227480708456397</v>
      </c>
      <c r="AP18" s="939">
        <v>22</v>
      </c>
      <c r="AQ18" s="939"/>
      <c r="AR18" s="940">
        <v>19.872212470171554</v>
      </c>
      <c r="AS18" s="938"/>
    </row>
    <row r="19" spans="2:45" s="661" customFormat="1" ht="15.75" x14ac:dyDescent="0.2">
      <c r="B19" s="623">
        <v>13</v>
      </c>
      <c r="C19" s="907">
        <v>160</v>
      </c>
      <c r="D19" s="911">
        <v>101</v>
      </c>
      <c r="E19" s="325">
        <v>741</v>
      </c>
      <c r="F19" s="317" t="s">
        <v>234</v>
      </c>
      <c r="G19" s="904" t="s">
        <v>192</v>
      </c>
      <c r="H19" s="909">
        <v>75.49226464616784</v>
      </c>
      <c r="I19" s="909">
        <v>0.1669370274891139</v>
      </c>
      <c r="J19" s="909">
        <v>10.38008004301018</v>
      </c>
      <c r="K19" s="909">
        <v>0.95140617903988478</v>
      </c>
      <c r="L19" s="909">
        <v>2.7390537760799298E-2</v>
      </c>
      <c r="M19" s="909">
        <v>0.44862380787006123</v>
      </c>
      <c r="N19" s="909">
        <v>2.717265848315658</v>
      </c>
      <c r="O19" s="909">
        <v>0.48006067507279682</v>
      </c>
      <c r="P19" s="909">
        <v>1.783912523709027</v>
      </c>
      <c r="Q19" s="909">
        <v>9.2858073090588522E-2</v>
      </c>
      <c r="R19" s="909">
        <v>0.21964306227125802</v>
      </c>
      <c r="S19" s="909">
        <v>0.44955757620281578</v>
      </c>
      <c r="T19" s="909">
        <v>0.19</v>
      </c>
      <c r="U19" s="909">
        <v>6.2</v>
      </c>
      <c r="V19" s="934">
        <v>99.6</v>
      </c>
      <c r="W19" s="910">
        <v>1</v>
      </c>
      <c r="X19" s="910">
        <v>1.8367080951915715</v>
      </c>
      <c r="Y19" s="910">
        <v>23.00983057132807</v>
      </c>
      <c r="Z19" s="910">
        <v>5.1481155375561833</v>
      </c>
      <c r="AA19" s="910">
        <v>4.5898497291077041</v>
      </c>
      <c r="AB19" s="910">
        <v>3.6099818918074305</v>
      </c>
      <c r="AC19" s="910">
        <v>40.674973987033859</v>
      </c>
      <c r="AD19" s="910">
        <v>60.552690751463587</v>
      </c>
      <c r="AE19" s="910">
        <v>5.8508247501949144</v>
      </c>
      <c r="AF19" s="910">
        <v>95.457818832222685</v>
      </c>
      <c r="AG19" s="910">
        <v>1.5330545819734442</v>
      </c>
      <c r="AH19" s="910">
        <v>14.632637190705699</v>
      </c>
      <c r="AI19" s="910">
        <v>5.0066330458185329</v>
      </c>
      <c r="AJ19" s="910">
        <v>0.34286135096605636</v>
      </c>
      <c r="AK19" s="910">
        <v>842.51338800576298</v>
      </c>
      <c r="AL19" s="910">
        <v>9.8405701940830976</v>
      </c>
      <c r="AM19" s="910">
        <v>28.632560075507829</v>
      </c>
      <c r="AN19" s="910">
        <v>3.0379811188423704</v>
      </c>
      <c r="AO19" s="910">
        <v>8.5772788707161496</v>
      </c>
      <c r="AP19" s="936"/>
      <c r="AQ19" s="939"/>
      <c r="AR19" s="936"/>
      <c r="AS19" s="938"/>
    </row>
    <row r="20" spans="2:45" s="661" customFormat="1" ht="15.75" x14ac:dyDescent="0.2">
      <c r="B20" s="623">
        <v>14</v>
      </c>
      <c r="C20" s="907">
        <v>163</v>
      </c>
      <c r="D20" s="911">
        <v>101</v>
      </c>
      <c r="E20" s="325">
        <v>743</v>
      </c>
      <c r="F20" s="317" t="s">
        <v>234</v>
      </c>
      <c r="G20" s="904" t="s">
        <v>193</v>
      </c>
      <c r="H20" s="909">
        <v>54.445575487025472</v>
      </c>
      <c r="I20" s="909">
        <v>0.51500855914265076</v>
      </c>
      <c r="J20" s="909">
        <v>14.97978890437849</v>
      </c>
      <c r="K20" s="909">
        <v>3.398662518643043</v>
      </c>
      <c r="L20" s="909">
        <v>7.7152790946784691E-2</v>
      </c>
      <c r="M20" s="909">
        <v>2.8325470752845789</v>
      </c>
      <c r="N20" s="909">
        <v>6.3156946359289234</v>
      </c>
      <c r="O20" s="909">
        <v>0.59336515250137112</v>
      </c>
      <c r="P20" s="909">
        <v>1.6237105805353822</v>
      </c>
      <c r="Q20" s="909">
        <v>6.8288427731622192E-2</v>
      </c>
      <c r="R20" s="909">
        <v>0.31364524660068788</v>
      </c>
      <c r="S20" s="909">
        <v>0.24656062128100129</v>
      </c>
      <c r="T20" s="909">
        <v>0.56000000000000005</v>
      </c>
      <c r="U20" s="909">
        <v>13.63</v>
      </c>
      <c r="V20" s="934">
        <v>99.6</v>
      </c>
      <c r="W20" s="910">
        <v>35.070181402877523</v>
      </c>
      <c r="X20" s="910">
        <v>16.30958452838648</v>
      </c>
      <c r="Y20" s="910">
        <v>52.689428335700008</v>
      </c>
      <c r="Z20" s="910">
        <v>14.440378282121534</v>
      </c>
      <c r="AA20" s="910">
        <v>5.470739272374078</v>
      </c>
      <c r="AB20" s="910">
        <v>2.2527447478926743</v>
      </c>
      <c r="AC20" s="910">
        <v>71.051220791314236</v>
      </c>
      <c r="AD20" s="910">
        <v>100.22798191779866</v>
      </c>
      <c r="AE20" s="910">
        <v>13.064575951238018</v>
      </c>
      <c r="AF20" s="910">
        <v>166.24464269311383</v>
      </c>
      <c r="AG20" s="910">
        <v>9.5932188186739946</v>
      </c>
      <c r="AH20" s="910">
        <v>19.31471646967859</v>
      </c>
      <c r="AI20" s="910">
        <v>10.375427728033548</v>
      </c>
      <c r="AJ20" s="910">
        <v>2.1370597738460035</v>
      </c>
      <c r="AK20" s="910">
        <v>566.693843938653</v>
      </c>
      <c r="AL20" s="910">
        <v>24.368339339969527</v>
      </c>
      <c r="AM20" s="910">
        <v>60.787098552382361</v>
      </c>
      <c r="AN20" s="910">
        <v>15.417850561888434</v>
      </c>
      <c r="AO20" s="910">
        <v>15.776086683603088</v>
      </c>
      <c r="AP20" s="939">
        <v>18.743988984780987</v>
      </c>
      <c r="AQ20" s="939">
        <v>14.29384965831435</v>
      </c>
      <c r="AR20" s="940">
        <v>4.3228414356471401</v>
      </c>
      <c r="AS20" s="938" t="s">
        <v>187</v>
      </c>
    </row>
    <row r="21" spans="2:45" s="661" customFormat="1" ht="15.75" x14ac:dyDescent="0.2">
      <c r="B21" s="623">
        <v>15</v>
      </c>
      <c r="C21" s="907">
        <v>152</v>
      </c>
      <c r="D21" s="911">
        <v>101</v>
      </c>
      <c r="E21" s="326">
        <v>886.2</v>
      </c>
      <c r="F21" s="317" t="s">
        <v>236</v>
      </c>
      <c r="G21" s="904" t="s">
        <v>186</v>
      </c>
      <c r="H21" s="909">
        <v>71.692688199861649</v>
      </c>
      <c r="I21" s="909">
        <v>0.37651738159648607</v>
      </c>
      <c r="J21" s="909">
        <v>7.5050864158647501</v>
      </c>
      <c r="K21" s="909">
        <v>0.78528978701146779</v>
      </c>
      <c r="L21" s="909">
        <v>6.6493366253662783E-2</v>
      </c>
      <c r="M21" s="909">
        <v>0.51378390690820752</v>
      </c>
      <c r="N21" s="909">
        <v>9.8846512151088586</v>
      </c>
      <c r="O21" s="909">
        <v>0.44729054065454471</v>
      </c>
      <c r="P21" s="909">
        <v>1.084875283319179</v>
      </c>
      <c r="Q21" s="909">
        <v>4.4885631850981142E-2</v>
      </c>
      <c r="R21" s="909">
        <v>6.9729307154547462E-2</v>
      </c>
      <c r="S21" s="909">
        <v>0.3287089644156736</v>
      </c>
      <c r="T21" s="909">
        <v>0.2</v>
      </c>
      <c r="U21" s="909">
        <v>6.6</v>
      </c>
      <c r="V21" s="934">
        <v>99.6</v>
      </c>
      <c r="W21" s="910">
        <v>1</v>
      </c>
      <c r="X21" s="910">
        <v>0.75058171307046517</v>
      </c>
      <c r="Y21" s="910">
        <v>21.469773659463357</v>
      </c>
      <c r="Z21" s="910">
        <v>3.6974191890575692</v>
      </c>
      <c r="AA21" s="910">
        <v>2.4215222134380294</v>
      </c>
      <c r="AB21" s="910">
        <v>2.3508301241840148</v>
      </c>
      <c r="AC21" s="910">
        <v>29.813019893775614</v>
      </c>
      <c r="AD21" s="910">
        <v>52.238967359197595</v>
      </c>
      <c r="AE21" s="910">
        <v>8.7598647261568896</v>
      </c>
      <c r="AF21" s="910">
        <v>203.78414731363227</v>
      </c>
      <c r="AG21" s="910">
        <v>3.2785956271169341</v>
      </c>
      <c r="AH21" s="910">
        <v>4.9379124203555227</v>
      </c>
      <c r="AI21" s="910">
        <v>2.8474580528814326</v>
      </c>
      <c r="AJ21" s="910">
        <v>1.4292004414214983</v>
      </c>
      <c r="AK21" s="910">
        <v>138.30754494711715</v>
      </c>
      <c r="AL21" s="910">
        <v>7.6330405570160025</v>
      </c>
      <c r="AM21" s="910">
        <v>13.161121915658697</v>
      </c>
      <c r="AN21" s="910">
        <v>0</v>
      </c>
      <c r="AO21" s="910">
        <v>2.1140225095012526</v>
      </c>
      <c r="AP21" s="936"/>
      <c r="AQ21" s="939"/>
      <c r="AR21" s="936"/>
      <c r="AS21" s="938" t="s">
        <v>187</v>
      </c>
    </row>
    <row r="22" spans="2:45" s="661" customFormat="1" ht="15.75" x14ac:dyDescent="0.2">
      <c r="B22" s="623">
        <v>16</v>
      </c>
      <c r="C22" s="907">
        <v>157</v>
      </c>
      <c r="D22" s="911">
        <v>101</v>
      </c>
      <c r="E22" s="325">
        <v>891.6</v>
      </c>
      <c r="F22" s="317" t="s">
        <v>235</v>
      </c>
      <c r="G22" s="904" t="s">
        <v>189</v>
      </c>
      <c r="H22" s="909">
        <v>71.476203417317478</v>
      </c>
      <c r="I22" s="909">
        <v>0.54686219544791914</v>
      </c>
      <c r="J22" s="909">
        <v>7.8198581545946446</v>
      </c>
      <c r="K22" s="909">
        <v>0.85012972733786585</v>
      </c>
      <c r="L22" s="909">
        <v>3.6721765127368862E-2</v>
      </c>
      <c r="M22" s="909">
        <v>0.52265921388669878</v>
      </c>
      <c r="N22" s="909">
        <v>9.3786553549728993</v>
      </c>
      <c r="O22" s="909">
        <v>0.6036140142811256</v>
      </c>
      <c r="P22" s="909">
        <v>1.0005637765244166</v>
      </c>
      <c r="Q22" s="909">
        <v>7.9702922037811944E-2</v>
      </c>
      <c r="R22" s="909">
        <v>7.7407811717351394E-2</v>
      </c>
      <c r="S22" s="909">
        <v>0.49762164675440179</v>
      </c>
      <c r="T22" s="909">
        <v>0.25</v>
      </c>
      <c r="U22" s="909">
        <v>6.46</v>
      </c>
      <c r="V22" s="934">
        <v>99.6</v>
      </c>
      <c r="W22" s="910">
        <v>2.3925364374960814</v>
      </c>
      <c r="X22" s="910">
        <v>1.9078945469152628</v>
      </c>
      <c r="Y22" s="910">
        <v>27.595051647783151</v>
      </c>
      <c r="Z22" s="910">
        <v>5.03827697270673</v>
      </c>
      <c r="AA22" s="910">
        <v>4.1866533158623286E-2</v>
      </c>
      <c r="AB22" s="910">
        <v>4.0086065028235751</v>
      </c>
      <c r="AC22" s="910">
        <v>26.981840127467404</v>
      </c>
      <c r="AD22" s="910">
        <v>51.288194397877497</v>
      </c>
      <c r="AE22" s="910">
        <v>14.876691150655573</v>
      </c>
      <c r="AF22" s="910">
        <v>317.18652926502619</v>
      </c>
      <c r="AG22" s="910">
        <v>3.8102475569122967</v>
      </c>
      <c r="AH22" s="910">
        <v>10.236857407731245</v>
      </c>
      <c r="AI22" s="910">
        <v>4.6128838157589618</v>
      </c>
      <c r="AJ22" s="910">
        <v>0.81844463888419472</v>
      </c>
      <c r="AK22" s="910">
        <v>138.75453422449996</v>
      </c>
      <c r="AL22" s="910">
        <v>13.28289594625185</v>
      </c>
      <c r="AM22" s="910">
        <v>25.00356270529123</v>
      </c>
      <c r="AN22" s="910">
        <v>0</v>
      </c>
      <c r="AO22" s="910">
        <v>3.6719534760063581</v>
      </c>
      <c r="AP22" s="939">
        <v>23.624550160518361</v>
      </c>
      <c r="AQ22" s="939">
        <v>20.787587929787691</v>
      </c>
      <c r="AR22" s="941">
        <v>21.650927221603709</v>
      </c>
      <c r="AS22" s="938" t="s">
        <v>187</v>
      </c>
    </row>
    <row r="23" spans="2:45" s="661" customFormat="1" ht="15.75" x14ac:dyDescent="0.2">
      <c r="B23" s="623">
        <v>17</v>
      </c>
      <c r="C23" s="907">
        <v>144</v>
      </c>
      <c r="D23" s="912">
        <v>110</v>
      </c>
      <c r="E23" s="327">
        <v>2957.6</v>
      </c>
      <c r="F23" s="327" t="s">
        <v>237</v>
      </c>
      <c r="G23" s="904" t="s">
        <v>177</v>
      </c>
      <c r="H23" s="909">
        <v>49.805486212701268</v>
      </c>
      <c r="I23" s="909">
        <v>1.2819140311916537</v>
      </c>
      <c r="J23" s="909">
        <v>19.389375041624852</v>
      </c>
      <c r="K23" s="909">
        <v>10.047543502274729</v>
      </c>
      <c r="L23" s="909">
        <v>5.5397910604748801E-2</v>
      </c>
      <c r="M23" s="909">
        <v>3.9152818892285226</v>
      </c>
      <c r="N23" s="909">
        <v>0.49549762652232138</v>
      </c>
      <c r="O23" s="909">
        <v>1.1172089188562295</v>
      </c>
      <c r="P23" s="909">
        <v>5.5834926751745959</v>
      </c>
      <c r="Q23" s="909">
        <v>0.16449245240987792</v>
      </c>
      <c r="R23" s="909">
        <v>8.102343163304912E-2</v>
      </c>
      <c r="S23" s="909">
        <v>0.66328630777816322</v>
      </c>
      <c r="T23" s="909">
        <v>1.32</v>
      </c>
      <c r="U23" s="909">
        <v>5.68</v>
      </c>
      <c r="V23" s="934">
        <v>99.6</v>
      </c>
      <c r="W23" s="910">
        <v>164.833702959031</v>
      </c>
      <c r="X23" s="910">
        <v>2.6020932690686833</v>
      </c>
      <c r="Y23" s="910">
        <v>108.15354724725148</v>
      </c>
      <c r="Z23" s="910">
        <v>22.531697433009423</v>
      </c>
      <c r="AA23" s="910">
        <v>8.9562533369406108</v>
      </c>
      <c r="AB23" s="910">
        <v>29.642836171600777</v>
      </c>
      <c r="AC23" s="910">
        <v>179.02006332082601</v>
      </c>
      <c r="AD23" s="910">
        <v>121.24303095887846</v>
      </c>
      <c r="AE23" s="910">
        <v>31.864987372923689</v>
      </c>
      <c r="AF23" s="910">
        <v>159.68308369900151</v>
      </c>
      <c r="AG23" s="910">
        <v>14.93744109982727</v>
      </c>
      <c r="AH23" s="910">
        <v>12.820722079029544</v>
      </c>
      <c r="AI23" s="910">
        <v>15.48121049729582</v>
      </c>
      <c r="AJ23" s="910">
        <v>6.020762171249757</v>
      </c>
      <c r="AK23" s="910">
        <v>603.71584838195588</v>
      </c>
      <c r="AL23" s="910">
        <v>34.321107160918807</v>
      </c>
      <c r="AM23" s="910">
        <v>67.883331169921846</v>
      </c>
      <c r="AN23" s="910">
        <v>8.9189584016046677</v>
      </c>
      <c r="AO23" s="910">
        <v>22.744534229580143</v>
      </c>
      <c r="AP23" s="942"/>
      <c r="AQ23" s="935"/>
      <c r="AR23" s="943"/>
      <c r="AS23" s="944"/>
    </row>
    <row r="24" spans="2:45" s="661" customFormat="1" ht="15.75" x14ac:dyDescent="0.2">
      <c r="B24" s="623">
        <v>18</v>
      </c>
      <c r="C24" s="907">
        <v>145</v>
      </c>
      <c r="D24" s="912">
        <v>110</v>
      </c>
      <c r="E24" s="327">
        <v>2958.5</v>
      </c>
      <c r="F24" s="327" t="s">
        <v>237</v>
      </c>
      <c r="G24" s="904" t="s">
        <v>177</v>
      </c>
      <c r="H24" s="909">
        <v>59.057213687103662</v>
      </c>
      <c r="I24" s="909">
        <v>1.0121571302192716</v>
      </c>
      <c r="J24" s="909">
        <v>15.274304671092169</v>
      </c>
      <c r="K24" s="909">
        <v>8.0877379947461172</v>
      </c>
      <c r="L24" s="909">
        <v>4.675839574287044E-2</v>
      </c>
      <c r="M24" s="909">
        <v>3.0138767296277029</v>
      </c>
      <c r="N24" s="909">
        <v>0.36067773718437873</v>
      </c>
      <c r="O24" s="909">
        <v>0.95493824325875676</v>
      </c>
      <c r="P24" s="909">
        <v>4.3594097149533013</v>
      </c>
      <c r="Q24" s="909">
        <v>0.12573510443608563</v>
      </c>
      <c r="R24" s="909">
        <v>6.4436625900689465E-2</v>
      </c>
      <c r="S24" s="909">
        <v>0.58275396573496929</v>
      </c>
      <c r="T24" s="909">
        <v>1.3</v>
      </c>
      <c r="U24" s="909">
        <v>5.36</v>
      </c>
      <c r="V24" s="934">
        <v>99.599999999999952</v>
      </c>
      <c r="W24" s="910">
        <v>121.90880451632353</v>
      </c>
      <c r="X24" s="910">
        <v>1.1161760384996282</v>
      </c>
      <c r="Y24" s="910">
        <v>99.622839637329477</v>
      </c>
      <c r="Z24" s="910">
        <v>21.768380141387983</v>
      </c>
      <c r="AA24" s="910">
        <v>11.333361759293908</v>
      </c>
      <c r="AB24" s="910">
        <v>27.974880564865156</v>
      </c>
      <c r="AC24" s="910">
        <v>161.12388387286023</v>
      </c>
      <c r="AD24" s="910">
        <v>110.3599542792133</v>
      </c>
      <c r="AE24" s="910">
        <v>30.504480124951087</v>
      </c>
      <c r="AF24" s="910">
        <v>169.00181391462971</v>
      </c>
      <c r="AG24" s="910">
        <v>14.092216008680284</v>
      </c>
      <c r="AH24" s="910">
        <v>10.819943658339383</v>
      </c>
      <c r="AI24" s="910">
        <v>14.036796364541019</v>
      </c>
      <c r="AJ24" s="910">
        <v>6.029210634863337</v>
      </c>
      <c r="AK24" s="910">
        <v>630.45466447680781</v>
      </c>
      <c r="AL24" s="910">
        <v>39.041435721717406</v>
      </c>
      <c r="AM24" s="910">
        <v>65.654548824972565</v>
      </c>
      <c r="AN24" s="910">
        <v>4.6910651016173119</v>
      </c>
      <c r="AO24" s="910">
        <v>19.243594225883911</v>
      </c>
      <c r="AP24" s="939">
        <v>13.468741432990491</v>
      </c>
      <c r="AQ24" s="936"/>
      <c r="AR24" s="941">
        <v>1.8779495646472684</v>
      </c>
      <c r="AS24" s="945"/>
    </row>
    <row r="25" spans="2:45" s="661" customFormat="1" ht="15.75" x14ac:dyDescent="0.2">
      <c r="B25" s="623">
        <v>19</v>
      </c>
      <c r="C25" s="907">
        <v>148</v>
      </c>
      <c r="D25" s="912">
        <v>110</v>
      </c>
      <c r="E25" s="327">
        <v>2961.75</v>
      </c>
      <c r="F25" s="327" t="s">
        <v>238</v>
      </c>
      <c r="G25" s="904" t="s">
        <v>177</v>
      </c>
      <c r="H25" s="909">
        <v>56.698769883152906</v>
      </c>
      <c r="I25" s="909">
        <v>0.87440852582124529</v>
      </c>
      <c r="J25" s="909">
        <v>15.960404621577947</v>
      </c>
      <c r="K25" s="909">
        <v>6.979509260902458</v>
      </c>
      <c r="L25" s="909">
        <v>3.2795643686427615E-2</v>
      </c>
      <c r="M25" s="909">
        <v>3.2323940110028668</v>
      </c>
      <c r="N25" s="909">
        <v>0.41388528249722117</v>
      </c>
      <c r="O25" s="909">
        <v>0.77453088368530665</v>
      </c>
      <c r="P25" s="909">
        <v>5.3276949086052126</v>
      </c>
      <c r="Q25" s="909">
        <v>0.11584954652867935</v>
      </c>
      <c r="R25" s="909">
        <v>6.1758030318597452E-2</v>
      </c>
      <c r="S25" s="909">
        <v>0.72799940222112203</v>
      </c>
      <c r="T25" s="909">
        <v>2.46</v>
      </c>
      <c r="U25" s="909">
        <v>5.94</v>
      </c>
      <c r="V25" s="934">
        <v>99.6</v>
      </c>
      <c r="W25" s="910">
        <v>97.219344256177848</v>
      </c>
      <c r="X25" s="910">
        <v>0</v>
      </c>
      <c r="Y25" s="910">
        <v>83.146247467191358</v>
      </c>
      <c r="Z25" s="910">
        <v>20.247056363068555</v>
      </c>
      <c r="AA25" s="910">
        <v>5.0126108513549115</v>
      </c>
      <c r="AB25" s="910">
        <v>34.122398962910701</v>
      </c>
      <c r="AC25" s="910">
        <v>171.3469169981355</v>
      </c>
      <c r="AD25" s="910">
        <v>125.23369387133533</v>
      </c>
      <c r="AE25" s="910">
        <v>24.36266888073234</v>
      </c>
      <c r="AF25" s="910">
        <v>152.18370160630394</v>
      </c>
      <c r="AG25" s="910">
        <v>13.866333698955543</v>
      </c>
      <c r="AH25" s="910">
        <v>10.604394342006719</v>
      </c>
      <c r="AI25" s="910">
        <v>14.40805195248204</v>
      </c>
      <c r="AJ25" s="910">
        <v>4.6237146305304568</v>
      </c>
      <c r="AK25" s="910">
        <v>411.89425685486117</v>
      </c>
      <c r="AL25" s="910">
        <v>29.507823365587473</v>
      </c>
      <c r="AM25" s="910">
        <v>48.387396194667225</v>
      </c>
      <c r="AN25" s="910">
        <v>7.9226527200202064</v>
      </c>
      <c r="AO25" s="910">
        <v>19.394244965610856</v>
      </c>
      <c r="AP25" s="942"/>
      <c r="AQ25" s="935"/>
      <c r="AR25" s="943"/>
      <c r="AS25" s="944"/>
    </row>
    <row r="26" spans="2:45" s="661" customFormat="1" ht="15.75" x14ac:dyDescent="0.2">
      <c r="B26" s="623">
        <v>20</v>
      </c>
      <c r="C26" s="907">
        <v>150</v>
      </c>
      <c r="D26" s="912">
        <v>110</v>
      </c>
      <c r="E26" s="327">
        <v>2963.5</v>
      </c>
      <c r="F26" s="327" t="s">
        <v>238</v>
      </c>
      <c r="G26" s="904" t="s">
        <v>184</v>
      </c>
      <c r="H26" s="909">
        <v>20.420000000000002</v>
      </c>
      <c r="I26" s="909">
        <v>0.19</v>
      </c>
      <c r="J26" s="909">
        <v>7.74</v>
      </c>
      <c r="K26" s="909">
        <v>2.95</v>
      </c>
      <c r="L26" s="909">
        <v>0.64</v>
      </c>
      <c r="M26" s="909">
        <v>14.2</v>
      </c>
      <c r="N26" s="909">
        <v>16.8</v>
      </c>
      <c r="O26" s="909">
        <v>0.44</v>
      </c>
      <c r="P26" s="909">
        <v>2.0299999999999998</v>
      </c>
      <c r="Q26" s="909">
        <v>0.26</v>
      </c>
      <c r="R26" s="909">
        <v>0.03</v>
      </c>
      <c r="S26" s="909">
        <v>0.09</v>
      </c>
      <c r="T26" s="909">
        <v>0.8</v>
      </c>
      <c r="U26" s="909">
        <v>33.01</v>
      </c>
      <c r="V26" s="934">
        <v>99.6</v>
      </c>
      <c r="W26" s="910">
        <v>46.585247914647141</v>
      </c>
      <c r="X26" s="910">
        <v>3.2844244280811981</v>
      </c>
      <c r="Y26" s="910">
        <v>70.005764700300418</v>
      </c>
      <c r="Z26" s="910">
        <v>7.9533807212167886</v>
      </c>
      <c r="AA26" s="910">
        <v>2.779755328917378</v>
      </c>
      <c r="AB26" s="910">
        <v>13.854798525091761</v>
      </c>
      <c r="AC26" s="910">
        <v>63.410379195098209</v>
      </c>
      <c r="AD26" s="910">
        <v>194.81727642702791</v>
      </c>
      <c r="AE26" s="910">
        <v>27.080529238276331</v>
      </c>
      <c r="AF26" s="910">
        <v>55.271471515929711</v>
      </c>
      <c r="AG26" s="910">
        <v>3.75201651538887</v>
      </c>
      <c r="AH26" s="910">
        <v>23.62124574251207</v>
      </c>
      <c r="AI26" s="910">
        <v>5.0687338335974568</v>
      </c>
      <c r="AJ26" s="910">
        <v>3.3573603742621145</v>
      </c>
      <c r="AK26" s="910">
        <v>288.80244876336127</v>
      </c>
      <c r="AL26" s="910">
        <v>12.212148998140615</v>
      </c>
      <c r="AM26" s="910">
        <v>36.727836604253405</v>
      </c>
      <c r="AN26" s="910">
        <v>0.90152610200406225</v>
      </c>
      <c r="AO26" s="910">
        <v>9.5756159027454526</v>
      </c>
      <c r="AP26" s="939">
        <v>7.3588639489444994</v>
      </c>
      <c r="AQ26" s="939">
        <v>5.1606363756555442</v>
      </c>
      <c r="AR26" s="940">
        <v>0.4795314382105999</v>
      </c>
      <c r="AS26" s="938"/>
    </row>
    <row r="27" spans="2:45" s="661" customFormat="1" ht="15.75" x14ac:dyDescent="0.2">
      <c r="B27" s="623">
        <v>21</v>
      </c>
      <c r="C27" s="907">
        <v>132</v>
      </c>
      <c r="D27" s="913">
        <v>110</v>
      </c>
      <c r="E27" s="327">
        <v>3145.8</v>
      </c>
      <c r="F27" s="327" t="s">
        <v>239</v>
      </c>
      <c r="G27" s="904" t="s">
        <v>179</v>
      </c>
      <c r="H27" s="909">
        <v>66.758576514595433</v>
      </c>
      <c r="I27" s="909">
        <v>0.40613264927553339</v>
      </c>
      <c r="J27" s="909">
        <v>10.953151030114352</v>
      </c>
      <c r="K27" s="909">
        <v>2.069103785197985</v>
      </c>
      <c r="L27" s="909">
        <v>0.11051654910841419</v>
      </c>
      <c r="M27" s="909">
        <v>2.12519772363959</v>
      </c>
      <c r="N27" s="909">
        <v>4.1442661335796069</v>
      </c>
      <c r="O27" s="909">
        <v>1.3415539132319123</v>
      </c>
      <c r="P27" s="909">
        <v>2.3410079225601796</v>
      </c>
      <c r="Q27" s="909">
        <v>0.11114329702396283</v>
      </c>
      <c r="R27" s="909">
        <v>1.3288100389490896</v>
      </c>
      <c r="S27" s="909">
        <v>0.38054044272396303</v>
      </c>
      <c r="T27" s="909">
        <v>0.18</v>
      </c>
      <c r="U27" s="909">
        <v>7.35</v>
      </c>
      <c r="V27" s="934">
        <v>99.6</v>
      </c>
      <c r="W27" s="910">
        <v>25.527205727885825</v>
      </c>
      <c r="X27" s="910">
        <v>19.859751120078464</v>
      </c>
      <c r="Y27" s="910">
        <v>41.230501324404003</v>
      </c>
      <c r="Z27" s="910">
        <v>10.522053308823097</v>
      </c>
      <c r="AA27" s="910">
        <v>23.254937920651219</v>
      </c>
      <c r="AB27" s="910">
        <v>6.9844205026850688</v>
      </c>
      <c r="AC27" s="910">
        <v>65.750218544428051</v>
      </c>
      <c r="AD27" s="910">
        <v>288.90727087077397</v>
      </c>
      <c r="AE27" s="910">
        <v>15.3168925307341</v>
      </c>
      <c r="AF27" s="910">
        <v>108.20681132731391</v>
      </c>
      <c r="AG27" s="910">
        <v>6.4255305683186235</v>
      </c>
      <c r="AH27" s="910">
        <v>8.380915026746047</v>
      </c>
      <c r="AI27" s="910">
        <v>5.4679876995703838</v>
      </c>
      <c r="AJ27" s="910">
        <v>5.8109480119221599</v>
      </c>
      <c r="AK27" s="910">
        <v>637.77068662358863</v>
      </c>
      <c r="AL27" s="910">
        <v>25.698889628802149</v>
      </c>
      <c r="AM27" s="910">
        <v>45.000921308510222</v>
      </c>
      <c r="AN27" s="910">
        <v>6.7780857036832858</v>
      </c>
      <c r="AO27" s="910">
        <v>11.411052924116165</v>
      </c>
      <c r="AP27" s="939">
        <v>12.101778330423366</v>
      </c>
      <c r="AQ27" s="939">
        <v>10.704438317175118</v>
      </c>
      <c r="AR27" s="940">
        <v>4.1907217679430691</v>
      </c>
      <c r="AS27" s="938"/>
    </row>
    <row r="28" spans="2:45" s="661" customFormat="1" ht="15.75" x14ac:dyDescent="0.2">
      <c r="B28" s="623">
        <v>22</v>
      </c>
      <c r="C28" s="907">
        <v>133</v>
      </c>
      <c r="D28" s="913">
        <v>110</v>
      </c>
      <c r="E28" s="327">
        <v>3146</v>
      </c>
      <c r="F28" s="327" t="s">
        <v>240</v>
      </c>
      <c r="G28" s="904" t="s">
        <v>180</v>
      </c>
      <c r="H28" s="909">
        <v>65.812466847937856</v>
      </c>
      <c r="I28" s="909">
        <v>0.59680252965999203</v>
      </c>
      <c r="J28" s="909">
        <v>12.312368324100252</v>
      </c>
      <c r="K28" s="909">
        <v>2.2595775160420493</v>
      </c>
      <c r="L28" s="909">
        <v>0.12575258062839173</v>
      </c>
      <c r="M28" s="909">
        <v>2.7103650060687428</v>
      </c>
      <c r="N28" s="909">
        <v>3.7163856510958762</v>
      </c>
      <c r="O28" s="909">
        <v>1.4417679592976078</v>
      </c>
      <c r="P28" s="909">
        <v>2.4994892084867466</v>
      </c>
      <c r="Q28" s="909">
        <v>0.12261921067917933</v>
      </c>
      <c r="R28" s="909">
        <v>0.35793529386503198</v>
      </c>
      <c r="S28" s="909">
        <v>0.46446987213825425</v>
      </c>
      <c r="T28" s="909">
        <v>0.33</v>
      </c>
      <c r="U28" s="909">
        <v>6.85</v>
      </c>
      <c r="V28" s="934">
        <v>99.599999999999952</v>
      </c>
      <c r="W28" s="910">
        <v>22.472846757178974</v>
      </c>
      <c r="X28" s="910">
        <v>9.8762712156702808</v>
      </c>
      <c r="Y28" s="910">
        <v>51.025533751608499</v>
      </c>
      <c r="Z28" s="910">
        <v>12.96908903859798</v>
      </c>
      <c r="AA28" s="910">
        <v>10.466129696496061</v>
      </c>
      <c r="AB28" s="910">
        <v>14.109921224405198</v>
      </c>
      <c r="AC28" s="910">
        <v>74.75132095201738</v>
      </c>
      <c r="AD28" s="910">
        <v>189.133538982472</v>
      </c>
      <c r="AE28" s="910">
        <v>17.796403458778574</v>
      </c>
      <c r="AF28" s="910">
        <v>141.73765544627116</v>
      </c>
      <c r="AG28" s="910">
        <v>10.245313734539856</v>
      </c>
      <c r="AH28" s="910">
        <v>7.6729765894160282</v>
      </c>
      <c r="AI28" s="910">
        <v>9.379612151656973</v>
      </c>
      <c r="AJ28" s="910">
        <v>3.6131016662436326</v>
      </c>
      <c r="AK28" s="910">
        <v>654.32539859104202</v>
      </c>
      <c r="AL28" s="910">
        <v>27.457985976376801</v>
      </c>
      <c r="AM28" s="910">
        <v>53.011027450155645</v>
      </c>
      <c r="AN28" s="910">
        <v>7.4873919911033644</v>
      </c>
      <c r="AO28" s="910">
        <v>13.883353192884918</v>
      </c>
      <c r="AP28" s="939">
        <v>12.617472441949692</v>
      </c>
      <c r="AQ28" s="939">
        <v>10.923691175810875</v>
      </c>
      <c r="AR28" s="939"/>
      <c r="AS28" s="938"/>
    </row>
    <row r="29" spans="2:45" s="661" customFormat="1" ht="15.75" x14ac:dyDescent="0.2">
      <c r="B29" s="623">
        <v>23</v>
      </c>
      <c r="C29" s="907">
        <v>135</v>
      </c>
      <c r="D29" s="913">
        <v>110</v>
      </c>
      <c r="E29" s="327">
        <v>3148</v>
      </c>
      <c r="F29" s="327" t="s">
        <v>240</v>
      </c>
      <c r="G29" s="904" t="s">
        <v>167</v>
      </c>
      <c r="H29" s="909">
        <v>68.752430376359499</v>
      </c>
      <c r="I29" s="909">
        <v>0.38122513320942797</v>
      </c>
      <c r="J29" s="909">
        <v>10.185676548731768</v>
      </c>
      <c r="K29" s="909">
        <v>1.8270861006826034</v>
      </c>
      <c r="L29" s="909">
        <v>0.10104134411376799</v>
      </c>
      <c r="M29" s="909">
        <v>2.0410560058647</v>
      </c>
      <c r="N29" s="909">
        <v>3.831541991187208</v>
      </c>
      <c r="O29" s="909">
        <v>1.3962266229962366</v>
      </c>
      <c r="P29" s="909">
        <v>2.562216622872556</v>
      </c>
      <c r="Q29" s="909">
        <v>0.11084308440963403</v>
      </c>
      <c r="R29" s="909">
        <v>1.0679725969176592</v>
      </c>
      <c r="S29" s="909">
        <v>0.48268357265493494</v>
      </c>
      <c r="T29" s="909">
        <v>0.28000000000000003</v>
      </c>
      <c r="U29" s="909">
        <v>6.58</v>
      </c>
      <c r="V29" s="934">
        <v>99.6</v>
      </c>
      <c r="W29" s="910">
        <v>25.13123716060764</v>
      </c>
      <c r="X29" s="910">
        <v>27.669592120115027</v>
      </c>
      <c r="Y29" s="910">
        <v>40.648270717969972</v>
      </c>
      <c r="Z29" s="910">
        <v>8.1170707386104812</v>
      </c>
      <c r="AA29" s="910">
        <v>22.730113163759995</v>
      </c>
      <c r="AB29" s="910">
        <v>9.4092849995473369</v>
      </c>
      <c r="AC29" s="910">
        <v>66.912972961844446</v>
      </c>
      <c r="AD29" s="910">
        <v>259.2509263250825</v>
      </c>
      <c r="AE29" s="910">
        <v>13.658306595417921</v>
      </c>
      <c r="AF29" s="910">
        <v>111.65947753700486</v>
      </c>
      <c r="AG29" s="910">
        <v>4.9562647131830886</v>
      </c>
      <c r="AH29" s="910">
        <v>8.13788214683135</v>
      </c>
      <c r="AI29" s="910">
        <v>5.9534198482395624</v>
      </c>
      <c r="AJ29" s="910">
        <v>3.8379426435790003</v>
      </c>
      <c r="AK29" s="910">
        <v>724.15293662953184</v>
      </c>
      <c r="AL29" s="910">
        <v>24.003478679706252</v>
      </c>
      <c r="AM29" s="910">
        <v>43.996758688875765</v>
      </c>
      <c r="AN29" s="910">
        <v>0.8848982509805855</v>
      </c>
      <c r="AO29" s="910">
        <v>9.6731403417874642</v>
      </c>
      <c r="AP29" s="942"/>
      <c r="AQ29" s="935"/>
      <c r="AR29" s="943"/>
      <c r="AS29" s="944"/>
    </row>
    <row r="30" spans="2:45" s="661" customFormat="1" ht="15.75" x14ac:dyDescent="0.2">
      <c r="B30" s="623">
        <v>24</v>
      </c>
      <c r="C30" s="907">
        <v>137</v>
      </c>
      <c r="D30" s="913">
        <v>110</v>
      </c>
      <c r="E30" s="327">
        <v>3148.1</v>
      </c>
      <c r="F30" s="327" t="s">
        <v>240</v>
      </c>
      <c r="G30" s="904" t="s">
        <v>167</v>
      </c>
      <c r="H30" s="909">
        <v>67.122452066013693</v>
      </c>
      <c r="I30" s="909">
        <v>0.49141662459470675</v>
      </c>
      <c r="J30" s="909">
        <v>11.957735137378972</v>
      </c>
      <c r="K30" s="909">
        <v>2.2152782471138632</v>
      </c>
      <c r="L30" s="909">
        <v>9.7846140037920845E-2</v>
      </c>
      <c r="M30" s="909">
        <v>2.1321090280816302</v>
      </c>
      <c r="N30" s="909">
        <v>3.3508139297454362</v>
      </c>
      <c r="O30" s="909">
        <v>1.4331336766405258</v>
      </c>
      <c r="P30" s="909">
        <v>2.5983354761984896</v>
      </c>
      <c r="Q30" s="909">
        <v>0.11293942759696182</v>
      </c>
      <c r="R30" s="909">
        <v>0.81462116163486009</v>
      </c>
      <c r="S30" s="909">
        <v>0.4533190849629205</v>
      </c>
      <c r="T30" s="909">
        <v>0.28999999999999998</v>
      </c>
      <c r="U30" s="909">
        <v>6.53</v>
      </c>
      <c r="V30" s="934">
        <v>99.6</v>
      </c>
      <c r="W30" s="910">
        <v>36.837381329814292</v>
      </c>
      <c r="X30" s="910">
        <v>16.832391327839982</v>
      </c>
      <c r="Y30" s="910">
        <v>46.087453914273503</v>
      </c>
      <c r="Z30" s="910">
        <v>10.380792415904661</v>
      </c>
      <c r="AA30" s="910">
        <v>15.965720782910244</v>
      </c>
      <c r="AB30" s="910">
        <v>7.4508334929894389</v>
      </c>
      <c r="AC30" s="910">
        <v>76.334207938568284</v>
      </c>
      <c r="AD30" s="910">
        <v>247.95564303389278</v>
      </c>
      <c r="AE30" s="910">
        <v>15.661864563613998</v>
      </c>
      <c r="AF30" s="910">
        <v>136.69741718872544</v>
      </c>
      <c r="AG30" s="910">
        <v>7.0822399982525068</v>
      </c>
      <c r="AH30" s="910">
        <v>6.2018159284574432</v>
      </c>
      <c r="AI30" s="910">
        <v>7.9647135800378388</v>
      </c>
      <c r="AJ30" s="910">
        <v>5.1715646119162075</v>
      </c>
      <c r="AK30" s="910">
        <v>697.40575770890257</v>
      </c>
      <c r="AL30" s="910">
        <v>26.510791034155858</v>
      </c>
      <c r="AM30" s="910">
        <v>49.036496590256128</v>
      </c>
      <c r="AN30" s="910">
        <v>9.2141484670488314</v>
      </c>
      <c r="AO30" s="910">
        <v>11.232953315579246</v>
      </c>
      <c r="AP30" s="939">
        <v>14</v>
      </c>
      <c r="AQ30" s="939">
        <v>12.3</v>
      </c>
      <c r="AR30" s="940">
        <v>5.6666540546933613</v>
      </c>
      <c r="AS30" s="938"/>
    </row>
    <row r="31" spans="2:45" s="661" customFormat="1" ht="15.75" x14ac:dyDescent="0.2">
      <c r="B31" s="623">
        <v>25</v>
      </c>
      <c r="C31" s="907">
        <v>140</v>
      </c>
      <c r="D31" s="913">
        <v>110</v>
      </c>
      <c r="E31" s="327">
        <v>3150.75</v>
      </c>
      <c r="F31" s="327" t="s">
        <v>240</v>
      </c>
      <c r="G31" s="904" t="s">
        <v>161</v>
      </c>
      <c r="H31" s="909">
        <v>28.172630546419711</v>
      </c>
      <c r="I31" s="909">
        <v>1.4623869696744893</v>
      </c>
      <c r="J31" s="909">
        <v>27.334357592093443</v>
      </c>
      <c r="K31" s="909">
        <v>8.273769545900409</v>
      </c>
      <c r="L31" s="909">
        <v>0.36117197095213371</v>
      </c>
      <c r="M31" s="909">
        <v>7.1427979590659181</v>
      </c>
      <c r="N31" s="909">
        <v>7.4215585614547015</v>
      </c>
      <c r="O31" s="909">
        <v>4.6798595415316901</v>
      </c>
      <c r="P31" s="909">
        <v>7.2668021794142623</v>
      </c>
      <c r="Q31" s="909">
        <v>0.26780929300922379</v>
      </c>
      <c r="R31" s="909">
        <v>0.31261010410742107</v>
      </c>
      <c r="S31" s="909">
        <v>1.2442457363766002</v>
      </c>
      <c r="T31" s="909">
        <v>0.32</v>
      </c>
      <c r="U31" s="909">
        <v>5.34</v>
      </c>
      <c r="V31" s="934">
        <v>99.6</v>
      </c>
      <c r="W31" s="910">
        <v>20.235067801834123</v>
      </c>
      <c r="X31" s="910">
        <v>34.260498816787852</v>
      </c>
      <c r="Y31" s="910">
        <v>47.280328548940908</v>
      </c>
      <c r="Z31" s="910">
        <v>11.260385998422386</v>
      </c>
      <c r="AA31" s="910">
        <v>8.7226912930414375</v>
      </c>
      <c r="AB31" s="910">
        <v>19.818866124721847</v>
      </c>
      <c r="AC31" s="910">
        <v>82.278011852285303</v>
      </c>
      <c r="AD31" s="910">
        <v>187.68000417258585</v>
      </c>
      <c r="AE31" s="910">
        <v>18.730790021032803</v>
      </c>
      <c r="AF31" s="910">
        <v>115.32182629078397</v>
      </c>
      <c r="AG31" s="910">
        <v>7.526451195956203</v>
      </c>
      <c r="AH31" s="910">
        <v>8.4336257972844155</v>
      </c>
      <c r="AI31" s="910">
        <v>6.7091932942964307</v>
      </c>
      <c r="AJ31" s="910">
        <v>5.7311889872820059</v>
      </c>
      <c r="AK31" s="910">
        <v>674.14366261788416</v>
      </c>
      <c r="AL31" s="910">
        <v>26.19230079125575</v>
      </c>
      <c r="AM31" s="910">
        <v>49.244204276646805</v>
      </c>
      <c r="AN31" s="910">
        <v>7.3183494001718872</v>
      </c>
      <c r="AO31" s="910">
        <v>13.00777275675145</v>
      </c>
      <c r="AP31" s="939">
        <v>10.698802694457903</v>
      </c>
      <c r="AQ31" s="939">
        <v>9.9114256024543526</v>
      </c>
      <c r="AR31" s="940">
        <v>0.38821950426602475</v>
      </c>
      <c r="AS31" s="938"/>
    </row>
    <row r="32" spans="2:45" s="661" customFormat="1" ht="15.75" x14ac:dyDescent="0.2">
      <c r="B32" s="623">
        <v>26</v>
      </c>
      <c r="C32" s="907">
        <v>106</v>
      </c>
      <c r="D32" s="913">
        <v>110</v>
      </c>
      <c r="E32" s="327">
        <v>3151</v>
      </c>
      <c r="F32" s="327" t="s">
        <v>240</v>
      </c>
      <c r="G32" s="904" t="s">
        <v>176</v>
      </c>
      <c r="H32" s="909">
        <v>56.62266533809418</v>
      </c>
      <c r="I32" s="909">
        <v>2.2074427576328004</v>
      </c>
      <c r="J32" s="909">
        <v>8.7277194557193543</v>
      </c>
      <c r="K32" s="909">
        <v>2.1335288598266886</v>
      </c>
      <c r="L32" s="909">
        <v>0.16977098402341204</v>
      </c>
      <c r="M32" s="909">
        <v>3.2996675855830508</v>
      </c>
      <c r="N32" s="909">
        <v>3.7981664304458587</v>
      </c>
      <c r="O32" s="909">
        <v>5.0411588113074393</v>
      </c>
      <c r="P32" s="909">
        <v>4.9193688660587327</v>
      </c>
      <c r="Q32" s="909">
        <v>0.2251014160458846</v>
      </c>
      <c r="R32" s="909">
        <v>2.751822814628095</v>
      </c>
      <c r="S32" s="909">
        <v>0.40358668063450581</v>
      </c>
      <c r="T32" s="909">
        <v>0.34</v>
      </c>
      <c r="U32" s="909">
        <v>8.9600000000000009</v>
      </c>
      <c r="V32" s="934">
        <v>99.6</v>
      </c>
      <c r="W32" s="910">
        <v>46.560986078599392</v>
      </c>
      <c r="X32" s="910">
        <v>181.9958974323475</v>
      </c>
      <c r="Y32" s="910">
        <v>40.209331151676061</v>
      </c>
      <c r="Z32" s="910">
        <v>10.680966996284477</v>
      </c>
      <c r="AA32" s="910">
        <v>42.310397334032281</v>
      </c>
      <c r="AB32" s="910">
        <v>9.4834019306748907</v>
      </c>
      <c r="AC32" s="910">
        <v>67.939446463322682</v>
      </c>
      <c r="AD32" s="910">
        <v>143.49798107457966</v>
      </c>
      <c r="AE32" s="910">
        <v>22.229399870918439</v>
      </c>
      <c r="AF32" s="910">
        <v>243.51609139486891</v>
      </c>
      <c r="AG32" s="910">
        <v>6.1858566912244077</v>
      </c>
      <c r="AH32" s="910">
        <v>15.634054968381184</v>
      </c>
      <c r="AI32" s="910">
        <v>12.043483925195746</v>
      </c>
      <c r="AJ32" s="910">
        <v>3.5137989221449719</v>
      </c>
      <c r="AK32" s="910">
        <v>570.32857203994433</v>
      </c>
      <c r="AL32" s="910">
        <v>24.135823563432695</v>
      </c>
      <c r="AM32" s="910">
        <v>51.866831343104955</v>
      </c>
      <c r="AN32" s="910">
        <v>12.058096998106356</v>
      </c>
      <c r="AO32" s="910">
        <v>14.880330591959625</v>
      </c>
      <c r="AP32" s="939">
        <v>10.649467744902926</v>
      </c>
      <c r="AQ32" s="939">
        <v>8.9417475728155278</v>
      </c>
      <c r="AR32" s="940">
        <v>6.3884400117890658</v>
      </c>
      <c r="AS32" s="938"/>
    </row>
    <row r="33" spans="2:45" s="661" customFormat="1" ht="15.75" x14ac:dyDescent="0.2">
      <c r="B33" s="623">
        <v>27</v>
      </c>
      <c r="C33" s="907">
        <v>107</v>
      </c>
      <c r="D33" s="913">
        <v>110</v>
      </c>
      <c r="E33" s="327">
        <v>3151.5</v>
      </c>
      <c r="F33" s="327" t="s">
        <v>240</v>
      </c>
      <c r="G33" s="904" t="s">
        <v>177</v>
      </c>
      <c r="H33" s="909">
        <v>49.656691044096995</v>
      </c>
      <c r="I33" s="909">
        <v>2.6248785634681457</v>
      </c>
      <c r="J33" s="909">
        <v>16.393053157745495</v>
      </c>
      <c r="K33" s="909">
        <v>6.7335453664198157</v>
      </c>
      <c r="L33" s="909">
        <v>4.46012015061691E-2</v>
      </c>
      <c r="M33" s="909">
        <v>2.4035206372862583</v>
      </c>
      <c r="N33" s="909">
        <v>1.182910388214425</v>
      </c>
      <c r="O33" s="909">
        <v>5.1083311461788545</v>
      </c>
      <c r="P33" s="909">
        <v>6.2518935921869128</v>
      </c>
      <c r="Q33" s="909">
        <v>0.22135792618188777</v>
      </c>
      <c r="R33" s="909">
        <v>2.4805684403500328</v>
      </c>
      <c r="S33" s="909">
        <v>0.61864853636501527</v>
      </c>
      <c r="T33" s="909">
        <v>0.76</v>
      </c>
      <c r="U33" s="909">
        <v>5.12</v>
      </c>
      <c r="V33" s="934">
        <v>99.6</v>
      </c>
      <c r="W33" s="910">
        <v>151.13141813706537</v>
      </c>
      <c r="X33" s="910">
        <v>14.881432287386545</v>
      </c>
      <c r="Y33" s="910">
        <v>117.82994371244256</v>
      </c>
      <c r="Z33" s="910">
        <v>24.774668064599478</v>
      </c>
      <c r="AA33" s="910">
        <v>11.890717592372132</v>
      </c>
      <c r="AB33" s="910">
        <v>18.882639125984824</v>
      </c>
      <c r="AC33" s="910">
        <v>173.26816956405028</v>
      </c>
      <c r="AD33" s="910">
        <v>127.91340343404079</v>
      </c>
      <c r="AE33" s="910">
        <v>37.914413654546053</v>
      </c>
      <c r="AF33" s="910">
        <v>190.72895894086878</v>
      </c>
      <c r="AG33" s="910">
        <v>18.366663955758334</v>
      </c>
      <c r="AH33" s="910">
        <v>11.293011350741494</v>
      </c>
      <c r="AI33" s="910">
        <v>14.34856125623776</v>
      </c>
      <c r="AJ33" s="910">
        <v>4.5267374742147322</v>
      </c>
      <c r="AK33" s="910">
        <v>567.65068067424966</v>
      </c>
      <c r="AL33" s="910">
        <v>36.448583565697582</v>
      </c>
      <c r="AM33" s="910">
        <v>68.496970480909184</v>
      </c>
      <c r="AN33" s="910">
        <v>7.2991465427379367</v>
      </c>
      <c r="AO33" s="910">
        <v>18.412653421289395</v>
      </c>
      <c r="AP33" s="942"/>
      <c r="AQ33" s="935"/>
      <c r="AR33" s="943"/>
      <c r="AS33" s="944"/>
    </row>
    <row r="34" spans="2:45" s="661" customFormat="1" ht="15.75" x14ac:dyDescent="0.2">
      <c r="B34" s="623">
        <v>28</v>
      </c>
      <c r="C34" s="907">
        <v>143</v>
      </c>
      <c r="D34" s="913">
        <v>110</v>
      </c>
      <c r="E34" s="327">
        <v>3151.5</v>
      </c>
      <c r="F34" s="327" t="s">
        <v>240</v>
      </c>
      <c r="G34" s="904" t="s">
        <v>181</v>
      </c>
      <c r="H34" s="909">
        <v>74.099562122069969</v>
      </c>
      <c r="I34" s="909">
        <v>0.44343633516514747</v>
      </c>
      <c r="J34" s="909">
        <v>12.989120476678575</v>
      </c>
      <c r="K34" s="909">
        <v>2.0689295463681887</v>
      </c>
      <c r="L34" s="909">
        <v>3.9601596224961649E-2</v>
      </c>
      <c r="M34" s="909">
        <v>1.2413577278209131</v>
      </c>
      <c r="N34" s="909">
        <v>0.76106144540022458</v>
      </c>
      <c r="O34" s="909">
        <v>1.3514298568154222</v>
      </c>
      <c r="P34" s="909">
        <v>2.7623636505227096</v>
      </c>
      <c r="Q34" s="909">
        <v>0.12053101210007559</v>
      </c>
      <c r="R34" s="909">
        <v>0.25984739676840224</v>
      </c>
      <c r="S34" s="909">
        <v>0.35275883406542763</v>
      </c>
      <c r="T34" s="909">
        <v>0.03</v>
      </c>
      <c r="U34" s="909">
        <v>3.08</v>
      </c>
      <c r="V34" s="934">
        <v>99.6</v>
      </c>
      <c r="W34" s="910">
        <v>18.878646102023236</v>
      </c>
      <c r="X34" s="910">
        <v>11.723296020267426</v>
      </c>
      <c r="Y34" s="910">
        <v>45.87215023303434</v>
      </c>
      <c r="Z34" s="910">
        <v>10.866824310848694</v>
      </c>
      <c r="AA34" s="910">
        <v>13.686082379719238</v>
      </c>
      <c r="AB34" s="910">
        <v>6.1549316657218762</v>
      </c>
      <c r="AC34" s="910">
        <v>78.187907038566394</v>
      </c>
      <c r="AD34" s="910">
        <v>219.67121382665104</v>
      </c>
      <c r="AE34" s="910">
        <v>15.332526824810929</v>
      </c>
      <c r="AF34" s="910">
        <v>119.92091571881967</v>
      </c>
      <c r="AG34" s="910">
        <v>7.3703101754227314</v>
      </c>
      <c r="AH34" s="910">
        <v>7.2628562485542192</v>
      </c>
      <c r="AI34" s="910">
        <v>7.0790734748146811</v>
      </c>
      <c r="AJ34" s="910">
        <v>5.9442441690637198</v>
      </c>
      <c r="AK34" s="910">
        <v>894.96530072202415</v>
      </c>
      <c r="AL34" s="910">
        <v>25.678781331975802</v>
      </c>
      <c r="AM34" s="910">
        <v>50.532892792760151</v>
      </c>
      <c r="AN34" s="910">
        <v>1.1096801342392595</v>
      </c>
      <c r="AO34" s="910">
        <v>15.916454623700993</v>
      </c>
      <c r="AP34" s="942"/>
      <c r="AQ34" s="935"/>
      <c r="AR34" s="943"/>
      <c r="AS34" s="944"/>
    </row>
    <row r="35" spans="2:45" s="661" customFormat="1" ht="15.75" x14ac:dyDescent="0.2">
      <c r="B35" s="623">
        <v>29</v>
      </c>
      <c r="C35" s="907">
        <v>109</v>
      </c>
      <c r="D35" s="913">
        <v>110</v>
      </c>
      <c r="E35" s="327">
        <v>3152.5</v>
      </c>
      <c r="F35" s="327" t="s">
        <v>240</v>
      </c>
      <c r="G35" s="904" t="s">
        <v>162</v>
      </c>
      <c r="H35" s="909">
        <v>59.52423823375544</v>
      </c>
      <c r="I35" s="909">
        <v>2.2550251891189848</v>
      </c>
      <c r="J35" s="909">
        <v>12.870191039327974</v>
      </c>
      <c r="K35" s="909">
        <v>2.401014197697942</v>
      </c>
      <c r="L35" s="909">
        <v>6.4884003812869823E-2</v>
      </c>
      <c r="M35" s="909">
        <v>1.801653313420253</v>
      </c>
      <c r="N35" s="909">
        <v>1.6997364583745658</v>
      </c>
      <c r="O35" s="909">
        <v>5.3142651613462286</v>
      </c>
      <c r="P35" s="909">
        <v>5.7626381122228993</v>
      </c>
      <c r="Q35" s="909">
        <v>0.2218910507751444</v>
      </c>
      <c r="R35" s="909">
        <v>2.7827688239051098</v>
      </c>
      <c r="S35" s="909">
        <v>0.66169441624256853</v>
      </c>
      <c r="T35" s="909">
        <v>0.32</v>
      </c>
      <c r="U35" s="909">
        <v>3.92</v>
      </c>
      <c r="V35" s="934">
        <v>99.6</v>
      </c>
      <c r="W35" s="910">
        <v>45.796036343535427</v>
      </c>
      <c r="X35" s="910">
        <v>5.2487650316445711</v>
      </c>
      <c r="Y35" s="910">
        <v>53.366396023818766</v>
      </c>
      <c r="Z35" s="910">
        <v>13.957481689113353</v>
      </c>
      <c r="AA35" s="910">
        <v>24.897744012790024</v>
      </c>
      <c r="AB35" s="910">
        <v>20.091507597536875</v>
      </c>
      <c r="AC35" s="910">
        <v>94.363333992899342</v>
      </c>
      <c r="AD35" s="910">
        <v>205.55932039937147</v>
      </c>
      <c r="AE35" s="910">
        <v>15.725033152405866</v>
      </c>
      <c r="AF35" s="910">
        <v>143.64630673225483</v>
      </c>
      <c r="AG35" s="910">
        <v>10.198233959018296</v>
      </c>
      <c r="AH35" s="910">
        <v>13.457089568520379</v>
      </c>
      <c r="AI35" s="910">
        <v>8.0801631783831045</v>
      </c>
      <c r="AJ35" s="910">
        <v>4.6710119439454765</v>
      </c>
      <c r="AK35" s="910">
        <v>979.21053808704403</v>
      </c>
      <c r="AL35" s="910">
        <v>31.837989205022083</v>
      </c>
      <c r="AM35" s="910">
        <v>60.172786436603509</v>
      </c>
      <c r="AN35" s="910">
        <v>6.2466432617463896</v>
      </c>
      <c r="AO35" s="910">
        <v>16.175830401060214</v>
      </c>
      <c r="AP35" s="939">
        <v>13.37430762594648</v>
      </c>
      <c r="AQ35" s="939">
        <v>11.647043375497883</v>
      </c>
      <c r="AR35" s="940">
        <v>0.96643223062691608</v>
      </c>
      <c r="AS35" s="938" t="s">
        <v>159</v>
      </c>
    </row>
    <row r="36" spans="2:45" s="661" customFormat="1" ht="15.75" x14ac:dyDescent="0.2">
      <c r="B36" s="623">
        <v>30</v>
      </c>
      <c r="C36" s="907">
        <v>114</v>
      </c>
      <c r="D36" s="913">
        <v>110</v>
      </c>
      <c r="E36" s="327">
        <v>3153.8</v>
      </c>
      <c r="F36" s="327" t="s">
        <v>240</v>
      </c>
      <c r="G36" s="904" t="s">
        <v>163</v>
      </c>
      <c r="H36" s="909">
        <v>67.051474365289081</v>
      </c>
      <c r="I36" s="909">
        <v>0.76576726598806844</v>
      </c>
      <c r="J36" s="909">
        <v>15.739309122321972</v>
      </c>
      <c r="K36" s="909">
        <v>3.0930951203063111</v>
      </c>
      <c r="L36" s="909">
        <v>5.8715336226559292E-2</v>
      </c>
      <c r="M36" s="909">
        <v>2.1380197387436444</v>
      </c>
      <c r="N36" s="909">
        <v>0.62386330102720711</v>
      </c>
      <c r="O36" s="909">
        <v>1.5253647943691429</v>
      </c>
      <c r="P36" s="909">
        <v>3.1558207859774163</v>
      </c>
      <c r="Q36" s="909">
        <v>0.12668527886360956</v>
      </c>
      <c r="R36" s="909">
        <v>0.17110738963396613</v>
      </c>
      <c r="S36" s="909">
        <v>0.5407775012530216</v>
      </c>
      <c r="T36" s="909">
        <v>0.47</v>
      </c>
      <c r="U36" s="909">
        <v>4.1399999999999997</v>
      </c>
      <c r="V36" s="934">
        <v>99.6</v>
      </c>
      <c r="W36" s="910">
        <v>80.799850430156141</v>
      </c>
      <c r="X36" s="910">
        <v>21.349341578122718</v>
      </c>
      <c r="Y36" s="910">
        <v>68.269384698281499</v>
      </c>
      <c r="Z36" s="910">
        <v>16.55471231065285</v>
      </c>
      <c r="AA36" s="910">
        <v>27.769954728923228</v>
      </c>
      <c r="AB36" s="910">
        <v>23.48739954973388</v>
      </c>
      <c r="AC36" s="910">
        <v>101.53999592056691</v>
      </c>
      <c r="AD36" s="910">
        <v>190.70104058964714</v>
      </c>
      <c r="AE36" s="910">
        <v>20.785731032479035</v>
      </c>
      <c r="AF36" s="910">
        <v>182.41055706224543</v>
      </c>
      <c r="AG36" s="910">
        <v>10.990680343936381</v>
      </c>
      <c r="AH36" s="910">
        <v>13.928013132000032</v>
      </c>
      <c r="AI36" s="910">
        <v>9.8037856167334727</v>
      </c>
      <c r="AJ36" s="910">
        <v>6.640721942391747</v>
      </c>
      <c r="AK36" s="910">
        <v>564.7209379638665</v>
      </c>
      <c r="AL36" s="910">
        <v>36.546270467421692</v>
      </c>
      <c r="AM36" s="910">
        <v>57.967031636438215</v>
      </c>
      <c r="AN36" s="910">
        <v>3.6398725535445249</v>
      </c>
      <c r="AO36" s="910">
        <v>13.825159653946267</v>
      </c>
      <c r="AP36" s="939">
        <v>16.899999999999999</v>
      </c>
      <c r="AQ36" s="939">
        <v>15.8</v>
      </c>
      <c r="AR36" s="940">
        <v>1.2802896119657281</v>
      </c>
      <c r="AS36" s="938"/>
    </row>
    <row r="37" spans="2:45" s="661" customFormat="1" ht="15.75" x14ac:dyDescent="0.2">
      <c r="B37" s="623">
        <v>31</v>
      </c>
      <c r="C37" s="907">
        <v>112</v>
      </c>
      <c r="D37" s="913">
        <v>110</v>
      </c>
      <c r="E37" s="327">
        <v>3154.3</v>
      </c>
      <c r="F37" s="327" t="s">
        <v>240</v>
      </c>
      <c r="G37" s="904" t="s">
        <v>162</v>
      </c>
      <c r="H37" s="909">
        <v>48.790267710138856</v>
      </c>
      <c r="I37" s="909">
        <v>1.8150651616619768</v>
      </c>
      <c r="J37" s="909">
        <v>8.8957695692547816</v>
      </c>
      <c r="K37" s="909">
        <v>2.4352314921848159</v>
      </c>
      <c r="L37" s="909">
        <v>0.27979394532372626</v>
      </c>
      <c r="M37" s="909">
        <v>5.2743555682150571</v>
      </c>
      <c r="N37" s="909">
        <v>5.7833887896139853</v>
      </c>
      <c r="O37" s="909">
        <v>4.7428778169342412</v>
      </c>
      <c r="P37" s="909">
        <v>4.2192447557092292</v>
      </c>
      <c r="Q37" s="909">
        <v>0.18391440019721575</v>
      </c>
      <c r="R37" s="909">
        <v>2.4209585144443917</v>
      </c>
      <c r="S37" s="909">
        <v>0.45913227632172221</v>
      </c>
      <c r="T37" s="909">
        <v>0.33</v>
      </c>
      <c r="U37" s="909">
        <v>13.97</v>
      </c>
      <c r="V37" s="934">
        <v>99.6</v>
      </c>
      <c r="W37" s="910">
        <v>17.162067033534584</v>
      </c>
      <c r="X37" s="910">
        <v>154.76063022197491</v>
      </c>
      <c r="Y37" s="910">
        <v>40.672985592652786</v>
      </c>
      <c r="Z37" s="910">
        <v>6.6032095977036063</v>
      </c>
      <c r="AA37" s="910">
        <v>21.235700887686821</v>
      </c>
      <c r="AB37" s="910">
        <v>11.231988856548661</v>
      </c>
      <c r="AC37" s="910">
        <v>61.845239923153031</v>
      </c>
      <c r="AD37" s="910">
        <v>139.0498792089065</v>
      </c>
      <c r="AE37" s="910">
        <v>16.842274400929469</v>
      </c>
      <c r="AF37" s="910">
        <v>171.6188758993226</v>
      </c>
      <c r="AG37" s="910">
        <v>6.6497755861240853</v>
      </c>
      <c r="AH37" s="910">
        <v>11.313744211489023</v>
      </c>
      <c r="AI37" s="910">
        <v>9.7415773073198313</v>
      </c>
      <c r="AJ37" s="910">
        <v>4.2802193436635969</v>
      </c>
      <c r="AK37" s="910">
        <v>552.56471503346631</v>
      </c>
      <c r="AL37" s="910">
        <v>16.630078298680861</v>
      </c>
      <c r="AM37" s="910">
        <v>38.878675939802825</v>
      </c>
      <c r="AN37" s="910">
        <v>10.813952954871462</v>
      </c>
      <c r="AO37" s="910">
        <v>13.706667547106974</v>
      </c>
      <c r="AP37" s="939">
        <v>10.768873763842542</v>
      </c>
      <c r="AQ37" s="939">
        <v>9.4172965371770108</v>
      </c>
      <c r="AR37" s="940">
        <v>0.87150005067979663</v>
      </c>
      <c r="AS37" s="938"/>
    </row>
    <row r="38" spans="2:45" s="661" customFormat="1" ht="15.75" x14ac:dyDescent="0.2">
      <c r="B38" s="623">
        <v>32</v>
      </c>
      <c r="C38" s="907">
        <v>116</v>
      </c>
      <c r="D38" s="913">
        <v>110</v>
      </c>
      <c r="E38" s="327">
        <v>3155.15</v>
      </c>
      <c r="F38" s="327" t="s">
        <v>240</v>
      </c>
      <c r="G38" s="904" t="s">
        <v>162</v>
      </c>
      <c r="H38" s="909">
        <v>68.243419146186596</v>
      </c>
      <c r="I38" s="909">
        <v>0.49424168420391357</v>
      </c>
      <c r="J38" s="909">
        <v>12.331011929067255</v>
      </c>
      <c r="K38" s="909">
        <v>2.213397607904549</v>
      </c>
      <c r="L38" s="909">
        <v>0.10596107852947377</v>
      </c>
      <c r="M38" s="909">
        <v>2.3354197160536478</v>
      </c>
      <c r="N38" s="909">
        <v>1.8744473074903858</v>
      </c>
      <c r="O38" s="909">
        <v>1.4756331694030753</v>
      </c>
      <c r="P38" s="909">
        <v>2.7765765685926973</v>
      </c>
      <c r="Q38" s="909">
        <v>0.11513880974068803</v>
      </c>
      <c r="R38" s="909">
        <v>0.55859009508254087</v>
      </c>
      <c r="S38" s="909">
        <v>0.44616288774516616</v>
      </c>
      <c r="T38" s="909">
        <v>0.41</v>
      </c>
      <c r="U38" s="909">
        <v>6.22</v>
      </c>
      <c r="V38" s="934">
        <v>99.6</v>
      </c>
      <c r="W38" s="910">
        <v>35.808472382957994</v>
      </c>
      <c r="X38" s="910">
        <v>14.982089779305019</v>
      </c>
      <c r="Y38" s="910">
        <v>46.779762548373348</v>
      </c>
      <c r="Z38" s="910">
        <v>11.381860249415789</v>
      </c>
      <c r="AA38" s="910">
        <v>23.292684903672434</v>
      </c>
      <c r="AB38" s="910">
        <v>14.312867939733481</v>
      </c>
      <c r="AC38" s="910">
        <v>78.295052977970144</v>
      </c>
      <c r="AD38" s="910">
        <v>217.48163236044047</v>
      </c>
      <c r="AE38" s="910">
        <v>17.372565574445272</v>
      </c>
      <c r="AF38" s="910">
        <v>128.31836839577227</v>
      </c>
      <c r="AG38" s="910">
        <v>6.729255525321034</v>
      </c>
      <c r="AH38" s="910">
        <v>9.418475556296908</v>
      </c>
      <c r="AI38" s="910">
        <v>7.5532801597439923</v>
      </c>
      <c r="AJ38" s="910">
        <v>3.5433938648285745</v>
      </c>
      <c r="AK38" s="910">
        <v>564.20449897865535</v>
      </c>
      <c r="AL38" s="910">
        <v>22.173612811925086</v>
      </c>
      <c r="AM38" s="910">
        <v>47.202115742113484</v>
      </c>
      <c r="AN38" s="910">
        <v>8.7572322762277981</v>
      </c>
      <c r="AO38" s="910">
        <v>12.58431418551177</v>
      </c>
      <c r="AP38" s="939">
        <v>13.401907222048917</v>
      </c>
      <c r="AQ38" s="939">
        <v>11.661690655496626</v>
      </c>
      <c r="AR38" s="940">
        <v>4.1172271886195428</v>
      </c>
      <c r="AS38" s="938"/>
    </row>
    <row r="39" spans="2:45" s="661" customFormat="1" ht="15.75" x14ac:dyDescent="0.2">
      <c r="B39" s="623">
        <v>33</v>
      </c>
      <c r="C39" s="907">
        <v>119</v>
      </c>
      <c r="D39" s="913">
        <v>110</v>
      </c>
      <c r="E39" s="327">
        <v>3156</v>
      </c>
      <c r="F39" s="327" t="s">
        <v>240</v>
      </c>
      <c r="G39" s="904" t="s">
        <v>162</v>
      </c>
      <c r="H39" s="909">
        <v>57.016798765368208</v>
      </c>
      <c r="I39" s="909">
        <v>0.44336290779506415</v>
      </c>
      <c r="J39" s="909">
        <v>11.255389437740309</v>
      </c>
      <c r="K39" s="909">
        <v>2.5437741320414955</v>
      </c>
      <c r="L39" s="909">
        <v>0.27029244267555702</v>
      </c>
      <c r="M39" s="909">
        <v>5.7480439086745996</v>
      </c>
      <c r="N39" s="909">
        <v>5.222146447215831</v>
      </c>
      <c r="O39" s="909">
        <v>1.3431320326627234</v>
      </c>
      <c r="P39" s="909">
        <v>2.3528376214410005</v>
      </c>
      <c r="Q39" s="909">
        <v>0.1043464742202475</v>
      </c>
      <c r="R39" s="909">
        <v>0.17975653121975407</v>
      </c>
      <c r="S39" s="909">
        <v>0.38011929894518726</v>
      </c>
      <c r="T39" s="909">
        <v>0.23</v>
      </c>
      <c r="U39" s="909">
        <v>12.51</v>
      </c>
      <c r="V39" s="934">
        <v>99.6</v>
      </c>
      <c r="W39" s="910">
        <v>19.478214113290544</v>
      </c>
      <c r="X39" s="910">
        <v>13.864221576942592</v>
      </c>
      <c r="Y39" s="910">
        <v>44.611011791771546</v>
      </c>
      <c r="Z39" s="910">
        <v>9.4864144247681637</v>
      </c>
      <c r="AA39" s="910">
        <v>15.675293375664573</v>
      </c>
      <c r="AB39" s="910">
        <v>14.651957637780379</v>
      </c>
      <c r="AC39" s="910">
        <v>65.554726354756042</v>
      </c>
      <c r="AD39" s="910">
        <v>139.11736764352676</v>
      </c>
      <c r="AE39" s="910">
        <v>17.409290013068503</v>
      </c>
      <c r="AF39" s="910">
        <v>110.92932207087561</v>
      </c>
      <c r="AG39" s="910">
        <v>5.9969769034217988</v>
      </c>
      <c r="AH39" s="910">
        <v>7.5359324075588034</v>
      </c>
      <c r="AI39" s="910">
        <v>6.4274834182588139</v>
      </c>
      <c r="AJ39" s="910">
        <v>2.734156818172131</v>
      </c>
      <c r="AK39" s="910">
        <v>483.91975077029844</v>
      </c>
      <c r="AL39" s="910">
        <v>18.845274769760014</v>
      </c>
      <c r="AM39" s="910">
        <v>37.058477336938317</v>
      </c>
      <c r="AN39" s="910">
        <v>5.9224875270276875</v>
      </c>
      <c r="AO39" s="910">
        <v>11.402604118802779</v>
      </c>
      <c r="AP39" s="939">
        <v>6.6252319511363549</v>
      </c>
      <c r="AQ39" s="939">
        <v>5.8</v>
      </c>
      <c r="AR39" s="939"/>
      <c r="AS39" s="938"/>
    </row>
    <row r="40" spans="2:45" s="661" customFormat="1" ht="15.75" x14ac:dyDescent="0.2">
      <c r="B40" s="623">
        <v>34</v>
      </c>
      <c r="C40" s="907">
        <v>122</v>
      </c>
      <c r="D40" s="913">
        <v>110</v>
      </c>
      <c r="E40" s="327">
        <v>3157</v>
      </c>
      <c r="F40" s="327" t="s">
        <v>240</v>
      </c>
      <c r="G40" s="904" t="s">
        <v>162</v>
      </c>
      <c r="H40" s="909">
        <v>58.979734692857505</v>
      </c>
      <c r="I40" s="909">
        <v>0.41517044034587897</v>
      </c>
      <c r="J40" s="909">
        <v>10.944896636177338</v>
      </c>
      <c r="K40" s="909">
        <v>2.539795621532464</v>
      </c>
      <c r="L40" s="909">
        <v>0.26601459489178786</v>
      </c>
      <c r="M40" s="909">
        <v>4.9778990353376313</v>
      </c>
      <c r="N40" s="909">
        <v>4.6373610736242314</v>
      </c>
      <c r="O40" s="909">
        <v>1.40808791922827</v>
      </c>
      <c r="P40" s="909">
        <v>2.5345582546108867</v>
      </c>
      <c r="Q40" s="909">
        <v>9.5800169940520818E-2</v>
      </c>
      <c r="R40" s="909">
        <v>0.15373854151047134</v>
      </c>
      <c r="S40" s="909">
        <v>0.36694301994301992</v>
      </c>
      <c r="T40" s="909">
        <v>0.3</v>
      </c>
      <c r="U40" s="909">
        <v>11.98</v>
      </c>
      <c r="V40" s="934">
        <v>99.6</v>
      </c>
      <c r="W40" s="910">
        <v>26.333406875280065</v>
      </c>
      <c r="X40" s="910">
        <v>2.61589383166526</v>
      </c>
      <c r="Y40" s="910">
        <v>44.225324957396815</v>
      </c>
      <c r="Z40" s="910">
        <v>10.188844645426059</v>
      </c>
      <c r="AA40" s="910">
        <v>22.394364171746926</v>
      </c>
      <c r="AB40" s="910">
        <v>13.859494415860004</v>
      </c>
      <c r="AC40" s="910">
        <v>67.286985513681813</v>
      </c>
      <c r="AD40" s="910">
        <v>147.43508266392249</v>
      </c>
      <c r="AE40" s="910">
        <v>16.572706960185698</v>
      </c>
      <c r="AF40" s="910">
        <v>96.629902739605939</v>
      </c>
      <c r="AG40" s="910">
        <v>5.6246329215960698</v>
      </c>
      <c r="AH40" s="910">
        <v>8.7500056716699532</v>
      </c>
      <c r="AI40" s="910">
        <v>6.2223163065960598</v>
      </c>
      <c r="AJ40" s="910">
        <v>6.3764584960575803</v>
      </c>
      <c r="AK40" s="910">
        <v>584.08075971254414</v>
      </c>
      <c r="AL40" s="910">
        <v>22.226285670776107</v>
      </c>
      <c r="AM40" s="910">
        <v>42.152518383997005</v>
      </c>
      <c r="AN40" s="910">
        <v>14.794967993546225</v>
      </c>
      <c r="AO40" s="910">
        <v>10.433643186144229</v>
      </c>
      <c r="AP40" s="939">
        <v>8.3033019635007204</v>
      </c>
      <c r="AQ40" s="939">
        <v>7.0733981617157475</v>
      </c>
      <c r="AR40" s="940">
        <v>0.25996549164124422</v>
      </c>
      <c r="AS40" s="938" t="s">
        <v>159</v>
      </c>
    </row>
    <row r="41" spans="2:45" s="661" customFormat="1" ht="15.75" x14ac:dyDescent="0.2">
      <c r="B41" s="623">
        <v>35</v>
      </c>
      <c r="C41" s="907">
        <v>124</v>
      </c>
      <c r="D41" s="913">
        <v>110</v>
      </c>
      <c r="E41" s="327">
        <v>3157.8</v>
      </c>
      <c r="F41" s="327" t="s">
        <v>240</v>
      </c>
      <c r="G41" s="904" t="s">
        <v>168</v>
      </c>
      <c r="H41" s="909">
        <v>72.655306879392256</v>
      </c>
      <c r="I41" s="909">
        <v>0.36527435513969214</v>
      </c>
      <c r="J41" s="909">
        <v>10.261142980981749</v>
      </c>
      <c r="K41" s="909">
        <v>1.9036533040405508</v>
      </c>
      <c r="L41" s="909">
        <v>6.2571103376169612E-2</v>
      </c>
      <c r="M41" s="909">
        <v>1.4941440794610832</v>
      </c>
      <c r="N41" s="909">
        <v>1.6775064188250239</v>
      </c>
      <c r="O41" s="909">
        <v>1.3000079077277358</v>
      </c>
      <c r="P41" s="909">
        <v>2.5099921584457174</v>
      </c>
      <c r="Q41" s="909">
        <v>0.13208304106724547</v>
      </c>
      <c r="R41" s="909">
        <v>1.1815993462062759</v>
      </c>
      <c r="S41" s="909">
        <v>0.38671842533649203</v>
      </c>
      <c r="T41" s="909">
        <v>0.41</v>
      </c>
      <c r="U41" s="909">
        <v>5.26</v>
      </c>
      <c r="V41" s="934">
        <v>99.6</v>
      </c>
      <c r="W41" s="910">
        <v>26.195193494324929</v>
      </c>
      <c r="X41" s="910">
        <v>21.494436556660947</v>
      </c>
      <c r="Y41" s="910">
        <v>41.067359186781069</v>
      </c>
      <c r="Z41" s="910">
        <v>8.8429463350360091</v>
      </c>
      <c r="AA41" s="910">
        <v>17.986725650861086</v>
      </c>
      <c r="AB41" s="910">
        <v>11.03516748327678</v>
      </c>
      <c r="AC41" s="910">
        <v>69.40486779921234</v>
      </c>
      <c r="AD41" s="910">
        <v>306.74404153153591</v>
      </c>
      <c r="AE41" s="910">
        <v>14.475337339265714</v>
      </c>
      <c r="AF41" s="910">
        <v>111.89542537158678</v>
      </c>
      <c r="AG41" s="910">
        <v>4.7161107375306939</v>
      </c>
      <c r="AH41" s="910">
        <v>6.2609346210818844</v>
      </c>
      <c r="AI41" s="910">
        <v>5.3901027127320305</v>
      </c>
      <c r="AJ41" s="910">
        <v>4.5875147206338971</v>
      </c>
      <c r="AK41" s="910">
        <v>839.39343794906847</v>
      </c>
      <c r="AL41" s="910">
        <v>20.062854398656636</v>
      </c>
      <c r="AM41" s="910">
        <v>43.334017197509787</v>
      </c>
      <c r="AN41" s="910">
        <v>10.527814098431692</v>
      </c>
      <c r="AO41" s="910">
        <v>14.452989248993854</v>
      </c>
      <c r="AP41" s="939">
        <v>10.655597788206688</v>
      </c>
      <c r="AQ41" s="939">
        <v>8.7985865724381522</v>
      </c>
      <c r="AR41" s="940">
        <v>2.0089206960850059</v>
      </c>
      <c r="AS41" s="938"/>
    </row>
    <row r="42" spans="2:45" s="661" customFormat="1" ht="15.75" x14ac:dyDescent="0.2">
      <c r="B42" s="623">
        <v>36</v>
      </c>
      <c r="C42" s="907">
        <v>101</v>
      </c>
      <c r="D42" s="914">
        <v>110</v>
      </c>
      <c r="E42" s="327">
        <v>3217.2</v>
      </c>
      <c r="F42" s="327" t="s">
        <v>240</v>
      </c>
      <c r="G42" s="904" t="s">
        <v>168</v>
      </c>
      <c r="H42" s="909">
        <v>68.38094600360661</v>
      </c>
      <c r="I42" s="909">
        <v>1.2745478498927048</v>
      </c>
      <c r="J42" s="909">
        <v>10.187296193747917</v>
      </c>
      <c r="K42" s="909">
        <v>0.95288201895495472</v>
      </c>
      <c r="L42" s="909">
        <v>2.1605928380627283E-2</v>
      </c>
      <c r="M42" s="909">
        <v>0.71067350407119367</v>
      </c>
      <c r="N42" s="909">
        <v>1.2868652483153054</v>
      </c>
      <c r="O42" s="909">
        <v>5.6057287919512557</v>
      </c>
      <c r="P42" s="909">
        <v>4.8272086342736058</v>
      </c>
      <c r="Q42" s="909">
        <v>0.14276066696358403</v>
      </c>
      <c r="R42" s="909">
        <v>3.3559862587479015</v>
      </c>
      <c r="S42" s="909">
        <v>0.5034989010943377</v>
      </c>
      <c r="T42" s="909">
        <v>0.25</v>
      </c>
      <c r="U42" s="909">
        <v>2.1</v>
      </c>
      <c r="V42" s="934">
        <v>99.6</v>
      </c>
      <c r="W42" s="910">
        <v>28.446905857764886</v>
      </c>
      <c r="X42" s="910">
        <v>0.77914974840601003</v>
      </c>
      <c r="Y42" s="910">
        <v>33.886527443881825</v>
      </c>
      <c r="Z42" s="910">
        <v>1</v>
      </c>
      <c r="AA42" s="910">
        <v>0</v>
      </c>
      <c r="AB42" s="910">
        <v>1.0238634049682991</v>
      </c>
      <c r="AC42" s="910">
        <v>65.236683874314778</v>
      </c>
      <c r="AD42" s="910">
        <v>127.64722391416946</v>
      </c>
      <c r="AE42" s="910">
        <v>21.721580825404036</v>
      </c>
      <c r="AF42" s="910">
        <v>85.887818765546797</v>
      </c>
      <c r="AG42" s="910">
        <v>3.6450281032166933</v>
      </c>
      <c r="AH42" s="910">
        <v>1191.0101100415561</v>
      </c>
      <c r="AI42" s="910">
        <v>10.477814581772293</v>
      </c>
      <c r="AJ42" s="910">
        <v>1</v>
      </c>
      <c r="AK42" s="910">
        <v>809.68372858526345</v>
      </c>
      <c r="AL42" s="910">
        <v>16.446449713249482</v>
      </c>
      <c r="AM42" s="910">
        <v>36.381683377589937</v>
      </c>
      <c r="AN42" s="910">
        <v>5.6410503636991365</v>
      </c>
      <c r="AO42" s="910">
        <v>5.2785155409472715</v>
      </c>
      <c r="AP42" s="939">
        <v>13.602021634776065</v>
      </c>
      <c r="AQ42" s="939">
        <v>12.848170398689243</v>
      </c>
      <c r="AR42" s="940">
        <v>12.702468074345639</v>
      </c>
      <c r="AS42" s="938"/>
    </row>
    <row r="43" spans="2:45" s="661" customFormat="1" ht="15.75" x14ac:dyDescent="0.2">
      <c r="B43" s="623">
        <v>37</v>
      </c>
      <c r="C43" s="907">
        <v>88</v>
      </c>
      <c r="D43" s="914">
        <v>110</v>
      </c>
      <c r="E43" s="328">
        <v>3219.2</v>
      </c>
      <c r="F43" s="327" t="s">
        <v>240</v>
      </c>
      <c r="G43" s="904" t="s">
        <v>168</v>
      </c>
      <c r="H43" s="909">
        <v>83.203737911792416</v>
      </c>
      <c r="I43" s="909">
        <v>0.18632249576024085</v>
      </c>
      <c r="J43" s="909">
        <v>7.5434886778339418</v>
      </c>
      <c r="K43" s="909">
        <v>0.88541014904582249</v>
      </c>
      <c r="L43" s="909">
        <v>2.2495894182205583E-2</v>
      </c>
      <c r="M43" s="909">
        <v>0.50257643415133724</v>
      </c>
      <c r="N43" s="909">
        <v>0.33108307043048751</v>
      </c>
      <c r="O43" s="909">
        <v>1.1930894192508765</v>
      </c>
      <c r="P43" s="909">
        <v>3.2868216333839566</v>
      </c>
      <c r="Q43" s="909">
        <v>6.7285925648121622E-2</v>
      </c>
      <c r="R43" s="909">
        <v>0.34621483781762136</v>
      </c>
      <c r="S43" s="909">
        <v>0.34147355070298613</v>
      </c>
      <c r="T43" s="909">
        <v>0.2</v>
      </c>
      <c r="U43" s="909">
        <v>1.49</v>
      </c>
      <c r="V43" s="934">
        <v>99.6</v>
      </c>
      <c r="W43" s="910">
        <v>15.468432939611043</v>
      </c>
      <c r="X43" s="910">
        <v>0</v>
      </c>
      <c r="Y43" s="910">
        <v>30.417598200684083</v>
      </c>
      <c r="Z43" s="910">
        <v>1</v>
      </c>
      <c r="AA43" s="910">
        <v>0</v>
      </c>
      <c r="AB43" s="910">
        <v>1</v>
      </c>
      <c r="AC43" s="910">
        <v>51.601339808543976</v>
      </c>
      <c r="AD43" s="910">
        <v>148.46375752150706</v>
      </c>
      <c r="AE43" s="910">
        <v>23.440217291069569</v>
      </c>
      <c r="AF43" s="910">
        <v>71.260811891101739</v>
      </c>
      <c r="AG43" s="910">
        <v>0.77812511969463072</v>
      </c>
      <c r="AH43" s="910">
        <v>1554.1213025041725</v>
      </c>
      <c r="AI43" s="910">
        <v>10.758859172749441</v>
      </c>
      <c r="AJ43" s="910">
        <v>1</v>
      </c>
      <c r="AK43" s="910">
        <v>1562.6345112441788</v>
      </c>
      <c r="AL43" s="910">
        <v>13.468255462033445</v>
      </c>
      <c r="AM43" s="910">
        <v>30.681221283581706</v>
      </c>
      <c r="AN43" s="910">
        <v>34.727290621394104</v>
      </c>
      <c r="AO43" s="910">
        <v>12.606629776034543</v>
      </c>
      <c r="AP43" s="935"/>
      <c r="AQ43" s="935"/>
      <c r="AR43" s="935"/>
      <c r="AS43" s="938"/>
    </row>
    <row r="44" spans="2:45" s="661" customFormat="1" ht="15.75" x14ac:dyDescent="0.2">
      <c r="B44" s="623">
        <v>38</v>
      </c>
      <c r="C44" s="907">
        <v>89</v>
      </c>
      <c r="D44" s="914">
        <v>110</v>
      </c>
      <c r="E44" s="328">
        <v>3219.8999999999996</v>
      </c>
      <c r="F44" s="327" t="s">
        <v>240</v>
      </c>
      <c r="G44" s="904" t="s">
        <v>160</v>
      </c>
      <c r="H44" s="909">
        <v>70.85172922143903</v>
      </c>
      <c r="I44" s="909">
        <v>0.64080334629053137</v>
      </c>
      <c r="J44" s="909">
        <v>12.621262708538305</v>
      </c>
      <c r="K44" s="909">
        <v>2.2349170147905606</v>
      </c>
      <c r="L44" s="909">
        <v>5.5262880584095425E-2</v>
      </c>
      <c r="M44" s="909">
        <v>1.6342023258439646</v>
      </c>
      <c r="N44" s="909">
        <v>0.82884068022602486</v>
      </c>
      <c r="O44" s="909">
        <v>2.228457717059952</v>
      </c>
      <c r="P44" s="909">
        <v>3.3935919934192471</v>
      </c>
      <c r="Q44" s="909">
        <v>0.10898783313709358</v>
      </c>
      <c r="R44" s="909">
        <v>0.11534460233229564</v>
      </c>
      <c r="S44" s="909">
        <v>0.63659967633886549</v>
      </c>
      <c r="T44" s="909">
        <v>0.32</v>
      </c>
      <c r="U44" s="909">
        <v>3.93</v>
      </c>
      <c r="V44" s="934">
        <v>99.599999999999952</v>
      </c>
      <c r="W44" s="910">
        <v>21.046174478432665</v>
      </c>
      <c r="X44" s="910">
        <v>0.98095260289144726</v>
      </c>
      <c r="Y44" s="910">
        <v>43.009760858533667</v>
      </c>
      <c r="Z44" s="910">
        <v>11.340666618352889</v>
      </c>
      <c r="AA44" s="910">
        <v>1.7153573284278487</v>
      </c>
      <c r="AB44" s="910">
        <v>19.683909895714685</v>
      </c>
      <c r="AC44" s="910">
        <v>82.244561473533096</v>
      </c>
      <c r="AD44" s="910">
        <v>135.82076392099623</v>
      </c>
      <c r="AE44" s="910">
        <v>17.766447008448232</v>
      </c>
      <c r="AF44" s="910">
        <v>211.24797413369492</v>
      </c>
      <c r="AG44" s="910">
        <v>7.0887275645383028</v>
      </c>
      <c r="AH44" s="910">
        <v>18.310953610968433</v>
      </c>
      <c r="AI44" s="910">
        <v>6.4765875804977044</v>
      </c>
      <c r="AJ44" s="910">
        <v>0.93421324967884134</v>
      </c>
      <c r="AK44" s="910">
        <v>731.0936471999654</v>
      </c>
      <c r="AL44" s="910">
        <v>25.849349221623694</v>
      </c>
      <c r="AM44" s="910">
        <v>52.799038157480368</v>
      </c>
      <c r="AN44" s="910">
        <v>5.2254173757914089</v>
      </c>
      <c r="AO44" s="910">
        <v>10.905256704753969</v>
      </c>
      <c r="AP44" s="939">
        <v>17.683782386196111</v>
      </c>
      <c r="AQ44" s="939">
        <v>15.555022776312633</v>
      </c>
      <c r="AR44" s="940">
        <v>3.5195289016261868</v>
      </c>
      <c r="AS44" s="938" t="s">
        <v>159</v>
      </c>
    </row>
    <row r="45" spans="2:45" s="661" customFormat="1" ht="15.75" x14ac:dyDescent="0.2">
      <c r="B45" s="623">
        <v>39</v>
      </c>
      <c r="C45" s="907">
        <v>104</v>
      </c>
      <c r="D45" s="914">
        <v>110</v>
      </c>
      <c r="E45" s="327">
        <v>3220.0499999999997</v>
      </c>
      <c r="F45" s="327" t="s">
        <v>240</v>
      </c>
      <c r="G45" s="904" t="s">
        <v>168</v>
      </c>
      <c r="H45" s="909">
        <v>73.35823398390761</v>
      </c>
      <c r="I45" s="909">
        <v>1.9629683931894311</v>
      </c>
      <c r="J45" s="909">
        <v>5.6432055197634963</v>
      </c>
      <c r="K45" s="909">
        <v>0.64630132735483892</v>
      </c>
      <c r="L45" s="909">
        <v>2.3255523356009535E-2</v>
      </c>
      <c r="M45" s="909">
        <v>0.32122955522627084</v>
      </c>
      <c r="N45" s="909">
        <v>1.311914850192277</v>
      </c>
      <c r="O45" s="909">
        <v>4.7609111858307172</v>
      </c>
      <c r="P45" s="909">
        <v>5.5754611691177294</v>
      </c>
      <c r="Q45" s="909">
        <v>0.18068530537908278</v>
      </c>
      <c r="R45" s="909">
        <v>2.8330282996175264</v>
      </c>
      <c r="S45" s="909">
        <v>0.48280488706498054</v>
      </c>
      <c r="T45" s="909">
        <v>0.26</v>
      </c>
      <c r="U45" s="909">
        <v>2.2400000000000002</v>
      </c>
      <c r="V45" s="934">
        <v>99.6</v>
      </c>
      <c r="W45" s="910">
        <v>15.015120056365427</v>
      </c>
      <c r="X45" s="910">
        <v>3.7889028869521422</v>
      </c>
      <c r="Y45" s="910">
        <v>25.530545709967924</v>
      </c>
      <c r="Z45" s="910">
        <v>1</v>
      </c>
      <c r="AA45" s="910">
        <v>0</v>
      </c>
      <c r="AB45" s="910">
        <v>1</v>
      </c>
      <c r="AC45" s="910">
        <v>39.569600400985699</v>
      </c>
      <c r="AD45" s="910">
        <v>124.88821010347677</v>
      </c>
      <c r="AE45" s="910">
        <v>24.044621196053793</v>
      </c>
      <c r="AF45" s="910">
        <v>55.899436665179557</v>
      </c>
      <c r="AG45" s="910">
        <v>7.1063701601345397E-2</v>
      </c>
      <c r="AH45" s="910">
        <v>1967.4585444798606</v>
      </c>
      <c r="AI45" s="910">
        <v>16.192423728131882</v>
      </c>
      <c r="AJ45" s="910">
        <v>1</v>
      </c>
      <c r="AK45" s="910">
        <v>1073.6178193431331</v>
      </c>
      <c r="AL45" s="910">
        <v>17.965726240909536</v>
      </c>
      <c r="AM45" s="910">
        <v>32.250219793826851</v>
      </c>
      <c r="AN45" s="910">
        <v>16.413395045514118</v>
      </c>
      <c r="AO45" s="910">
        <v>8.0223521532032738</v>
      </c>
      <c r="AP45" s="939">
        <v>15.5286522603582</v>
      </c>
      <c r="AQ45" s="939">
        <v>14.4</v>
      </c>
      <c r="AR45" s="946">
        <v>54.877000000000002</v>
      </c>
      <c r="AS45" s="938" t="s">
        <v>159</v>
      </c>
    </row>
    <row r="46" spans="2:45" s="661" customFormat="1" ht="15.75" x14ac:dyDescent="0.2">
      <c r="B46" s="623">
        <v>40</v>
      </c>
      <c r="C46" s="907">
        <v>91</v>
      </c>
      <c r="D46" s="914">
        <v>110</v>
      </c>
      <c r="E46" s="327">
        <v>3220.8999999999996</v>
      </c>
      <c r="F46" s="327" t="s">
        <v>240</v>
      </c>
      <c r="G46" s="904" t="s">
        <v>162</v>
      </c>
      <c r="H46" s="909">
        <v>78.781703177266238</v>
      </c>
      <c r="I46" s="909">
        <v>0.35134266331815395</v>
      </c>
      <c r="J46" s="909">
        <v>10.255295207527903</v>
      </c>
      <c r="K46" s="909">
        <v>1.1637465898314978</v>
      </c>
      <c r="L46" s="909">
        <v>2.6847118160124219E-2</v>
      </c>
      <c r="M46" s="909">
        <v>0.82932267644821456</v>
      </c>
      <c r="N46" s="909">
        <v>0.23068259641736924</v>
      </c>
      <c r="O46" s="909">
        <v>1.4223907130873359</v>
      </c>
      <c r="P46" s="909">
        <v>3.4458529433219058</v>
      </c>
      <c r="Q46" s="909">
        <v>7.4868001208799231E-2</v>
      </c>
      <c r="R46" s="909">
        <v>0.17577264153892647</v>
      </c>
      <c r="S46" s="909">
        <v>0.46217567187353464</v>
      </c>
      <c r="T46" s="909">
        <v>0.25</v>
      </c>
      <c r="U46" s="909">
        <v>2.13</v>
      </c>
      <c r="V46" s="934">
        <v>99.6</v>
      </c>
      <c r="W46" s="910">
        <v>16.602244492533362</v>
      </c>
      <c r="X46" s="910">
        <v>0.94249547579182114</v>
      </c>
      <c r="Y46" s="910">
        <v>31.886739695245183</v>
      </c>
      <c r="Z46" s="910">
        <v>13.160427966284821</v>
      </c>
      <c r="AA46" s="910">
        <v>11.435098979809849</v>
      </c>
      <c r="AB46" s="910">
        <v>12.888505451198137</v>
      </c>
      <c r="AC46" s="910">
        <v>75.773781705595198</v>
      </c>
      <c r="AD46" s="910">
        <v>124.48087700227865</v>
      </c>
      <c r="AE46" s="910">
        <v>15.746403022785037</v>
      </c>
      <c r="AF46" s="910">
        <v>110.51557913485658</v>
      </c>
      <c r="AG46" s="910">
        <v>4.2873216634252165</v>
      </c>
      <c r="AH46" s="910">
        <v>209.76072317133912</v>
      </c>
      <c r="AI46" s="910">
        <v>4.5012945669388982</v>
      </c>
      <c r="AJ46" s="910">
        <v>1</v>
      </c>
      <c r="AK46" s="910">
        <v>789.3419501770644</v>
      </c>
      <c r="AL46" s="910">
        <v>19.439248026844652</v>
      </c>
      <c r="AM46" s="910">
        <v>37.763482936088167</v>
      </c>
      <c r="AN46" s="910">
        <v>11.554677448410914</v>
      </c>
      <c r="AO46" s="910">
        <v>11.480830754121582</v>
      </c>
      <c r="AP46" s="939">
        <v>14.846331019064172</v>
      </c>
      <c r="AQ46" s="939">
        <v>12.847175932097965</v>
      </c>
      <c r="AR46" s="940">
        <v>5.3881187674376676</v>
      </c>
      <c r="AS46" s="938" t="s">
        <v>159</v>
      </c>
    </row>
    <row r="47" spans="2:45" s="661" customFormat="1" ht="15.75" x14ac:dyDescent="0.2">
      <c r="B47" s="623">
        <v>41</v>
      </c>
      <c r="C47" s="907">
        <v>92</v>
      </c>
      <c r="D47" s="914">
        <v>110</v>
      </c>
      <c r="E47" s="327">
        <v>3221.2</v>
      </c>
      <c r="F47" s="327" t="s">
        <v>240</v>
      </c>
      <c r="G47" s="904" t="s">
        <v>168</v>
      </c>
      <c r="H47" s="909">
        <v>74.306932653502614</v>
      </c>
      <c r="I47" s="909">
        <v>0.94405293699777648</v>
      </c>
      <c r="J47" s="909">
        <v>8.8758274160795523</v>
      </c>
      <c r="K47" s="909">
        <v>0.68981134493104812</v>
      </c>
      <c r="L47" s="909">
        <v>2.0013479755252746E-2</v>
      </c>
      <c r="M47" s="909">
        <v>0.45648836486981009</v>
      </c>
      <c r="N47" s="909">
        <v>1.1128098165420686</v>
      </c>
      <c r="O47" s="909">
        <v>4.14108061508687</v>
      </c>
      <c r="P47" s="909">
        <v>4.5888193682043834</v>
      </c>
      <c r="Q47" s="909">
        <v>0.13184759778460475</v>
      </c>
      <c r="R47" s="909">
        <v>2.457936910645111</v>
      </c>
      <c r="S47" s="909">
        <v>0.38437949560088436</v>
      </c>
      <c r="T47" s="909">
        <v>0.18</v>
      </c>
      <c r="U47" s="909">
        <v>1.31</v>
      </c>
      <c r="V47" s="934">
        <v>99.6</v>
      </c>
      <c r="W47" s="910">
        <v>8.7872806397380057</v>
      </c>
      <c r="X47" s="910">
        <v>1.5597887846145613</v>
      </c>
      <c r="Y47" s="910">
        <v>25.615982989579944</v>
      </c>
      <c r="Z47" s="910">
        <v>16.149767904940436</v>
      </c>
      <c r="AA47" s="910">
        <v>8.460526158974961</v>
      </c>
      <c r="AB47" s="910">
        <v>1</v>
      </c>
      <c r="AC47" s="910">
        <v>61.847361543592541</v>
      </c>
      <c r="AD47" s="910">
        <v>117.20159846817415</v>
      </c>
      <c r="AE47" s="910">
        <v>14.221228424488302</v>
      </c>
      <c r="AF47" s="910">
        <v>59.586341110372445</v>
      </c>
      <c r="AG47" s="910">
        <v>-0.31893397545539665</v>
      </c>
      <c r="AH47" s="910">
        <v>495.54081016411345</v>
      </c>
      <c r="AI47" s="910">
        <v>3.5244587305228081</v>
      </c>
      <c r="AJ47" s="910">
        <v>1</v>
      </c>
      <c r="AK47" s="910">
        <v>1000.9603610381359</v>
      </c>
      <c r="AL47" s="910">
        <v>12.325340000704387</v>
      </c>
      <c r="AM47" s="910">
        <v>25.256163900068291</v>
      </c>
      <c r="AN47" s="910">
        <v>17.53303444801373</v>
      </c>
      <c r="AO47" s="910">
        <v>11.721053541511187</v>
      </c>
      <c r="AP47" s="939">
        <v>14.718362673195648</v>
      </c>
      <c r="AQ47" s="939">
        <v>13.791253018513563</v>
      </c>
      <c r="AR47" s="940">
        <v>18.013867056497155</v>
      </c>
      <c r="AS47" s="938"/>
    </row>
    <row r="48" spans="2:45" s="661" customFormat="1" ht="15.75" x14ac:dyDescent="0.2">
      <c r="B48" s="623">
        <v>42</v>
      </c>
      <c r="C48" s="907">
        <v>95</v>
      </c>
      <c r="D48" s="914">
        <v>110</v>
      </c>
      <c r="E48" s="327">
        <v>3221.5</v>
      </c>
      <c r="F48" s="327" t="s">
        <v>240</v>
      </c>
      <c r="G48" s="904" t="s">
        <v>168</v>
      </c>
      <c r="H48" s="909">
        <v>70.161077080638307</v>
      </c>
      <c r="I48" s="909">
        <v>1.2505428712721025</v>
      </c>
      <c r="J48" s="909">
        <v>9.5595196720245195</v>
      </c>
      <c r="K48" s="909">
        <v>0.83241904628183294</v>
      </c>
      <c r="L48" s="909">
        <v>2.3475385836803083E-2</v>
      </c>
      <c r="M48" s="909">
        <v>0.46577986576626884</v>
      </c>
      <c r="N48" s="909">
        <v>1.2874183700543769</v>
      </c>
      <c r="O48" s="909">
        <v>5.4025628297899342</v>
      </c>
      <c r="P48" s="909">
        <v>4.5425375357858533</v>
      </c>
      <c r="Q48" s="909">
        <v>0.13964328227385867</v>
      </c>
      <c r="R48" s="909">
        <v>3.4574306453894188</v>
      </c>
      <c r="S48" s="909">
        <v>0.46759341488670858</v>
      </c>
      <c r="T48" s="909">
        <v>0.15</v>
      </c>
      <c r="U48" s="909">
        <v>1.86</v>
      </c>
      <c r="V48" s="934">
        <v>99.6</v>
      </c>
      <c r="W48" s="910">
        <v>5.5124100667694904</v>
      </c>
      <c r="X48" s="910">
        <v>5.4224444837529608</v>
      </c>
      <c r="Y48" s="910">
        <v>25.963465568777803</v>
      </c>
      <c r="Z48" s="910">
        <v>9.8739070602762737</v>
      </c>
      <c r="AA48" s="910">
        <v>5.5395237081576303</v>
      </c>
      <c r="AB48" s="910">
        <v>5.456828339844761</v>
      </c>
      <c r="AC48" s="910">
        <v>64.291860350189069</v>
      </c>
      <c r="AD48" s="910">
        <v>115.58209663545166</v>
      </c>
      <c r="AE48" s="910">
        <v>11.220806343643796</v>
      </c>
      <c r="AF48" s="910">
        <v>65.548812478580203</v>
      </c>
      <c r="AG48" s="910">
        <v>1.71071616845457</v>
      </c>
      <c r="AH48" s="910">
        <v>204.75104098398864</v>
      </c>
      <c r="AI48" s="910">
        <v>4.1636337164149309</v>
      </c>
      <c r="AJ48" s="910">
        <v>1</v>
      </c>
      <c r="AK48" s="910">
        <v>867.30802727010769</v>
      </c>
      <c r="AL48" s="910">
        <v>7.1266990268096393</v>
      </c>
      <c r="AM48" s="910">
        <v>22.307832636567014</v>
      </c>
      <c r="AN48" s="910">
        <v>0</v>
      </c>
      <c r="AO48" s="910">
        <v>10.452588769586555</v>
      </c>
      <c r="AP48" s="939">
        <v>17.877762545540815</v>
      </c>
      <c r="AQ48" s="939">
        <v>16.29167796150719</v>
      </c>
      <c r="AR48" s="940">
        <v>37.993145155009202</v>
      </c>
      <c r="AS48" s="938"/>
    </row>
    <row r="49" spans="2:45" s="661" customFormat="1" ht="15.75" x14ac:dyDescent="0.2">
      <c r="B49" s="623">
        <v>43</v>
      </c>
      <c r="C49" s="907">
        <v>94</v>
      </c>
      <c r="D49" s="914">
        <v>110</v>
      </c>
      <c r="E49" s="327">
        <v>3221.7</v>
      </c>
      <c r="F49" s="327" t="s">
        <v>240</v>
      </c>
      <c r="G49" s="904" t="s">
        <v>162</v>
      </c>
      <c r="H49" s="909">
        <v>59.383825757167152</v>
      </c>
      <c r="I49" s="909">
        <v>1.4742143561355401</v>
      </c>
      <c r="J49" s="909">
        <v>12.835826611467905</v>
      </c>
      <c r="K49" s="909">
        <v>1.2939588425519426</v>
      </c>
      <c r="L49" s="909">
        <v>6.9651138959780964E-2</v>
      </c>
      <c r="M49" s="909">
        <v>1.596359168739496</v>
      </c>
      <c r="N49" s="909">
        <v>2.5349133726110313</v>
      </c>
      <c r="O49" s="909">
        <v>6.0407554520998312</v>
      </c>
      <c r="P49" s="909">
        <v>4.9878181461242557</v>
      </c>
      <c r="Q49" s="909">
        <v>0.15533633776807457</v>
      </c>
      <c r="R49" s="909">
        <v>3.751152982394069</v>
      </c>
      <c r="S49" s="909">
        <v>0.55618783398089022</v>
      </c>
      <c r="T49" s="909">
        <v>0.35</v>
      </c>
      <c r="U49" s="909">
        <v>4.57</v>
      </c>
      <c r="V49" s="934">
        <v>99.6</v>
      </c>
      <c r="W49" s="910">
        <v>6.9164572677942617</v>
      </c>
      <c r="X49" s="910">
        <v>-0.35427906625267447</v>
      </c>
      <c r="Y49" s="910">
        <v>37.878452792570414</v>
      </c>
      <c r="Z49" s="910">
        <v>10.205952942422508</v>
      </c>
      <c r="AA49" s="910">
        <v>6.8238112245945501</v>
      </c>
      <c r="AB49" s="910">
        <v>17.282359423997693</v>
      </c>
      <c r="AC49" s="910">
        <v>86.136690962943192</v>
      </c>
      <c r="AD49" s="910">
        <v>131.35176662904448</v>
      </c>
      <c r="AE49" s="910">
        <v>13.54837095275297</v>
      </c>
      <c r="AF49" s="910">
        <v>103.57230335325794</v>
      </c>
      <c r="AG49" s="910">
        <v>4.9655107807640997</v>
      </c>
      <c r="AH49" s="910">
        <v>23.557872856049041</v>
      </c>
      <c r="AI49" s="910">
        <v>5.3912694652172704</v>
      </c>
      <c r="AJ49" s="910">
        <v>0.76086460600453398</v>
      </c>
      <c r="AK49" s="910">
        <v>649.06410155327433</v>
      </c>
      <c r="AL49" s="910">
        <v>19.221409421331906</v>
      </c>
      <c r="AM49" s="910">
        <v>40.607999675515593</v>
      </c>
      <c r="AN49" s="910">
        <v>6.2242527437732136</v>
      </c>
      <c r="AO49" s="910">
        <v>12.260439336861976</v>
      </c>
      <c r="AP49" s="942"/>
      <c r="AQ49" s="935"/>
      <c r="AR49" s="943"/>
      <c r="AS49" s="944"/>
    </row>
    <row r="50" spans="2:45" s="661" customFormat="1" ht="15.75" x14ac:dyDescent="0.2">
      <c r="B50" s="623">
        <v>44</v>
      </c>
      <c r="C50" s="907">
        <v>96</v>
      </c>
      <c r="D50" s="914">
        <v>110</v>
      </c>
      <c r="E50" s="329">
        <v>3222.2</v>
      </c>
      <c r="F50" s="329" t="s">
        <v>240</v>
      </c>
      <c r="G50" s="905" t="s">
        <v>168</v>
      </c>
      <c r="H50" s="909">
        <v>74.312237382283513</v>
      </c>
      <c r="I50" s="909">
        <v>1.1338335433500146</v>
      </c>
      <c r="J50" s="909">
        <v>7.0353631711318787</v>
      </c>
      <c r="K50" s="909">
        <v>0.56626265629098538</v>
      </c>
      <c r="L50" s="909">
        <v>2.0227260336678168E-2</v>
      </c>
      <c r="M50" s="909">
        <v>0.31347221865050995</v>
      </c>
      <c r="N50" s="909">
        <v>1.2452344249057496</v>
      </c>
      <c r="O50" s="909">
        <v>5.1471836403005717</v>
      </c>
      <c r="P50" s="909">
        <v>4.0968755998333588</v>
      </c>
      <c r="Q50" s="909">
        <v>0.13243320698044014</v>
      </c>
      <c r="R50" s="909">
        <v>3.4587608844359634</v>
      </c>
      <c r="S50" s="909">
        <v>0.36811601150034201</v>
      </c>
      <c r="T50" s="909">
        <v>0.13</v>
      </c>
      <c r="U50" s="909">
        <v>1.64</v>
      </c>
      <c r="V50" s="934">
        <v>99.6</v>
      </c>
      <c r="W50" s="910">
        <v>1</v>
      </c>
      <c r="X50" s="910">
        <v>3.3829703753580262</v>
      </c>
      <c r="Y50" s="910">
        <v>24.618385498670289</v>
      </c>
      <c r="Z50" s="910">
        <v>4.598416550719902</v>
      </c>
      <c r="AA50" s="910">
        <v>5.3803391967776575</v>
      </c>
      <c r="AB50" s="910">
        <v>2.4796208752632531</v>
      </c>
      <c r="AC50" s="910">
        <v>54.134536592250605</v>
      </c>
      <c r="AD50" s="910">
        <v>103.66845841128675</v>
      </c>
      <c r="AE50" s="910">
        <v>6.5241548379702268</v>
      </c>
      <c r="AF50" s="910">
        <v>50.537720548944009</v>
      </c>
      <c r="AG50" s="910">
        <v>0.71795971863192243</v>
      </c>
      <c r="AH50" s="910">
        <v>22.828828883314383</v>
      </c>
      <c r="AI50" s="910">
        <v>2.1331543404296771</v>
      </c>
      <c r="AJ50" s="910">
        <v>1.8670970719504734</v>
      </c>
      <c r="AK50" s="910">
        <v>973.35267829669681</v>
      </c>
      <c r="AL50" s="910">
        <v>5.2027309677540003</v>
      </c>
      <c r="AM50" s="910">
        <v>18.626515759036877</v>
      </c>
      <c r="AN50" s="910">
        <v>3.6821097503283284</v>
      </c>
      <c r="AO50" s="910">
        <v>7.7618708227198177</v>
      </c>
      <c r="AP50" s="939">
        <v>16.9971818203379</v>
      </c>
      <c r="AQ50" s="939">
        <v>15.457167712101086</v>
      </c>
      <c r="AR50" s="939">
        <v>310.14942905158176</v>
      </c>
      <c r="AS50" s="947"/>
    </row>
    <row r="51" spans="2:45" s="661" customFormat="1" ht="15.75" x14ac:dyDescent="0.2">
      <c r="B51" s="623">
        <v>45</v>
      </c>
      <c r="C51" s="907">
        <v>98</v>
      </c>
      <c r="D51" s="914">
        <v>110</v>
      </c>
      <c r="E51" s="327">
        <v>3223</v>
      </c>
      <c r="F51" s="327" t="s">
        <v>240</v>
      </c>
      <c r="G51" s="904" t="s">
        <v>162</v>
      </c>
      <c r="H51" s="909">
        <v>57.993641853828251</v>
      </c>
      <c r="I51" s="909">
        <v>1.2594645979384416</v>
      </c>
      <c r="J51" s="909">
        <v>12.236051285064732</v>
      </c>
      <c r="K51" s="909">
        <v>1.5468972735406719</v>
      </c>
      <c r="L51" s="909">
        <v>0.10272082701823515</v>
      </c>
      <c r="M51" s="909">
        <v>2.1810643070096756</v>
      </c>
      <c r="N51" s="909">
        <v>3.109161417789895</v>
      </c>
      <c r="O51" s="909">
        <v>5.9933889764163659</v>
      </c>
      <c r="P51" s="909">
        <v>4.7074191048396843</v>
      </c>
      <c r="Q51" s="909">
        <v>0.13902376990018173</v>
      </c>
      <c r="R51" s="909">
        <v>3.2026002423667235</v>
      </c>
      <c r="S51" s="909">
        <v>0.54856634428714146</v>
      </c>
      <c r="T51" s="909">
        <v>0.3</v>
      </c>
      <c r="U51" s="909">
        <v>6.28</v>
      </c>
      <c r="V51" s="934">
        <v>99.6</v>
      </c>
      <c r="W51" s="910">
        <v>14.831843965293928</v>
      </c>
      <c r="X51" s="910">
        <v>-0.45237512287356085</v>
      </c>
      <c r="Y51" s="910">
        <v>39.289541572505634</v>
      </c>
      <c r="Z51" s="910">
        <v>8.2005040006938881</v>
      </c>
      <c r="AA51" s="910">
        <v>7.7214062723161492</v>
      </c>
      <c r="AB51" s="910">
        <v>16.558753019879742</v>
      </c>
      <c r="AC51" s="910">
        <v>83.235695388840313</v>
      </c>
      <c r="AD51" s="910">
        <v>130.77405967824041</v>
      </c>
      <c r="AE51" s="910">
        <v>15.187085663161051</v>
      </c>
      <c r="AF51" s="910">
        <v>110.49044469087617</v>
      </c>
      <c r="AG51" s="910">
        <v>3.8049620876440322</v>
      </c>
      <c r="AH51" s="910">
        <v>16.25271604432773</v>
      </c>
      <c r="AI51" s="910">
        <v>4.5798371702950149</v>
      </c>
      <c r="AJ51" s="910">
        <v>1.4888515036670835</v>
      </c>
      <c r="AK51" s="910">
        <v>643.26257179857089</v>
      </c>
      <c r="AL51" s="910">
        <v>21.691499555820357</v>
      </c>
      <c r="AM51" s="910">
        <v>44.120791148655314</v>
      </c>
      <c r="AN51" s="910">
        <v>3.315301668921272</v>
      </c>
      <c r="AO51" s="910">
        <v>9.5422728529676117</v>
      </c>
      <c r="AP51" s="939">
        <v>13.282227616492156</v>
      </c>
      <c r="AQ51" s="939">
        <v>10.767888307155339</v>
      </c>
      <c r="AR51" s="940">
        <v>1.3515396457924465</v>
      </c>
      <c r="AS51" s="938" t="s">
        <v>159</v>
      </c>
    </row>
    <row r="52" spans="2:45" s="661" customFormat="1" ht="15.75" x14ac:dyDescent="0.2">
      <c r="B52" s="623">
        <v>46</v>
      </c>
      <c r="C52" s="907">
        <v>69</v>
      </c>
      <c r="D52" s="914">
        <v>110</v>
      </c>
      <c r="E52" s="327">
        <v>3223.7</v>
      </c>
      <c r="F52" s="327" t="s">
        <v>240</v>
      </c>
      <c r="G52" s="904" t="s">
        <v>168</v>
      </c>
      <c r="H52" s="909">
        <v>86.942387629578988</v>
      </c>
      <c r="I52" s="909">
        <v>0.20347761648730761</v>
      </c>
      <c r="J52" s="909">
        <v>4.8634073000633995</v>
      </c>
      <c r="K52" s="909">
        <v>0.50965146437657982</v>
      </c>
      <c r="L52" s="909">
        <v>1.8644556240788462E-2</v>
      </c>
      <c r="M52" s="909">
        <v>0.23471984586376396</v>
      </c>
      <c r="N52" s="909">
        <v>0.37006924603337971</v>
      </c>
      <c r="O52" s="909">
        <v>1.2457587010399254</v>
      </c>
      <c r="P52" s="909">
        <v>2.7913420227087462</v>
      </c>
      <c r="Q52" s="909">
        <v>7.0345406789569451E-2</v>
      </c>
      <c r="R52" s="909">
        <v>0.43638339741953536</v>
      </c>
      <c r="S52" s="909">
        <v>0.23381281339799587</v>
      </c>
      <c r="T52" s="909">
        <v>0.12</v>
      </c>
      <c r="U52" s="909">
        <v>1.56</v>
      </c>
      <c r="V52" s="934">
        <v>99.6</v>
      </c>
      <c r="W52" s="910">
        <v>1.448988368121358</v>
      </c>
      <c r="X52" s="910">
        <v>0.60490886041956748</v>
      </c>
      <c r="Y52" s="910">
        <v>19.370066602609732</v>
      </c>
      <c r="Z52" s="910">
        <v>2.8822940802640367</v>
      </c>
      <c r="AA52" s="910">
        <v>5.9676936469045296</v>
      </c>
      <c r="AB52" s="910">
        <v>2.1605002474516586</v>
      </c>
      <c r="AC52" s="910">
        <v>51.416573330223514</v>
      </c>
      <c r="AD52" s="910">
        <v>100.03652162938363</v>
      </c>
      <c r="AE52" s="910">
        <v>6.8048636156947779</v>
      </c>
      <c r="AF52" s="910">
        <v>51.966058022021137</v>
      </c>
      <c r="AG52" s="910">
        <v>1.4225592898378119</v>
      </c>
      <c r="AH52" s="910">
        <v>27.037967717816858</v>
      </c>
      <c r="AI52" s="910">
        <v>2.8062882918655938</v>
      </c>
      <c r="AJ52" s="910">
        <v>1</v>
      </c>
      <c r="AK52" s="910">
        <v>1039.4592297302142</v>
      </c>
      <c r="AL52" s="910">
        <v>1.0059518975580528</v>
      </c>
      <c r="AM52" s="910">
        <v>15.723805284880845</v>
      </c>
      <c r="AN52" s="910">
        <v>8.6948561202081525</v>
      </c>
      <c r="AO52" s="910">
        <v>7.8363985680704147</v>
      </c>
      <c r="AP52" s="936"/>
      <c r="AQ52" s="936"/>
      <c r="AR52" s="936"/>
      <c r="AS52" s="938" t="s">
        <v>171</v>
      </c>
    </row>
    <row r="53" spans="2:45" s="661" customFormat="1" ht="15.75" x14ac:dyDescent="0.2">
      <c r="B53" s="623">
        <v>47</v>
      </c>
      <c r="C53" s="907">
        <v>71</v>
      </c>
      <c r="D53" s="914">
        <v>110</v>
      </c>
      <c r="E53" s="327">
        <v>3223.8999999999996</v>
      </c>
      <c r="F53" s="327" t="s">
        <v>240</v>
      </c>
      <c r="G53" s="904" t="s">
        <v>163</v>
      </c>
      <c r="H53" s="909">
        <v>54.71894453602777</v>
      </c>
      <c r="I53" s="909">
        <v>1.5661368776804434</v>
      </c>
      <c r="J53" s="909">
        <v>17.350926835315306</v>
      </c>
      <c r="K53" s="909">
        <v>2.3789330095778278</v>
      </c>
      <c r="L53" s="909">
        <v>5.9352876827920981E-2</v>
      </c>
      <c r="M53" s="909">
        <v>2.2884173096830884</v>
      </c>
      <c r="N53" s="909">
        <v>2.6276205383939524</v>
      </c>
      <c r="O53" s="909">
        <v>5.2231556701434503</v>
      </c>
      <c r="P53" s="909">
        <v>5.2456052038659289</v>
      </c>
      <c r="Q53" s="909">
        <v>0.19968808991500875</v>
      </c>
      <c r="R53" s="909">
        <v>2.0561312666916045</v>
      </c>
      <c r="S53" s="909">
        <v>0.55508778587770657</v>
      </c>
      <c r="T53" s="909">
        <v>0.52</v>
      </c>
      <c r="U53" s="909">
        <v>4.8099999999999996</v>
      </c>
      <c r="V53" s="934">
        <v>99.6</v>
      </c>
      <c r="W53" s="910">
        <v>24.316571096216553</v>
      </c>
      <c r="X53" s="910">
        <v>20.041093667063141</v>
      </c>
      <c r="Y53" s="910">
        <v>51.721319364792095</v>
      </c>
      <c r="Z53" s="910">
        <v>14.130571577695129</v>
      </c>
      <c r="AA53" s="910">
        <v>5.2545315258392078</v>
      </c>
      <c r="AB53" s="910">
        <v>21.250640189008642</v>
      </c>
      <c r="AC53" s="910">
        <v>97.911781768982621</v>
      </c>
      <c r="AD53" s="910">
        <v>131.48922361734972</v>
      </c>
      <c r="AE53" s="910">
        <v>24.938874647010419</v>
      </c>
      <c r="AF53" s="910">
        <v>180.44878139775187</v>
      </c>
      <c r="AG53" s="910">
        <v>8.3313746152056183</v>
      </c>
      <c r="AH53" s="910">
        <v>10.41859048641269</v>
      </c>
      <c r="AI53" s="910">
        <v>8.5471510498705197</v>
      </c>
      <c r="AJ53" s="910">
        <v>2.2330726747034877</v>
      </c>
      <c r="AK53" s="910">
        <v>552.62194208151107</v>
      </c>
      <c r="AL53" s="910">
        <v>35.193636235324007</v>
      </c>
      <c r="AM53" s="910">
        <v>58.131823926484394</v>
      </c>
      <c r="AN53" s="910">
        <v>10.570864896128585</v>
      </c>
      <c r="AO53" s="910">
        <v>14.676780410125568</v>
      </c>
      <c r="AP53" s="935"/>
      <c r="AQ53" s="935"/>
      <c r="AR53" s="935"/>
      <c r="AS53" s="938"/>
    </row>
    <row r="54" spans="2:45" s="661" customFormat="1" ht="15.75" x14ac:dyDescent="0.2">
      <c r="B54" s="623">
        <v>48</v>
      </c>
      <c r="C54" s="907">
        <v>74</v>
      </c>
      <c r="D54" s="914">
        <v>110</v>
      </c>
      <c r="E54" s="327">
        <v>3226.3999999999996</v>
      </c>
      <c r="F54" s="327" t="s">
        <v>240</v>
      </c>
      <c r="G54" s="904" t="s">
        <v>172</v>
      </c>
      <c r="H54" s="909">
        <v>40.17</v>
      </c>
      <c r="I54" s="909">
        <v>0.19</v>
      </c>
      <c r="J54" s="909">
        <v>7.69</v>
      </c>
      <c r="K54" s="909">
        <v>3.85</v>
      </c>
      <c r="L54" s="909">
        <v>0.51</v>
      </c>
      <c r="M54" s="909">
        <v>9.6999999999999993</v>
      </c>
      <c r="N54" s="909">
        <v>12.11</v>
      </c>
      <c r="O54" s="909">
        <v>0.64</v>
      </c>
      <c r="P54" s="909">
        <v>2.02</v>
      </c>
      <c r="Q54" s="909">
        <v>0.2</v>
      </c>
      <c r="R54" s="909">
        <v>0.04</v>
      </c>
      <c r="S54" s="909">
        <v>0.1</v>
      </c>
      <c r="T54" s="909">
        <v>0.42</v>
      </c>
      <c r="U54" s="909">
        <v>21.96</v>
      </c>
      <c r="V54" s="934">
        <v>99.6</v>
      </c>
      <c r="W54" s="910">
        <v>1</v>
      </c>
      <c r="X54" s="910">
        <v>2.8971455691414403</v>
      </c>
      <c r="Y54" s="910">
        <v>35.598160459489371</v>
      </c>
      <c r="Z54" s="910">
        <v>8.9160619849054914</v>
      </c>
      <c r="AA54" s="910">
        <v>25.53283821483512</v>
      </c>
      <c r="AB54" s="910">
        <v>13.863068121282089</v>
      </c>
      <c r="AC54" s="910">
        <v>52.521718486553141</v>
      </c>
      <c r="AD54" s="910">
        <v>108.37626999893369</v>
      </c>
      <c r="AE54" s="910">
        <v>44.521266751399857</v>
      </c>
      <c r="AF54" s="910">
        <v>112.67498705001977</v>
      </c>
      <c r="AG54" s="910">
        <v>2.9327766274009388</v>
      </c>
      <c r="AH54" s="910">
        <v>20.688844846741141</v>
      </c>
      <c r="AI54" s="910">
        <v>7.2453232791961542</v>
      </c>
      <c r="AJ54" s="910">
        <v>5.142422781010155</v>
      </c>
      <c r="AK54" s="910">
        <v>547.72320136328744</v>
      </c>
      <c r="AL54" s="910">
        <v>25.988933624258085</v>
      </c>
      <c r="AM54" s="910">
        <v>62.710937165512036</v>
      </c>
      <c r="AN54" s="910">
        <v>6.228470012264272</v>
      </c>
      <c r="AO54" s="910">
        <v>18.590155432196457</v>
      </c>
      <c r="AP54" s="935"/>
      <c r="AQ54" s="935"/>
      <c r="AR54" s="935"/>
      <c r="AS54" s="938"/>
    </row>
    <row r="55" spans="2:45" s="661" customFormat="1" ht="15.75" x14ac:dyDescent="0.2">
      <c r="B55" s="623">
        <v>49</v>
      </c>
      <c r="C55" s="907">
        <v>78</v>
      </c>
      <c r="D55" s="914">
        <v>110</v>
      </c>
      <c r="E55" s="327">
        <v>3227.6</v>
      </c>
      <c r="F55" s="327" t="s">
        <v>240</v>
      </c>
      <c r="G55" s="904" t="s">
        <v>173</v>
      </c>
      <c r="H55" s="909">
        <v>61.749554502307127</v>
      </c>
      <c r="I55" s="909">
        <v>0.6501510718836544</v>
      </c>
      <c r="J55" s="909">
        <v>17.104881773415258</v>
      </c>
      <c r="K55" s="909">
        <v>4.605176397120827</v>
      </c>
      <c r="L55" s="909">
        <v>5.9189306560154434E-2</v>
      </c>
      <c r="M55" s="909">
        <v>2.719603767506956</v>
      </c>
      <c r="N55" s="909">
        <v>1.0186355485632173</v>
      </c>
      <c r="O55" s="909">
        <v>1.598525188358856</v>
      </c>
      <c r="P55" s="909">
        <v>3.9575087926452905</v>
      </c>
      <c r="Q55" s="909">
        <v>0.1008908634548087</v>
      </c>
      <c r="R55" s="909">
        <v>8.5679625580083685E-2</v>
      </c>
      <c r="S55" s="909">
        <v>0.47020316260374434</v>
      </c>
      <c r="T55" s="909">
        <v>0.92</v>
      </c>
      <c r="U55" s="909">
        <v>4.5599999999999996</v>
      </c>
      <c r="V55" s="934">
        <v>99.6</v>
      </c>
      <c r="W55" s="910">
        <v>39.280331239937972</v>
      </c>
      <c r="X55" s="910">
        <v>357.2872371455216</v>
      </c>
      <c r="Y55" s="910">
        <v>64.359598860327665</v>
      </c>
      <c r="Z55" s="910">
        <v>12.660548269664972</v>
      </c>
      <c r="AA55" s="910">
        <v>3.5514319023534782</v>
      </c>
      <c r="AB55" s="910">
        <v>22.255874540232004</v>
      </c>
      <c r="AC55" s="910">
        <v>132.31623566701981</v>
      </c>
      <c r="AD55" s="910">
        <v>128.56831094610621</v>
      </c>
      <c r="AE55" s="910">
        <v>20.180641581795548</v>
      </c>
      <c r="AF55" s="910">
        <v>157.97718729844294</v>
      </c>
      <c r="AG55" s="910">
        <v>11.857201079213018</v>
      </c>
      <c r="AH55" s="910">
        <v>11.437730365385434</v>
      </c>
      <c r="AI55" s="910">
        <v>9.1508797635922985</v>
      </c>
      <c r="AJ55" s="910">
        <v>2.0085622635239582</v>
      </c>
      <c r="AK55" s="910">
        <v>519.22390673174357</v>
      </c>
      <c r="AL55" s="910">
        <v>33.165772058831799</v>
      </c>
      <c r="AM55" s="910">
        <v>56.810658352401681</v>
      </c>
      <c r="AN55" s="910">
        <v>12.972684917987833</v>
      </c>
      <c r="AO55" s="910">
        <v>17.256963206586587</v>
      </c>
      <c r="AP55" s="939">
        <v>14.347560680785406</v>
      </c>
      <c r="AQ55" s="939">
        <v>10.752688172042998</v>
      </c>
      <c r="AR55" s="940">
        <v>0.1130668550176769</v>
      </c>
      <c r="AS55" s="938"/>
    </row>
    <row r="56" spans="2:45" s="661" customFormat="1" ht="15.75" x14ac:dyDescent="0.2">
      <c r="B56" s="623">
        <v>50</v>
      </c>
      <c r="C56" s="907">
        <v>82</v>
      </c>
      <c r="D56" s="914">
        <v>110</v>
      </c>
      <c r="E56" s="327">
        <v>3228.25</v>
      </c>
      <c r="F56" s="327" t="s">
        <v>240</v>
      </c>
      <c r="G56" s="904" t="s">
        <v>174</v>
      </c>
      <c r="H56" s="909">
        <v>62.130409555416811</v>
      </c>
      <c r="I56" s="909">
        <v>0.74789366805770052</v>
      </c>
      <c r="J56" s="909">
        <v>16.183886241908453</v>
      </c>
      <c r="K56" s="909">
        <v>4.2873799493970361</v>
      </c>
      <c r="L56" s="909">
        <v>6.4836723293792906E-2</v>
      </c>
      <c r="M56" s="909">
        <v>2.6962991489501529</v>
      </c>
      <c r="N56" s="909">
        <v>1.4264079124634441</v>
      </c>
      <c r="O56" s="909">
        <v>2.089642164755364</v>
      </c>
      <c r="P56" s="909">
        <v>3.7197488910064731</v>
      </c>
      <c r="Q56" s="909">
        <v>0.12306588243025662</v>
      </c>
      <c r="R56" s="909">
        <v>0.2538750041073834</v>
      </c>
      <c r="S56" s="909">
        <v>0.53655485821312388</v>
      </c>
      <c r="T56" s="909">
        <v>0.71</v>
      </c>
      <c r="U56" s="909">
        <v>4.63</v>
      </c>
      <c r="V56" s="934">
        <v>99.6</v>
      </c>
      <c r="W56" s="910">
        <v>10.079271484770791</v>
      </c>
      <c r="X56" s="910">
        <v>22.635678421316324</v>
      </c>
      <c r="Y56" s="910">
        <v>54.466622775991887</v>
      </c>
      <c r="Z56" s="910">
        <v>14.388934072995236</v>
      </c>
      <c r="AA56" s="910">
        <v>1.0271693692555071</v>
      </c>
      <c r="AB56" s="910">
        <v>22.510748318805653</v>
      </c>
      <c r="AC56" s="910">
        <v>111.56645784928044</v>
      </c>
      <c r="AD56" s="910">
        <v>127.80262189190877</v>
      </c>
      <c r="AE56" s="910">
        <v>25.387249595607887</v>
      </c>
      <c r="AF56" s="910">
        <v>251.16543713885505</v>
      </c>
      <c r="AG56" s="910">
        <v>11.2478022185035</v>
      </c>
      <c r="AH56" s="910">
        <v>11.925745084692394</v>
      </c>
      <c r="AI56" s="910">
        <v>10.082951319746527</v>
      </c>
      <c r="AJ56" s="910">
        <v>3.7323359918529619</v>
      </c>
      <c r="AK56" s="910">
        <v>540.97846176027326</v>
      </c>
      <c r="AL56" s="910">
        <v>29.982319080178641</v>
      </c>
      <c r="AM56" s="910">
        <v>58.764714667998426</v>
      </c>
      <c r="AN56" s="910">
        <v>11.982420018229009</v>
      </c>
      <c r="AO56" s="910">
        <v>14.351141157871572</v>
      </c>
      <c r="AP56" s="939">
        <v>13.134754459060094</v>
      </c>
      <c r="AQ56" s="939">
        <v>10.267205086347627</v>
      </c>
      <c r="AR56" s="940">
        <v>8.8357984970118875E-2</v>
      </c>
      <c r="AS56" s="938"/>
    </row>
    <row r="57" spans="2:45" s="661" customFormat="1" ht="15.75" x14ac:dyDescent="0.2">
      <c r="B57" s="623">
        <v>51</v>
      </c>
      <c r="C57" s="907">
        <v>86</v>
      </c>
      <c r="D57" s="914">
        <v>110</v>
      </c>
      <c r="E57" s="327">
        <v>3229.7</v>
      </c>
      <c r="F57" s="327" t="s">
        <v>240</v>
      </c>
      <c r="G57" s="904" t="s">
        <v>175</v>
      </c>
      <c r="H57" s="909">
        <v>49.978820233571845</v>
      </c>
      <c r="I57" s="909">
        <v>1.5591788586850375</v>
      </c>
      <c r="J57" s="909">
        <v>17.663817226256636</v>
      </c>
      <c r="K57" s="909">
        <v>3.9498303807638355</v>
      </c>
      <c r="L57" s="909">
        <v>5.5287104277267803E-2</v>
      </c>
      <c r="M57" s="909">
        <v>2.5842595346318422</v>
      </c>
      <c r="N57" s="909">
        <v>2.3375305170362739</v>
      </c>
      <c r="O57" s="909">
        <v>6.245586126844338</v>
      </c>
      <c r="P57" s="909">
        <v>5.4880702801796835</v>
      </c>
      <c r="Q57" s="909">
        <v>0.19721817794428367</v>
      </c>
      <c r="R57" s="909">
        <v>2.4354175729301679</v>
      </c>
      <c r="S57" s="909">
        <v>0.45498398687878411</v>
      </c>
      <c r="T57" s="909">
        <v>1.01</v>
      </c>
      <c r="U57" s="909">
        <v>5.64</v>
      </c>
      <c r="V57" s="934">
        <v>99.6</v>
      </c>
      <c r="W57" s="910">
        <v>54.968111248095418</v>
      </c>
      <c r="X57" s="910">
        <v>7.2280842981210256</v>
      </c>
      <c r="Y57" s="910">
        <v>78.718062431463423</v>
      </c>
      <c r="Z57" s="910">
        <v>17.728867916141382</v>
      </c>
      <c r="AA57" s="910">
        <v>0.74670813700356231</v>
      </c>
      <c r="AB57" s="910">
        <v>21.416539877272267</v>
      </c>
      <c r="AC57" s="910">
        <v>146.14586039428426</v>
      </c>
      <c r="AD57" s="910">
        <v>116.80962087474579</v>
      </c>
      <c r="AE57" s="910">
        <v>33.021850195890586</v>
      </c>
      <c r="AF57" s="910">
        <v>206.46305067879985</v>
      </c>
      <c r="AG57" s="910">
        <v>13.646322317340781</v>
      </c>
      <c r="AH57" s="910">
        <v>14.120024910145913</v>
      </c>
      <c r="AI57" s="910">
        <v>12.405055680111515</v>
      </c>
      <c r="AJ57" s="910">
        <v>5.9745657528951304</v>
      </c>
      <c r="AK57" s="910">
        <v>787.25386446085849</v>
      </c>
      <c r="AL57" s="910">
        <v>28.808710657849019</v>
      </c>
      <c r="AM57" s="910">
        <v>55.580970896416119</v>
      </c>
      <c r="AN57" s="910">
        <v>11.465230104270347</v>
      </c>
      <c r="AO57" s="910">
        <v>19.416504966282375</v>
      </c>
      <c r="AP57" s="939">
        <v>13.4</v>
      </c>
      <c r="AQ57" s="939">
        <v>11.2</v>
      </c>
      <c r="AR57" s="940"/>
      <c r="AS57" s="938"/>
    </row>
    <row r="58" spans="2:45" s="661" customFormat="1" ht="15.75" x14ac:dyDescent="0.2">
      <c r="B58" s="623">
        <v>52</v>
      </c>
      <c r="C58" s="907">
        <v>68</v>
      </c>
      <c r="D58" s="915">
        <v>110</v>
      </c>
      <c r="E58" s="327">
        <v>3261</v>
      </c>
      <c r="F58" s="327" t="s">
        <v>241</v>
      </c>
      <c r="G58" s="904" t="s">
        <v>161</v>
      </c>
      <c r="H58" s="909">
        <v>77.099780637782473</v>
      </c>
      <c r="I58" s="909">
        <v>0.25071752134830017</v>
      </c>
      <c r="J58" s="909">
        <v>9.5112059781665828</v>
      </c>
      <c r="K58" s="909">
        <v>1.1374862657662579</v>
      </c>
      <c r="L58" s="909">
        <v>5.2271176421453028E-2</v>
      </c>
      <c r="M58" s="909">
        <v>1.1199943456721904</v>
      </c>
      <c r="N58" s="909">
        <v>1.1071055624449828</v>
      </c>
      <c r="O58" s="909">
        <v>1.5862409643199062</v>
      </c>
      <c r="P58" s="909">
        <v>3.0370474128237581</v>
      </c>
      <c r="Q58" s="909">
        <v>7.2013518983763083E-2</v>
      </c>
      <c r="R58" s="909">
        <v>0.21716576818541053</v>
      </c>
      <c r="S58" s="909">
        <v>0.32897084808491772</v>
      </c>
      <c r="T58" s="909">
        <v>0.22</v>
      </c>
      <c r="U58" s="909">
        <v>3.86</v>
      </c>
      <c r="V58" s="934">
        <v>99.6</v>
      </c>
      <c r="W58" s="910">
        <v>11.43236253848888</v>
      </c>
      <c r="X58" s="910">
        <v>0.40153436355863414</v>
      </c>
      <c r="Y58" s="910">
        <v>32.186890311828563</v>
      </c>
      <c r="Z58" s="910">
        <v>9.3771640591367742</v>
      </c>
      <c r="AA58" s="910">
        <v>8.9475554319272366</v>
      </c>
      <c r="AB58" s="910">
        <v>3.097801834511829</v>
      </c>
      <c r="AC58" s="910">
        <v>75.288644877058587</v>
      </c>
      <c r="AD58" s="910">
        <v>124.7592039940143</v>
      </c>
      <c r="AE58" s="910">
        <v>10.726388940326899</v>
      </c>
      <c r="AF58" s="910">
        <v>117.15941828080611</v>
      </c>
      <c r="AG58" s="910">
        <v>3.234493665117558</v>
      </c>
      <c r="AH58" s="910">
        <v>28.073829102520349</v>
      </c>
      <c r="AI58" s="910">
        <v>5.2894702977687515</v>
      </c>
      <c r="AJ58" s="910">
        <v>0.73394586369263637</v>
      </c>
      <c r="AK58" s="910">
        <v>629.43893943665319</v>
      </c>
      <c r="AL58" s="910">
        <v>17.403459635717045</v>
      </c>
      <c r="AM58" s="910">
        <v>35.159780761510937</v>
      </c>
      <c r="AN58" s="910">
        <v>8.0570888387329695</v>
      </c>
      <c r="AO58" s="910">
        <v>10.915316249734397</v>
      </c>
      <c r="AP58" s="939">
        <v>17.10417886211992</v>
      </c>
      <c r="AQ58" s="939">
        <v>15.256817876494575</v>
      </c>
      <c r="AR58" s="940">
        <v>26.690304982183743</v>
      </c>
      <c r="AS58" s="938" t="s">
        <v>164</v>
      </c>
    </row>
    <row r="59" spans="2:45" s="661" customFormat="1" ht="15.75" x14ac:dyDescent="0.2">
      <c r="B59" s="623">
        <v>53</v>
      </c>
      <c r="C59" s="907">
        <v>51</v>
      </c>
      <c r="D59" s="915">
        <v>110</v>
      </c>
      <c r="E59" s="327">
        <v>3261.5</v>
      </c>
      <c r="F59" s="327" t="s">
        <v>241</v>
      </c>
      <c r="G59" s="904" t="s">
        <v>162</v>
      </c>
      <c r="H59" s="909">
        <v>74.601301994968708</v>
      </c>
      <c r="I59" s="909">
        <v>0.45485648229402986</v>
      </c>
      <c r="J59" s="909">
        <v>9.2662851914688922</v>
      </c>
      <c r="K59" s="909">
        <v>1.7947166589745425</v>
      </c>
      <c r="L59" s="909">
        <v>5.3639707395923393E-2</v>
      </c>
      <c r="M59" s="909">
        <v>1.5686268366301128</v>
      </c>
      <c r="N59" s="909">
        <v>1.3612748775218793</v>
      </c>
      <c r="O59" s="909">
        <v>2.1827551564318077</v>
      </c>
      <c r="P59" s="909">
        <v>2.9732458922972582</v>
      </c>
      <c r="Q59" s="909">
        <v>8.6379490413012905E-2</v>
      </c>
      <c r="R59" s="909">
        <v>0.12962071326577265</v>
      </c>
      <c r="S59" s="909">
        <v>0.55729699833806778</v>
      </c>
      <c r="T59" s="909">
        <v>0.64</v>
      </c>
      <c r="U59" s="909">
        <v>3.93</v>
      </c>
      <c r="V59" s="934">
        <v>99.6</v>
      </c>
      <c r="W59" s="910">
        <v>1</v>
      </c>
      <c r="X59" s="910">
        <v>0</v>
      </c>
      <c r="Y59" s="910">
        <v>34.632224134333271</v>
      </c>
      <c r="Z59" s="910">
        <v>10.524502630019215</v>
      </c>
      <c r="AA59" s="910">
        <v>7.6623574377861567</v>
      </c>
      <c r="AB59" s="910">
        <v>22.49372816930288</v>
      </c>
      <c r="AC59" s="910">
        <v>77.499790455042827</v>
      </c>
      <c r="AD59" s="910">
        <v>122.28317940035744</v>
      </c>
      <c r="AE59" s="910">
        <v>14.673032161269214</v>
      </c>
      <c r="AF59" s="910">
        <v>144.56759288601032</v>
      </c>
      <c r="AG59" s="910">
        <v>5.8448344275039839</v>
      </c>
      <c r="AH59" s="910">
        <v>30.398117152251569</v>
      </c>
      <c r="AI59" s="910">
        <v>6.9027422398182869</v>
      </c>
      <c r="AJ59" s="910">
        <v>1.216526232193557</v>
      </c>
      <c r="AK59" s="910">
        <v>544.84394075987723</v>
      </c>
      <c r="AL59" s="910">
        <v>23.685865679092529</v>
      </c>
      <c r="AM59" s="910">
        <v>46.488920083055781</v>
      </c>
      <c r="AN59" s="910">
        <v>10.902800461139831</v>
      </c>
      <c r="AO59" s="910">
        <v>11.816332069220813</v>
      </c>
      <c r="AP59" s="939">
        <v>16.260331648685909</v>
      </c>
      <c r="AQ59" s="939">
        <v>14.289652637382833</v>
      </c>
      <c r="AR59" s="940">
        <v>7.9575542886081889</v>
      </c>
      <c r="AS59" s="938"/>
    </row>
    <row r="60" spans="2:45" s="661" customFormat="1" ht="15.75" x14ac:dyDescent="0.2">
      <c r="B60" s="623">
        <v>54</v>
      </c>
      <c r="C60" s="907">
        <v>53</v>
      </c>
      <c r="D60" s="915">
        <v>110</v>
      </c>
      <c r="E60" s="327">
        <v>3262.2</v>
      </c>
      <c r="F60" s="327" t="s">
        <v>242</v>
      </c>
      <c r="G60" s="904" t="s">
        <v>161</v>
      </c>
      <c r="H60" s="909">
        <v>75.028520466775475</v>
      </c>
      <c r="I60" s="909">
        <v>0.35182307383649658</v>
      </c>
      <c r="J60" s="909">
        <v>6.8034989473915637</v>
      </c>
      <c r="K60" s="909">
        <v>1.853458986747577</v>
      </c>
      <c r="L60" s="909">
        <v>8.7102331129176744E-2</v>
      </c>
      <c r="M60" s="909">
        <v>1.3852580951909808</v>
      </c>
      <c r="N60" s="909">
        <v>2.4070036112989128</v>
      </c>
      <c r="O60" s="909">
        <v>1.9003204546828705</v>
      </c>
      <c r="P60" s="909">
        <v>2.6332420889467865</v>
      </c>
      <c r="Q60" s="909">
        <v>7.8723128253329583E-2</v>
      </c>
      <c r="R60" s="909">
        <v>0.99422862765144626</v>
      </c>
      <c r="S60" s="909">
        <v>0.57682018809535573</v>
      </c>
      <c r="T60" s="909">
        <v>0.35</v>
      </c>
      <c r="U60" s="909">
        <v>5.15</v>
      </c>
      <c r="V60" s="934">
        <v>99.6</v>
      </c>
      <c r="W60" s="910">
        <v>0.96237981384631632</v>
      </c>
      <c r="X60" s="910">
        <v>2.4900770602395603</v>
      </c>
      <c r="Y60" s="910">
        <v>31.177378015666168</v>
      </c>
      <c r="Z60" s="910">
        <v>11.88639406851604</v>
      </c>
      <c r="AA60" s="910">
        <v>36.195608383688473</v>
      </c>
      <c r="AB60" s="910">
        <v>25.505717560457963</v>
      </c>
      <c r="AC60" s="910">
        <v>64.651480552220747</v>
      </c>
      <c r="AD60" s="910">
        <v>132.25005253669244</v>
      </c>
      <c r="AE60" s="910">
        <v>17.481331347893811</v>
      </c>
      <c r="AF60" s="910">
        <v>120.95873319034455</v>
      </c>
      <c r="AG60" s="910">
        <v>3.7178359277190176</v>
      </c>
      <c r="AH60" s="910">
        <v>115.03882503325143</v>
      </c>
      <c r="AI60" s="910">
        <v>5.6361284755807546</v>
      </c>
      <c r="AJ60" s="910">
        <v>1</v>
      </c>
      <c r="AK60" s="910">
        <v>544.4794154665866</v>
      </c>
      <c r="AL60" s="910">
        <v>21.414130145039746</v>
      </c>
      <c r="AM60" s="910">
        <v>45.466172732069644</v>
      </c>
      <c r="AN60" s="910">
        <v>7.3466665263414415</v>
      </c>
      <c r="AO60" s="910">
        <v>9.6001127492607612</v>
      </c>
      <c r="AP60" s="935"/>
      <c r="AQ60" s="935"/>
      <c r="AR60" s="935"/>
      <c r="AS60" s="938"/>
    </row>
    <row r="61" spans="2:45" s="661" customFormat="1" ht="15.75" x14ac:dyDescent="0.2">
      <c r="B61" s="623">
        <v>55</v>
      </c>
      <c r="C61" s="907">
        <v>57</v>
      </c>
      <c r="D61" s="915">
        <v>110</v>
      </c>
      <c r="E61" s="327">
        <v>3262.6</v>
      </c>
      <c r="F61" s="327" t="s">
        <v>242</v>
      </c>
      <c r="G61" s="904" t="s">
        <v>167</v>
      </c>
      <c r="H61" s="909">
        <v>63.537691761863151</v>
      </c>
      <c r="I61" s="909">
        <v>0.22180554299665434</v>
      </c>
      <c r="J61" s="909">
        <v>5.0641237026655022</v>
      </c>
      <c r="K61" s="909">
        <v>3.1553310651957687</v>
      </c>
      <c r="L61" s="909">
        <v>0.16739012217299135</v>
      </c>
      <c r="M61" s="909">
        <v>2.1756353924907823</v>
      </c>
      <c r="N61" s="909">
        <v>5.5518996091669939</v>
      </c>
      <c r="O61" s="909">
        <v>1.3657289186283672</v>
      </c>
      <c r="P61" s="909">
        <v>2.2909001215701643</v>
      </c>
      <c r="Q61" s="909">
        <v>6.2048846590509493E-2</v>
      </c>
      <c r="R61" s="909">
        <v>2.7588291210778557</v>
      </c>
      <c r="S61" s="909">
        <v>0.47861579558127626</v>
      </c>
      <c r="T61" s="909">
        <v>0.44</v>
      </c>
      <c r="U61" s="909">
        <v>12.33</v>
      </c>
      <c r="V61" s="934">
        <v>99.6</v>
      </c>
      <c r="W61" s="910">
        <v>9.2503208816741562</v>
      </c>
      <c r="X61" s="910">
        <v>10.010282801100294</v>
      </c>
      <c r="Y61" s="910">
        <v>27.69414501987518</v>
      </c>
      <c r="Z61" s="910">
        <v>8.7640926353461506</v>
      </c>
      <c r="AA61" s="910">
        <v>80.17455711797848</v>
      </c>
      <c r="AB61" s="910">
        <v>11.767470124450037</v>
      </c>
      <c r="AC61" s="910">
        <v>54.153021916090232</v>
      </c>
      <c r="AD61" s="910">
        <v>158.51468922976065</v>
      </c>
      <c r="AE61" s="910">
        <v>14.093865359276499</v>
      </c>
      <c r="AF61" s="910">
        <v>79.026136990058234</v>
      </c>
      <c r="AG61" s="910">
        <v>2.8175973726128789</v>
      </c>
      <c r="AH61" s="910">
        <v>101.56228902528831</v>
      </c>
      <c r="AI61" s="910">
        <v>3.7026921996145918</v>
      </c>
      <c r="AJ61" s="910">
        <v>1</v>
      </c>
      <c r="AK61" s="910">
        <v>527.2598258619131</v>
      </c>
      <c r="AL61" s="910">
        <v>21.137869236834604</v>
      </c>
      <c r="AM61" s="910">
        <v>32.336283646353934</v>
      </c>
      <c r="AN61" s="910">
        <v>3.9685496259771509</v>
      </c>
      <c r="AO61" s="910">
        <v>12.329953627176371</v>
      </c>
      <c r="AP61" s="935"/>
      <c r="AQ61" s="935"/>
      <c r="AR61" s="935"/>
      <c r="AS61" s="938"/>
    </row>
    <row r="62" spans="2:45" s="661" customFormat="1" ht="15.75" x14ac:dyDescent="0.2">
      <c r="B62" s="623">
        <v>56</v>
      </c>
      <c r="C62" s="907">
        <v>55</v>
      </c>
      <c r="D62" s="915">
        <v>110</v>
      </c>
      <c r="E62" s="327">
        <v>3263.4</v>
      </c>
      <c r="F62" s="327" t="s">
        <v>242</v>
      </c>
      <c r="G62" s="904" t="s">
        <v>166</v>
      </c>
      <c r="H62" s="909">
        <v>85.599207625963814</v>
      </c>
      <c r="I62" s="909">
        <v>0.1637357381687379</v>
      </c>
      <c r="J62" s="909">
        <v>2.8550207902743296</v>
      </c>
      <c r="K62" s="909">
        <v>0.83642948114983307</v>
      </c>
      <c r="L62" s="909">
        <v>2.5095944915582258E-2</v>
      </c>
      <c r="M62" s="909">
        <v>0.24891912843097849</v>
      </c>
      <c r="N62" s="909">
        <v>1.6877533035910279</v>
      </c>
      <c r="O62" s="909">
        <v>0.86989074103727604</v>
      </c>
      <c r="P62" s="909">
        <v>2.0336896824883426</v>
      </c>
      <c r="Q62" s="909">
        <v>6.5596311303737359E-2</v>
      </c>
      <c r="R62" s="909">
        <v>1.5642118837017187</v>
      </c>
      <c r="S62" s="909">
        <v>0.25044936897461156</v>
      </c>
      <c r="T62" s="909">
        <v>0.3</v>
      </c>
      <c r="U62" s="909">
        <v>3.1</v>
      </c>
      <c r="V62" s="934">
        <v>99.6</v>
      </c>
      <c r="W62" s="910">
        <v>7.4130552918659118</v>
      </c>
      <c r="X62" s="910">
        <v>7.9725158505997804</v>
      </c>
      <c r="Y62" s="910">
        <v>23.490842577907241</v>
      </c>
      <c r="Z62" s="910">
        <v>10.004792073503756</v>
      </c>
      <c r="AA62" s="910">
        <v>13.544069698681149</v>
      </c>
      <c r="AB62" s="910">
        <v>2.6955400370562104</v>
      </c>
      <c r="AC62" s="910">
        <v>44.897866917336557</v>
      </c>
      <c r="AD62" s="910">
        <v>145.5376579193256</v>
      </c>
      <c r="AE62" s="910">
        <v>15.645407319692794</v>
      </c>
      <c r="AF62" s="910">
        <v>69.316171852483208</v>
      </c>
      <c r="AG62" s="910">
        <v>1.6837492327022019</v>
      </c>
      <c r="AH62" s="910">
        <v>203.32768665078916</v>
      </c>
      <c r="AI62" s="910">
        <v>2.0837782156232785</v>
      </c>
      <c r="AJ62" s="910">
        <v>1</v>
      </c>
      <c r="AK62" s="910">
        <v>576.17037415923858</v>
      </c>
      <c r="AL62" s="910">
        <v>16.901786459123461</v>
      </c>
      <c r="AM62" s="910">
        <v>25.976256576949897</v>
      </c>
      <c r="AN62" s="910">
        <v>1.1322086392545834</v>
      </c>
      <c r="AO62" s="910">
        <v>6.523338041576678</v>
      </c>
      <c r="AP62" s="939">
        <v>15.178454875499339</v>
      </c>
      <c r="AQ62" s="939">
        <v>13.510557352101962</v>
      </c>
      <c r="AR62" s="940">
        <v>192.07996039574181</v>
      </c>
      <c r="AS62" s="938"/>
    </row>
    <row r="63" spans="2:45" s="661" customFormat="1" ht="15.75" x14ac:dyDescent="0.2">
      <c r="B63" s="623">
        <v>57</v>
      </c>
      <c r="C63" s="907">
        <v>59</v>
      </c>
      <c r="D63" s="915">
        <v>110</v>
      </c>
      <c r="E63" s="327">
        <v>3264.1</v>
      </c>
      <c r="F63" s="327" t="s">
        <v>242</v>
      </c>
      <c r="G63" s="904" t="s">
        <v>162</v>
      </c>
      <c r="H63" s="909">
        <v>80.320937404043448</v>
      </c>
      <c r="I63" s="909">
        <v>0.49035172239998803</v>
      </c>
      <c r="J63" s="909">
        <v>6.6687834246398374</v>
      </c>
      <c r="K63" s="909">
        <v>1.3651351173925654</v>
      </c>
      <c r="L63" s="909">
        <v>4.0166024662285922E-2</v>
      </c>
      <c r="M63" s="909">
        <v>0.85643343448696452</v>
      </c>
      <c r="N63" s="909">
        <v>1.1067065069385176</v>
      </c>
      <c r="O63" s="909">
        <v>1.9141047691854833</v>
      </c>
      <c r="P63" s="909">
        <v>2.7138572145551105</v>
      </c>
      <c r="Q63" s="909">
        <v>8.5123427901037427E-2</v>
      </c>
      <c r="R63" s="909">
        <v>0.26260832368032622</v>
      </c>
      <c r="S63" s="909">
        <v>0.45579263011441717</v>
      </c>
      <c r="T63" s="909">
        <v>0.22</v>
      </c>
      <c r="U63" s="909">
        <v>3.1</v>
      </c>
      <c r="V63" s="934">
        <v>99.6</v>
      </c>
      <c r="W63" s="910">
        <v>2.2560659442260467</v>
      </c>
      <c r="X63" s="910">
        <v>0</v>
      </c>
      <c r="Y63" s="910">
        <v>30.220476434008873</v>
      </c>
      <c r="Z63" s="910">
        <v>8.4857166999310216</v>
      </c>
      <c r="AA63" s="910">
        <v>6.5182666363415924</v>
      </c>
      <c r="AB63" s="910">
        <v>17.693956432617568</v>
      </c>
      <c r="AC63" s="910">
        <v>67.530539148917413</v>
      </c>
      <c r="AD63" s="910">
        <v>115.04939636461648</v>
      </c>
      <c r="AE63" s="910">
        <v>17.407866870911434</v>
      </c>
      <c r="AF63" s="910">
        <v>190.58107360518659</v>
      </c>
      <c r="AG63" s="910">
        <v>5.7183832829465713</v>
      </c>
      <c r="AH63" s="910">
        <v>68.000711089914191</v>
      </c>
      <c r="AI63" s="910">
        <v>9.3642344413568228</v>
      </c>
      <c r="AJ63" s="910">
        <v>1</v>
      </c>
      <c r="AK63" s="910">
        <v>574.0767668907223</v>
      </c>
      <c r="AL63" s="910">
        <v>15.161493067539395</v>
      </c>
      <c r="AM63" s="910">
        <v>43.754409587964034</v>
      </c>
      <c r="AN63" s="910">
        <v>9.7530070650925254</v>
      </c>
      <c r="AO63" s="910">
        <v>11.837371196043273</v>
      </c>
      <c r="AP63" s="939">
        <v>15.492049605537952</v>
      </c>
      <c r="AQ63" s="939">
        <v>13.770277829573004</v>
      </c>
      <c r="AR63" s="940">
        <v>8.7955675876704706</v>
      </c>
      <c r="AS63" s="938" t="s">
        <v>159</v>
      </c>
    </row>
    <row r="64" spans="2:45" s="661" customFormat="1" ht="15.75" x14ac:dyDescent="0.2">
      <c r="B64" s="623">
        <v>58</v>
      </c>
      <c r="C64" s="907">
        <v>61</v>
      </c>
      <c r="D64" s="915">
        <v>110</v>
      </c>
      <c r="E64" s="327">
        <v>3265.2</v>
      </c>
      <c r="F64" s="327" t="s">
        <v>242</v>
      </c>
      <c r="G64" s="904" t="s">
        <v>162</v>
      </c>
      <c r="H64" s="909">
        <v>74.719991868183271</v>
      </c>
      <c r="I64" s="909">
        <v>0.43876965612579927</v>
      </c>
      <c r="J64" s="909">
        <v>10.615333353662876</v>
      </c>
      <c r="K64" s="909">
        <v>1.9078295164618468</v>
      </c>
      <c r="L64" s="909">
        <v>9.7515526687606116E-2</v>
      </c>
      <c r="M64" s="909">
        <v>2.1812947885219414</v>
      </c>
      <c r="N64" s="909">
        <v>2.3750202787180195</v>
      </c>
      <c r="O64" s="909">
        <v>2.2314083290133064</v>
      </c>
      <c r="P64" s="909">
        <v>3.1375696032689908</v>
      </c>
      <c r="Q64" s="909">
        <v>8.25517640959961E-2</v>
      </c>
      <c r="R64" s="909">
        <v>0.20497341912400008</v>
      </c>
      <c r="S64" s="909">
        <v>0.80774189613637071</v>
      </c>
      <c r="T64" s="909">
        <v>0.32</v>
      </c>
      <c r="U64" s="909">
        <v>0.48</v>
      </c>
      <c r="V64" s="934">
        <v>99.6</v>
      </c>
      <c r="W64" s="910">
        <v>19.027503744883536</v>
      </c>
      <c r="X64" s="910">
        <v>1.7180987018495486</v>
      </c>
      <c r="Y64" s="910">
        <v>34.537019706201846</v>
      </c>
      <c r="Z64" s="910">
        <v>9.7079652381237782</v>
      </c>
      <c r="AA64" s="910">
        <v>13.926350564702332</v>
      </c>
      <c r="AB64" s="910">
        <v>27.110579310797508</v>
      </c>
      <c r="AC64" s="910">
        <v>75.035311582744569</v>
      </c>
      <c r="AD64" s="910">
        <v>127.67988095551247</v>
      </c>
      <c r="AE64" s="910">
        <v>13.15963994076831</v>
      </c>
      <c r="AF64" s="910">
        <v>107.42657567049451</v>
      </c>
      <c r="AG64" s="910">
        <v>5.0876319828074523</v>
      </c>
      <c r="AH64" s="910">
        <v>23.819575639581572</v>
      </c>
      <c r="AI64" s="910">
        <v>5.9106612484877656</v>
      </c>
      <c r="AJ64" s="910">
        <v>2.8798825057960395</v>
      </c>
      <c r="AK64" s="910">
        <v>550.87056322925491</v>
      </c>
      <c r="AL64" s="910">
        <v>15.510262043346254</v>
      </c>
      <c r="AM64" s="910">
        <v>37.4116052433208</v>
      </c>
      <c r="AN64" s="910">
        <v>8.6660002297784455</v>
      </c>
      <c r="AO64" s="910">
        <v>11.050457561316511</v>
      </c>
      <c r="AP64" s="939">
        <v>13.988907563701906</v>
      </c>
      <c r="AQ64" s="939">
        <v>12.426035502958591</v>
      </c>
      <c r="AR64" s="940">
        <v>3.991687370214672</v>
      </c>
      <c r="AS64" s="938" t="s">
        <v>159</v>
      </c>
    </row>
    <row r="65" spans="2:45" s="661" customFormat="1" ht="15.75" x14ac:dyDescent="0.2">
      <c r="B65" s="623">
        <v>59</v>
      </c>
      <c r="C65" s="907">
        <v>63</v>
      </c>
      <c r="D65" s="915">
        <v>110</v>
      </c>
      <c r="E65" s="327">
        <v>3266.4</v>
      </c>
      <c r="F65" s="327" t="s">
        <v>242</v>
      </c>
      <c r="G65" s="904" t="s">
        <v>162</v>
      </c>
      <c r="H65" s="909">
        <v>69.233634863886181</v>
      </c>
      <c r="I65" s="909">
        <v>0.23283699887873829</v>
      </c>
      <c r="J65" s="909">
        <v>7.6628075427825664</v>
      </c>
      <c r="K65" s="909">
        <v>2.133585808687021</v>
      </c>
      <c r="L65" s="909">
        <v>0.15473411392754075</v>
      </c>
      <c r="M65" s="909">
        <v>2.8908579260334908</v>
      </c>
      <c r="N65" s="909">
        <v>3.7352731007481199</v>
      </c>
      <c r="O65" s="909">
        <v>1.9019051109313823</v>
      </c>
      <c r="P65" s="909">
        <v>2.6582311637225886</v>
      </c>
      <c r="Q65" s="909">
        <v>6.2860733783063422E-2</v>
      </c>
      <c r="R65" s="909">
        <v>0.21086727753984152</v>
      </c>
      <c r="S65" s="909">
        <v>0.62240535907946237</v>
      </c>
      <c r="T65" s="909">
        <v>0.26</v>
      </c>
      <c r="U65" s="909">
        <v>7.84</v>
      </c>
      <c r="V65" s="934">
        <v>99.6</v>
      </c>
      <c r="W65" s="910">
        <v>6.4232078255873644</v>
      </c>
      <c r="X65" s="910">
        <v>-0.13425020101126695</v>
      </c>
      <c r="Y65" s="910">
        <v>27.372084362931947</v>
      </c>
      <c r="Z65" s="910">
        <v>6.9530040404160287</v>
      </c>
      <c r="AA65" s="910">
        <v>13.716767963961059</v>
      </c>
      <c r="AB65" s="910">
        <v>21.861580937537408</v>
      </c>
      <c r="AC65" s="910">
        <v>66.265564907222767</v>
      </c>
      <c r="AD65" s="910">
        <v>109.68781583648492</v>
      </c>
      <c r="AE65" s="910">
        <v>13.042473355506807</v>
      </c>
      <c r="AF65" s="910">
        <v>75.244697821270776</v>
      </c>
      <c r="AG65" s="910">
        <v>2.8715094911465591</v>
      </c>
      <c r="AH65" s="910">
        <v>16.69504612359712</v>
      </c>
      <c r="AI65" s="910">
        <v>4.3710429438291092</v>
      </c>
      <c r="AJ65" s="910">
        <v>0.53814796716966329</v>
      </c>
      <c r="AK65" s="910">
        <v>465.42292493624967</v>
      </c>
      <c r="AL65" s="910">
        <v>16.515362230307513</v>
      </c>
      <c r="AM65" s="910">
        <v>30.368258630357943</v>
      </c>
      <c r="AN65" s="910">
        <v>5.5557345735241404E-2</v>
      </c>
      <c r="AO65" s="910">
        <v>8.9587001235195896</v>
      </c>
      <c r="AP65" s="939">
        <v>10.476897002076466</v>
      </c>
      <c r="AQ65" s="939">
        <v>9.4479303028935302</v>
      </c>
      <c r="AR65" s="940">
        <v>2.0176343037112674</v>
      </c>
      <c r="AS65" s="938" t="s">
        <v>159</v>
      </c>
    </row>
    <row r="66" spans="2:45" s="661" customFormat="1" ht="15.75" x14ac:dyDescent="0.2">
      <c r="B66" s="623">
        <v>60</v>
      </c>
      <c r="C66" s="907">
        <v>67</v>
      </c>
      <c r="D66" s="915">
        <v>110</v>
      </c>
      <c r="E66" s="327">
        <v>3266.6</v>
      </c>
      <c r="F66" s="327" t="s">
        <v>242</v>
      </c>
      <c r="G66" s="904" t="s">
        <v>169</v>
      </c>
      <c r="H66" s="909">
        <v>69.663278519306189</v>
      </c>
      <c r="I66" s="909">
        <v>0.16098486482371893</v>
      </c>
      <c r="J66" s="909">
        <v>7.1442956197602667</v>
      </c>
      <c r="K66" s="909">
        <v>1.9484538315420161</v>
      </c>
      <c r="L66" s="909">
        <v>0.16772327643177518</v>
      </c>
      <c r="M66" s="909">
        <v>2.9636376553682409</v>
      </c>
      <c r="N66" s="909">
        <v>4.1684445933524241</v>
      </c>
      <c r="O66" s="909">
        <v>1.7332458108097195</v>
      </c>
      <c r="P66" s="909">
        <v>2.5344850660801583</v>
      </c>
      <c r="Q66" s="909">
        <v>6.5699513178548469E-2</v>
      </c>
      <c r="R66" s="909">
        <v>0.19699325185426952</v>
      </c>
      <c r="S66" s="909">
        <v>0.54275799749265596</v>
      </c>
      <c r="T66" s="909">
        <v>0.23</v>
      </c>
      <c r="U66" s="909">
        <v>8.08</v>
      </c>
      <c r="V66" s="934">
        <v>99.6</v>
      </c>
      <c r="W66" s="910">
        <v>3.7338360920104869</v>
      </c>
      <c r="X66" s="910">
        <v>0</v>
      </c>
      <c r="Y66" s="910">
        <v>25.787803654385669</v>
      </c>
      <c r="Z66" s="910">
        <v>5.9828453560863259</v>
      </c>
      <c r="AA66" s="910">
        <v>13.352325825777271</v>
      </c>
      <c r="AB66" s="910">
        <v>19.896989023735141</v>
      </c>
      <c r="AC66" s="910">
        <v>60.900616845545755</v>
      </c>
      <c r="AD66" s="910">
        <v>106.48070404991961</v>
      </c>
      <c r="AE66" s="910">
        <v>12.716246406933685</v>
      </c>
      <c r="AF66" s="910">
        <v>55.731084972178508</v>
      </c>
      <c r="AG66" s="910">
        <v>1.9100805319687291</v>
      </c>
      <c r="AH66" s="910">
        <v>17.411511513138379</v>
      </c>
      <c r="AI66" s="910">
        <v>3.7558280928510457</v>
      </c>
      <c r="AJ66" s="910">
        <v>1</v>
      </c>
      <c r="AK66" s="910">
        <v>525.90224258239368</v>
      </c>
      <c r="AL66" s="910">
        <v>11.380270672697172</v>
      </c>
      <c r="AM66" s="910">
        <v>29.090407068233649</v>
      </c>
      <c r="AN66" s="910">
        <v>0.46643023224172958</v>
      </c>
      <c r="AO66" s="910">
        <v>6.0373360204504189</v>
      </c>
      <c r="AP66" s="939">
        <v>11.387339110875953</v>
      </c>
      <c r="AQ66" s="939">
        <v>10.249654457498263</v>
      </c>
      <c r="AR66" s="940">
        <v>4.8788241320153283</v>
      </c>
      <c r="AS66" s="938"/>
    </row>
    <row r="67" spans="2:45" s="661" customFormat="1" ht="15.75" x14ac:dyDescent="0.2">
      <c r="B67" s="623">
        <v>61</v>
      </c>
      <c r="C67" s="907">
        <v>65</v>
      </c>
      <c r="D67" s="915">
        <v>110</v>
      </c>
      <c r="E67" s="327">
        <v>3267.4</v>
      </c>
      <c r="F67" s="327" t="s">
        <v>242</v>
      </c>
      <c r="G67" s="904" t="s">
        <v>168</v>
      </c>
      <c r="H67" s="909">
        <v>81.363461692765185</v>
      </c>
      <c r="I67" s="909">
        <v>0.32523036559194551</v>
      </c>
      <c r="J67" s="909">
        <v>6.1588843746218922</v>
      </c>
      <c r="K67" s="909">
        <v>1.495447963166977</v>
      </c>
      <c r="L67" s="909">
        <v>5.8826934466003934E-2</v>
      </c>
      <c r="M67" s="909">
        <v>1.0085199926130173</v>
      </c>
      <c r="N67" s="909">
        <v>1.1078223048658558</v>
      </c>
      <c r="O67" s="909">
        <v>1.3878874504085121</v>
      </c>
      <c r="P67" s="909">
        <v>2.3206562951736247</v>
      </c>
      <c r="Q67" s="909">
        <v>7.5241382384594296E-2</v>
      </c>
      <c r="R67" s="909">
        <v>0.35367527844465796</v>
      </c>
      <c r="S67" s="909">
        <v>0.40434596549769775</v>
      </c>
      <c r="T67" s="909">
        <v>0.18</v>
      </c>
      <c r="U67" s="909">
        <v>3.36</v>
      </c>
      <c r="V67" s="934">
        <v>99.599999999999952</v>
      </c>
      <c r="W67" s="910">
        <v>0.3266330447041999</v>
      </c>
      <c r="X67" s="910">
        <v>2.002200644887925</v>
      </c>
      <c r="Y67" s="910">
        <v>28.11869757343759</v>
      </c>
      <c r="Z67" s="910">
        <v>5.7667419219935638</v>
      </c>
      <c r="AA67" s="910">
        <v>15.865785059964514</v>
      </c>
      <c r="AB67" s="910">
        <v>8.5435096864473152</v>
      </c>
      <c r="AC67" s="910">
        <v>54.472659750448372</v>
      </c>
      <c r="AD67" s="910">
        <v>100.03502039652723</v>
      </c>
      <c r="AE67" s="910">
        <v>14.427559812765333</v>
      </c>
      <c r="AF67" s="910">
        <v>114.12939942615257</v>
      </c>
      <c r="AG67" s="910">
        <v>3.4694040569421691</v>
      </c>
      <c r="AH67" s="910">
        <v>31.039918094105417</v>
      </c>
      <c r="AI67" s="910">
        <v>6.0382537281563584</v>
      </c>
      <c r="AJ67" s="910">
        <v>2.2433936509659897</v>
      </c>
      <c r="AK67" s="910">
        <v>633.48594097717023</v>
      </c>
      <c r="AL67" s="910">
        <v>26.815267741257259</v>
      </c>
      <c r="AM67" s="910">
        <v>50.419302705727709</v>
      </c>
      <c r="AN67" s="910">
        <v>16.74975791126332</v>
      </c>
      <c r="AO67" s="910">
        <v>14.016924188953178</v>
      </c>
      <c r="AP67" s="939">
        <v>15.761028796024974</v>
      </c>
      <c r="AQ67" s="939">
        <v>14.263924196903192</v>
      </c>
      <c r="AR67" s="940">
        <v>82.094027337239794</v>
      </c>
      <c r="AS67" s="938" t="s">
        <v>164</v>
      </c>
    </row>
    <row r="68" spans="2:45" s="661" customFormat="1" ht="15.75" x14ac:dyDescent="0.2">
      <c r="B68" s="623">
        <v>62</v>
      </c>
      <c r="C68" s="907">
        <v>35</v>
      </c>
      <c r="D68" s="915">
        <v>110</v>
      </c>
      <c r="E68" s="327">
        <v>3267.85</v>
      </c>
      <c r="F68" s="327" t="s">
        <v>242</v>
      </c>
      <c r="G68" s="904" t="s">
        <v>163</v>
      </c>
      <c r="H68" s="909">
        <v>68.209260950246403</v>
      </c>
      <c r="I68" s="909">
        <v>0.69976219339416623</v>
      </c>
      <c r="J68" s="909">
        <v>13.50406955662128</v>
      </c>
      <c r="K68" s="909">
        <v>3.1999509984596473</v>
      </c>
      <c r="L68" s="909">
        <v>2.8862503808271885E-2</v>
      </c>
      <c r="M68" s="909">
        <v>2.449628248748863</v>
      </c>
      <c r="N68" s="909">
        <v>0.42024624339278144</v>
      </c>
      <c r="O68" s="909">
        <v>2.5714239208475989</v>
      </c>
      <c r="P68" s="909">
        <v>3.994795695534255</v>
      </c>
      <c r="Q68" s="909">
        <v>0.10808086532459259</v>
      </c>
      <c r="R68" s="909">
        <v>6.0795486745083338E-2</v>
      </c>
      <c r="S68" s="909">
        <v>0.83312333687706785</v>
      </c>
      <c r="T68" s="909">
        <v>0.71</v>
      </c>
      <c r="U68" s="909">
        <v>2.81</v>
      </c>
      <c r="V68" s="934">
        <v>99.6</v>
      </c>
      <c r="W68" s="910">
        <v>8.5856321878722497</v>
      </c>
      <c r="X68" s="910">
        <v>226.01734701529895</v>
      </c>
      <c r="Y68" s="910">
        <v>47.406753720721611</v>
      </c>
      <c r="Z68" s="910">
        <v>11.452757608848891</v>
      </c>
      <c r="AA68" s="910">
        <v>1.736901616959674</v>
      </c>
      <c r="AB68" s="910">
        <v>33.917481305009879</v>
      </c>
      <c r="AC68" s="910">
        <v>104.38294702542628</v>
      </c>
      <c r="AD68" s="910">
        <v>135.27738779867516</v>
      </c>
      <c r="AE68" s="910">
        <v>22.417351562398796</v>
      </c>
      <c r="AF68" s="910">
        <v>142.84616714943252</v>
      </c>
      <c r="AG68" s="910">
        <v>8.555075263961351</v>
      </c>
      <c r="AH68" s="910">
        <v>13.432839194171519</v>
      </c>
      <c r="AI68" s="910">
        <v>8.0424086360019675</v>
      </c>
      <c r="AJ68" s="910">
        <v>2.1280187655558191</v>
      </c>
      <c r="AK68" s="910">
        <v>558.69779718204461</v>
      </c>
      <c r="AL68" s="910">
        <v>30.60198012901439</v>
      </c>
      <c r="AM68" s="910">
        <v>62.972093017819866</v>
      </c>
      <c r="AN68" s="910">
        <v>10.298357968961957</v>
      </c>
      <c r="AO68" s="910">
        <v>13.507002582002327</v>
      </c>
      <c r="AP68" s="939">
        <v>16.975423452258578</v>
      </c>
      <c r="AQ68" s="939">
        <v>13.907672887927122</v>
      </c>
      <c r="AR68" s="940">
        <v>2.2511590331171822</v>
      </c>
      <c r="AS68" s="938"/>
    </row>
    <row r="69" spans="2:45" s="661" customFormat="1" ht="15.75" x14ac:dyDescent="0.2">
      <c r="B69" s="623">
        <v>63</v>
      </c>
      <c r="C69" s="907">
        <v>37</v>
      </c>
      <c r="D69" s="915">
        <v>110</v>
      </c>
      <c r="E69" s="327">
        <v>3268.3</v>
      </c>
      <c r="F69" s="327" t="s">
        <v>242</v>
      </c>
      <c r="G69" s="904" t="s">
        <v>162</v>
      </c>
      <c r="H69" s="909">
        <v>69.462576913373852</v>
      </c>
      <c r="I69" s="909">
        <v>0.68726412875694309</v>
      </c>
      <c r="J69" s="909">
        <v>12.472757272295794</v>
      </c>
      <c r="K69" s="909">
        <v>3.0606012177861781</v>
      </c>
      <c r="L69" s="909">
        <v>3.0549628635078915E-2</v>
      </c>
      <c r="M69" s="909">
        <v>2.4469432412439551</v>
      </c>
      <c r="N69" s="909">
        <v>0.46203750422248546</v>
      </c>
      <c r="O69" s="909">
        <v>2.2355562135743821</v>
      </c>
      <c r="P69" s="909">
        <v>4.1510589352067635</v>
      </c>
      <c r="Q69" s="909">
        <v>0.10743627788443862</v>
      </c>
      <c r="R69" s="909">
        <v>4.0391119738996957E-2</v>
      </c>
      <c r="S69" s="909">
        <v>0.74282754728114708</v>
      </c>
      <c r="T69" s="909">
        <v>0.82</v>
      </c>
      <c r="U69" s="909">
        <v>2.88</v>
      </c>
      <c r="V69" s="934">
        <v>99.6</v>
      </c>
      <c r="W69" s="910">
        <v>2.2870754608807715</v>
      </c>
      <c r="X69" s="910">
        <v>0</v>
      </c>
      <c r="Y69" s="910">
        <v>47.920039907103245</v>
      </c>
      <c r="Z69" s="910">
        <v>14.523522468094242</v>
      </c>
      <c r="AA69" s="910">
        <v>1.8781611325727878</v>
      </c>
      <c r="AB69" s="910">
        <v>31.710075121218704</v>
      </c>
      <c r="AC69" s="910">
        <v>112.76363283772743</v>
      </c>
      <c r="AD69" s="910">
        <v>133.35831777420034</v>
      </c>
      <c r="AE69" s="910">
        <v>23.041489268983057</v>
      </c>
      <c r="AF69" s="910">
        <v>163.1116147620757</v>
      </c>
      <c r="AG69" s="910">
        <v>8.6912800779779626</v>
      </c>
      <c r="AH69" s="910">
        <v>13.24216131227079</v>
      </c>
      <c r="AI69" s="910">
        <v>8.5012187188093566</v>
      </c>
      <c r="AJ69" s="910">
        <v>1.9606125920098061</v>
      </c>
      <c r="AK69" s="910">
        <v>594.66525730015644</v>
      </c>
      <c r="AL69" s="910">
        <v>40.83913521439414</v>
      </c>
      <c r="AM69" s="910">
        <v>80.248336968487649</v>
      </c>
      <c r="AN69" s="910">
        <v>14.047606788213777</v>
      </c>
      <c r="AO69" s="910">
        <v>18.115722775443658</v>
      </c>
      <c r="AP69" s="939">
        <v>15.894718022018326</v>
      </c>
      <c r="AQ69" s="939">
        <v>13.475050346833726</v>
      </c>
      <c r="AR69" s="940">
        <v>2.9635339130001457</v>
      </c>
      <c r="AS69" s="938"/>
    </row>
    <row r="70" spans="2:45" s="662" customFormat="1" ht="15.75" x14ac:dyDescent="0.2">
      <c r="B70" s="623">
        <v>64</v>
      </c>
      <c r="C70" s="907">
        <v>40</v>
      </c>
      <c r="D70" s="915">
        <v>110</v>
      </c>
      <c r="E70" s="327">
        <v>3269.75</v>
      </c>
      <c r="F70" s="327" t="s">
        <v>242</v>
      </c>
      <c r="G70" s="904" t="s">
        <v>162</v>
      </c>
      <c r="H70" s="909">
        <v>66.951620685188772</v>
      </c>
      <c r="I70" s="909">
        <v>0.80548876368110867</v>
      </c>
      <c r="J70" s="909">
        <v>14.011839431815728</v>
      </c>
      <c r="K70" s="909">
        <v>3.7183848628111305</v>
      </c>
      <c r="L70" s="909">
        <v>3.0473501284459123E-2</v>
      </c>
      <c r="M70" s="909">
        <v>2.7033907777993651</v>
      </c>
      <c r="N70" s="909">
        <v>0.33170817952205162</v>
      </c>
      <c r="O70" s="909">
        <v>1.9295079765990977</v>
      </c>
      <c r="P70" s="909">
        <v>4.1636480150249326</v>
      </c>
      <c r="Q70" s="909">
        <v>6.1873561729594365E-2</v>
      </c>
      <c r="R70" s="909">
        <v>2.7076117695313342E-2</v>
      </c>
      <c r="S70" s="909">
        <v>0.64498812684843376</v>
      </c>
      <c r="T70" s="909">
        <v>1.02</v>
      </c>
      <c r="U70" s="909">
        <v>3.2</v>
      </c>
      <c r="V70" s="934">
        <v>99.6</v>
      </c>
      <c r="W70" s="910">
        <v>4.6423247705029764</v>
      </c>
      <c r="X70" s="910">
        <v>102.92615787254938</v>
      </c>
      <c r="Y70" s="910">
        <v>55.451469969147041</v>
      </c>
      <c r="Z70" s="910">
        <v>13.268172118636445</v>
      </c>
      <c r="AA70" s="910">
        <v>2.0003563255572065</v>
      </c>
      <c r="AB70" s="910">
        <v>27.158048312637181</v>
      </c>
      <c r="AC70" s="910">
        <v>127.38012568519544</v>
      </c>
      <c r="AD70" s="910">
        <v>105.44042987768648</v>
      </c>
      <c r="AE70" s="910">
        <v>18.494131885418454</v>
      </c>
      <c r="AF70" s="910">
        <v>161.24205610659817</v>
      </c>
      <c r="AG70" s="910">
        <v>12.118473210942168</v>
      </c>
      <c r="AH70" s="910">
        <v>13.336241870701009</v>
      </c>
      <c r="AI70" s="910">
        <v>9.8648775444463848</v>
      </c>
      <c r="AJ70" s="910">
        <v>4.2771238217391412</v>
      </c>
      <c r="AK70" s="910">
        <v>565.41839895602482</v>
      </c>
      <c r="AL70" s="910">
        <v>28.651713416910884</v>
      </c>
      <c r="AM70" s="910">
        <v>59.169981365557504</v>
      </c>
      <c r="AN70" s="910">
        <v>4.8045537683308135</v>
      </c>
      <c r="AO70" s="910">
        <v>13.746612680135044</v>
      </c>
      <c r="AP70" s="948">
        <v>17.393572868322835</v>
      </c>
      <c r="AQ70" s="948">
        <v>12.584202171021582</v>
      </c>
      <c r="AR70" s="941">
        <v>3.379849510681038</v>
      </c>
      <c r="AS70" s="949"/>
    </row>
    <row r="71" spans="2:45" s="661" customFormat="1" ht="15.75" x14ac:dyDescent="0.2">
      <c r="B71" s="623">
        <v>65</v>
      </c>
      <c r="C71" s="907">
        <v>42</v>
      </c>
      <c r="D71" s="915">
        <v>110</v>
      </c>
      <c r="E71" s="327">
        <v>3270.2</v>
      </c>
      <c r="F71" s="327" t="s">
        <v>242</v>
      </c>
      <c r="G71" s="904" t="s">
        <v>162</v>
      </c>
      <c r="H71" s="909">
        <v>52.61153839406817</v>
      </c>
      <c r="I71" s="909">
        <v>0.56513098868523182</v>
      </c>
      <c r="J71" s="909">
        <v>9.448338733727315</v>
      </c>
      <c r="K71" s="909">
        <v>4.2528967764160619</v>
      </c>
      <c r="L71" s="909">
        <v>0.31810624771982193</v>
      </c>
      <c r="M71" s="909">
        <v>5.5904614762715292</v>
      </c>
      <c r="N71" s="909">
        <v>8.746216296266164</v>
      </c>
      <c r="O71" s="909">
        <v>1.6041753668306065</v>
      </c>
      <c r="P71" s="909">
        <v>2.9538437288269175</v>
      </c>
      <c r="Q71" s="909">
        <v>9.8479796509595499E-2</v>
      </c>
      <c r="R71" s="909">
        <v>1.8595626380024176E-2</v>
      </c>
      <c r="S71" s="909">
        <v>0.35221656829856446</v>
      </c>
      <c r="T71" s="909">
        <v>0.59</v>
      </c>
      <c r="U71" s="909">
        <v>12.45</v>
      </c>
      <c r="V71" s="934">
        <v>99.6</v>
      </c>
      <c r="W71" s="910">
        <v>9.4703121812180111</v>
      </c>
      <c r="X71" s="910">
        <v>-0.23735105748706822</v>
      </c>
      <c r="Y71" s="910">
        <v>44.432738573659869</v>
      </c>
      <c r="Z71" s="910">
        <v>10.064787513870138</v>
      </c>
      <c r="AA71" s="910">
        <v>2.3956238763151081</v>
      </c>
      <c r="AB71" s="910">
        <v>16.09818263739766</v>
      </c>
      <c r="AC71" s="910">
        <v>90.774333644776291</v>
      </c>
      <c r="AD71" s="910">
        <v>113.41074961031281</v>
      </c>
      <c r="AE71" s="910">
        <v>30.483724079819879</v>
      </c>
      <c r="AF71" s="910">
        <v>135.87775457057663</v>
      </c>
      <c r="AG71" s="910">
        <v>5.9275801494162019</v>
      </c>
      <c r="AH71" s="910">
        <v>11.990016823795324</v>
      </c>
      <c r="AI71" s="910">
        <v>6.1208962321108524</v>
      </c>
      <c r="AJ71" s="910">
        <v>1</v>
      </c>
      <c r="AK71" s="910">
        <v>520.51180510345455</v>
      </c>
      <c r="AL71" s="910">
        <v>27.465144999481907</v>
      </c>
      <c r="AM71" s="910">
        <v>55.346779065413379</v>
      </c>
      <c r="AN71" s="910">
        <v>10.476042859523497</v>
      </c>
      <c r="AO71" s="910">
        <v>17.036140009072128</v>
      </c>
      <c r="AP71" s="939">
        <v>8.5928977824198558</v>
      </c>
      <c r="AQ71" s="939">
        <v>6.9052375575436304</v>
      </c>
      <c r="AR71" s="940">
        <v>3.2812907441948092E-2</v>
      </c>
      <c r="AS71" s="938" t="s">
        <v>159</v>
      </c>
    </row>
    <row r="72" spans="2:45" s="661" customFormat="1" ht="15.75" x14ac:dyDescent="0.2">
      <c r="B72" s="623">
        <v>66</v>
      </c>
      <c r="C72" s="907">
        <v>47</v>
      </c>
      <c r="D72" s="915">
        <v>110</v>
      </c>
      <c r="E72" s="327">
        <v>3272.25</v>
      </c>
      <c r="F72" s="327" t="s">
        <v>242</v>
      </c>
      <c r="G72" s="904" t="s">
        <v>162</v>
      </c>
      <c r="H72" s="909">
        <v>70.601744867799042</v>
      </c>
      <c r="I72" s="909">
        <v>0.65497135028875164</v>
      </c>
      <c r="J72" s="909">
        <v>10.672071572207257</v>
      </c>
      <c r="K72" s="909">
        <v>2.7969185536539252</v>
      </c>
      <c r="L72" s="909">
        <v>5.8600539175004261E-2</v>
      </c>
      <c r="M72" s="909">
        <v>2.2935286330700442</v>
      </c>
      <c r="N72" s="909">
        <v>1.2604760457922983</v>
      </c>
      <c r="O72" s="909">
        <v>2.6434898214881959</v>
      </c>
      <c r="P72" s="909">
        <v>3.6413410340951424</v>
      </c>
      <c r="Q72" s="909">
        <v>0.1008832399457604</v>
      </c>
      <c r="R72" s="909">
        <v>2.6991141511429284E-2</v>
      </c>
      <c r="S72" s="909">
        <v>0.83898320097313461</v>
      </c>
      <c r="T72" s="909">
        <v>0.61</v>
      </c>
      <c r="U72" s="909">
        <v>3.4</v>
      </c>
      <c r="V72" s="934">
        <v>99.6</v>
      </c>
      <c r="W72" s="910">
        <v>8.0748217800244788</v>
      </c>
      <c r="X72" s="910">
        <v>0</v>
      </c>
      <c r="Y72" s="910">
        <v>42.990080332542192</v>
      </c>
      <c r="Z72" s="910">
        <v>11.864558590738369</v>
      </c>
      <c r="AA72" s="910">
        <v>2.2386491044240819</v>
      </c>
      <c r="AB72" s="910">
        <v>33.190426363444203</v>
      </c>
      <c r="AC72" s="910">
        <v>99.281355735753593</v>
      </c>
      <c r="AD72" s="910">
        <v>136.50632992178825</v>
      </c>
      <c r="AE72" s="910">
        <v>20.182203231736498</v>
      </c>
      <c r="AF72" s="910">
        <v>186.87806205138449</v>
      </c>
      <c r="AG72" s="910">
        <v>7.0215528513814762</v>
      </c>
      <c r="AH72" s="910">
        <v>11.192708148893841</v>
      </c>
      <c r="AI72" s="910">
        <v>8.0698676718500373</v>
      </c>
      <c r="AJ72" s="910">
        <v>3.4652191031548063</v>
      </c>
      <c r="AK72" s="910">
        <v>559.67049507736476</v>
      </c>
      <c r="AL72" s="910">
        <v>31.149902308254379</v>
      </c>
      <c r="AM72" s="910">
        <v>60.533509468014806</v>
      </c>
      <c r="AN72" s="910">
        <v>4.486316912930957</v>
      </c>
      <c r="AO72" s="910">
        <v>18.52235066330778</v>
      </c>
      <c r="AP72" s="939">
        <v>15.084091638808342</v>
      </c>
      <c r="AQ72" s="939">
        <v>12.245260400479522</v>
      </c>
      <c r="AR72" s="940">
        <v>4.9769323006577206</v>
      </c>
      <c r="AS72" s="938"/>
    </row>
    <row r="73" spans="2:45" s="661" customFormat="1" ht="15.75" x14ac:dyDescent="0.2">
      <c r="B73" s="623">
        <v>67</v>
      </c>
      <c r="C73" s="907">
        <v>46</v>
      </c>
      <c r="D73" s="915">
        <v>110</v>
      </c>
      <c r="E73" s="327">
        <v>3272.6</v>
      </c>
      <c r="F73" s="327" t="s">
        <v>242</v>
      </c>
      <c r="G73" s="904" t="s">
        <v>162</v>
      </c>
      <c r="H73" s="909">
        <v>67.440996093926685</v>
      </c>
      <c r="I73" s="909">
        <v>0.4956902689694479</v>
      </c>
      <c r="J73" s="909">
        <v>8.88724276912777</v>
      </c>
      <c r="K73" s="909">
        <v>2.6938368292727053</v>
      </c>
      <c r="L73" s="909">
        <v>0.14847672188396224</v>
      </c>
      <c r="M73" s="909">
        <v>2.9193790429102613</v>
      </c>
      <c r="N73" s="909">
        <v>3.6938034681950178</v>
      </c>
      <c r="O73" s="909">
        <v>2.4316466236327603</v>
      </c>
      <c r="P73" s="909">
        <v>3.073719443514606</v>
      </c>
      <c r="Q73" s="909">
        <v>9.2876482588910084E-2</v>
      </c>
      <c r="R73" s="909">
        <v>2.0837001167072274E-2</v>
      </c>
      <c r="S73" s="909">
        <v>0.69149525481078034</v>
      </c>
      <c r="T73" s="909">
        <v>0.65</v>
      </c>
      <c r="U73" s="909">
        <v>6.36</v>
      </c>
      <c r="V73" s="934">
        <v>99.6</v>
      </c>
      <c r="W73" s="910">
        <v>1</v>
      </c>
      <c r="X73" s="910">
        <v>0</v>
      </c>
      <c r="Y73" s="910">
        <v>41.262279613660191</v>
      </c>
      <c r="Z73" s="910">
        <v>11.076760084632136</v>
      </c>
      <c r="AA73" s="910">
        <v>1.5744210873265028</v>
      </c>
      <c r="AB73" s="910">
        <v>29.0019823684264</v>
      </c>
      <c r="AC73" s="910">
        <v>85.802863043227163</v>
      </c>
      <c r="AD73" s="910">
        <v>127.87121166731373</v>
      </c>
      <c r="AE73" s="910">
        <v>19.388601965198518</v>
      </c>
      <c r="AF73" s="910">
        <v>146.81835498344469</v>
      </c>
      <c r="AG73" s="910">
        <v>6.1822908083447992</v>
      </c>
      <c r="AH73" s="910">
        <v>11.466122076146759</v>
      </c>
      <c r="AI73" s="910">
        <v>5.551838114475701</v>
      </c>
      <c r="AJ73" s="910">
        <v>1.1445292014678028</v>
      </c>
      <c r="AK73" s="910">
        <v>527.92253985321179</v>
      </c>
      <c r="AL73" s="910">
        <v>25.424233159769454</v>
      </c>
      <c r="AM73" s="910">
        <v>47.123441758835817</v>
      </c>
      <c r="AN73" s="910">
        <v>5.9628842878827371</v>
      </c>
      <c r="AO73" s="910">
        <v>13.263266236105812</v>
      </c>
      <c r="AP73" s="935"/>
      <c r="AQ73" s="935"/>
      <c r="AR73" s="935"/>
      <c r="AS73" s="938"/>
    </row>
    <row r="74" spans="2:45" s="661" customFormat="1" ht="15.75" x14ac:dyDescent="0.2">
      <c r="B74" s="623">
        <v>68</v>
      </c>
      <c r="C74" s="907">
        <v>45</v>
      </c>
      <c r="D74" s="915">
        <v>110</v>
      </c>
      <c r="E74" s="327">
        <v>3272.85</v>
      </c>
      <c r="F74" s="327" t="s">
        <v>242</v>
      </c>
      <c r="G74" s="904" t="s">
        <v>162</v>
      </c>
      <c r="H74" s="909">
        <v>70.342868033236627</v>
      </c>
      <c r="I74" s="909">
        <v>0.57222877635807778</v>
      </c>
      <c r="J74" s="909">
        <v>10.012559085208119</v>
      </c>
      <c r="K74" s="909">
        <v>2.4660728423610561</v>
      </c>
      <c r="L74" s="909">
        <v>8.5844634318413396E-2</v>
      </c>
      <c r="M74" s="909">
        <v>2.2492945049776591</v>
      </c>
      <c r="N74" s="909">
        <v>2.0191029434820096</v>
      </c>
      <c r="O74" s="909">
        <v>2.726392568785764</v>
      </c>
      <c r="P74" s="909">
        <v>3.2284598651720615</v>
      </c>
      <c r="Q74" s="909">
        <v>0.10163096731206395</v>
      </c>
      <c r="R74" s="909">
        <v>2.6104197695382921E-2</v>
      </c>
      <c r="S74" s="909">
        <v>0.93944158109273312</v>
      </c>
      <c r="T74" s="909">
        <v>0.6</v>
      </c>
      <c r="U74" s="909">
        <v>4.2300000000000004</v>
      </c>
      <c r="V74" s="934">
        <v>99.6</v>
      </c>
      <c r="W74" s="910">
        <v>2.1314053029408151</v>
      </c>
      <c r="X74" s="910">
        <v>0.63855405203492299</v>
      </c>
      <c r="Y74" s="910">
        <v>38.963111714646523</v>
      </c>
      <c r="Z74" s="910">
        <v>8.7314119370314813</v>
      </c>
      <c r="AA74" s="910">
        <v>2.4939645933154195</v>
      </c>
      <c r="AB74" s="910">
        <v>40.054833180472428</v>
      </c>
      <c r="AC74" s="910">
        <v>87.896872162633272</v>
      </c>
      <c r="AD74" s="910">
        <v>135.85004109897139</v>
      </c>
      <c r="AE74" s="910">
        <v>21.949362943402988</v>
      </c>
      <c r="AF74" s="910">
        <v>190.66842763361615</v>
      </c>
      <c r="AG74" s="910">
        <v>5.5949850409788953</v>
      </c>
      <c r="AH74" s="910">
        <v>12.109512514469413</v>
      </c>
      <c r="AI74" s="910">
        <v>7.4917251575012811</v>
      </c>
      <c r="AJ74" s="910">
        <v>0.90476788715319056</v>
      </c>
      <c r="AK74" s="910">
        <v>585.73415148742617</v>
      </c>
      <c r="AL74" s="910">
        <v>26.498312661447603</v>
      </c>
      <c r="AM74" s="910">
        <v>55.384079979604216</v>
      </c>
      <c r="AN74" s="910">
        <v>12.612741752517058</v>
      </c>
      <c r="AO74" s="910">
        <v>15.585025227744248</v>
      </c>
      <c r="AP74" s="939">
        <v>13.339210318749128</v>
      </c>
      <c r="AQ74" s="939">
        <v>12.6</v>
      </c>
      <c r="AR74" s="940">
        <v>9.1632983298593338</v>
      </c>
      <c r="AS74" s="938"/>
    </row>
    <row r="75" spans="2:45" s="661" customFormat="1" ht="15.75" x14ac:dyDescent="0.2">
      <c r="B75" s="623">
        <v>69</v>
      </c>
      <c r="C75" s="907">
        <v>49</v>
      </c>
      <c r="D75" s="915">
        <v>110</v>
      </c>
      <c r="E75" s="327">
        <v>3273.5</v>
      </c>
      <c r="F75" s="327" t="s">
        <v>242</v>
      </c>
      <c r="G75" s="904" t="s">
        <v>162</v>
      </c>
      <c r="H75" s="909">
        <v>71.51364718118657</v>
      </c>
      <c r="I75" s="909">
        <v>0.68539806680158721</v>
      </c>
      <c r="J75" s="909">
        <v>11.465109884325013</v>
      </c>
      <c r="K75" s="909">
        <v>2.834205339320031</v>
      </c>
      <c r="L75" s="909">
        <v>2.7804366020884669E-2</v>
      </c>
      <c r="M75" s="909">
        <v>2.0885985534511606</v>
      </c>
      <c r="N75" s="909">
        <v>0.44323430539174974</v>
      </c>
      <c r="O75" s="909">
        <v>2.4821529989673587</v>
      </c>
      <c r="P75" s="909">
        <v>3.6652696619295617</v>
      </c>
      <c r="Q75" s="909">
        <v>0.12184854520917106</v>
      </c>
      <c r="R75" s="909">
        <v>1.6151065556249185E-2</v>
      </c>
      <c r="S75" s="909">
        <v>0.77658003184066493</v>
      </c>
      <c r="T75" s="909">
        <v>0.56999999999999995</v>
      </c>
      <c r="U75" s="909">
        <v>2.91</v>
      </c>
      <c r="V75" s="934">
        <v>99.6</v>
      </c>
      <c r="W75" s="910">
        <v>4.9830505515382413</v>
      </c>
      <c r="X75" s="910">
        <v>0.49718127003776641</v>
      </c>
      <c r="Y75" s="910">
        <v>50.256600997227849</v>
      </c>
      <c r="Z75" s="910">
        <v>13.739322029629562</v>
      </c>
      <c r="AA75" s="910">
        <v>1.8128940292513589</v>
      </c>
      <c r="AB75" s="910">
        <v>36.573187659091268</v>
      </c>
      <c r="AC75" s="910">
        <v>108.46386425326772</v>
      </c>
      <c r="AD75" s="910">
        <v>147.84710540191534</v>
      </c>
      <c r="AE75" s="910">
        <v>22.39841925171952</v>
      </c>
      <c r="AF75" s="910">
        <v>220.16937634922223</v>
      </c>
      <c r="AG75" s="910">
        <v>8.2289658534975683</v>
      </c>
      <c r="AH75" s="910">
        <v>13.394913789476666</v>
      </c>
      <c r="AI75" s="910">
        <v>9.3161260888687476</v>
      </c>
      <c r="AJ75" s="910">
        <v>2.6962320607349288</v>
      </c>
      <c r="AK75" s="910">
        <v>604.28967773819454</v>
      </c>
      <c r="AL75" s="910">
        <v>42.138092406558947</v>
      </c>
      <c r="AM75" s="910">
        <v>73.972154061207007</v>
      </c>
      <c r="AN75" s="910">
        <v>12.521751085637769</v>
      </c>
      <c r="AO75" s="910">
        <v>16.65536970653805</v>
      </c>
      <c r="AP75" s="939">
        <v>16.592733632256337</v>
      </c>
      <c r="AQ75" s="939">
        <v>13.76708680987042</v>
      </c>
      <c r="AR75" s="940">
        <v>2.5557188410354232</v>
      </c>
      <c r="AS75" s="938" t="s">
        <v>164</v>
      </c>
    </row>
    <row r="76" spans="2:45" s="661" customFormat="1" ht="15.75" x14ac:dyDescent="0.2">
      <c r="B76" s="623">
        <v>70</v>
      </c>
      <c r="C76" s="907">
        <v>27</v>
      </c>
      <c r="D76" s="915">
        <v>110</v>
      </c>
      <c r="E76" s="327">
        <v>3274.15</v>
      </c>
      <c r="F76" s="327" t="s">
        <v>242</v>
      </c>
      <c r="G76" s="904" t="s">
        <v>162</v>
      </c>
      <c r="H76" s="909">
        <v>73.55947711930142</v>
      </c>
      <c r="I76" s="909">
        <v>0.37961719149281226</v>
      </c>
      <c r="J76" s="909">
        <v>9.6854568404160748</v>
      </c>
      <c r="K76" s="909">
        <v>2.1123496768672823</v>
      </c>
      <c r="L76" s="909">
        <v>5.6584449297985229E-2</v>
      </c>
      <c r="M76" s="909">
        <v>1.9146622337502703</v>
      </c>
      <c r="N76" s="909">
        <v>1.2903914829961876</v>
      </c>
      <c r="O76" s="909">
        <v>2.4400892629458477</v>
      </c>
      <c r="P76" s="909">
        <v>3.5625692065243246</v>
      </c>
      <c r="Q76" s="909">
        <v>8.8304484166656871E-2</v>
      </c>
      <c r="R76" s="909">
        <v>4.7682374996132218E-2</v>
      </c>
      <c r="S76" s="909">
        <v>0.76281567724499078</v>
      </c>
      <c r="T76" s="909">
        <v>0.56000000000000005</v>
      </c>
      <c r="U76" s="909">
        <v>3.14</v>
      </c>
      <c r="V76" s="934">
        <v>99.6</v>
      </c>
      <c r="W76" s="910">
        <v>12.123811054339484</v>
      </c>
      <c r="X76" s="910">
        <v>8.4951390311496858E-2</v>
      </c>
      <c r="Y76" s="910">
        <v>37.646133247728876</v>
      </c>
      <c r="Z76" s="910">
        <v>10.659619564819295</v>
      </c>
      <c r="AA76" s="910">
        <v>0.87409876018041344</v>
      </c>
      <c r="AB76" s="910">
        <v>31.476734672081751</v>
      </c>
      <c r="AC76" s="910">
        <v>90.25929950938945</v>
      </c>
      <c r="AD76" s="910">
        <v>133.11437658244631</v>
      </c>
      <c r="AE76" s="910">
        <v>14.915252260578304</v>
      </c>
      <c r="AF76" s="910">
        <v>97.961074740729558</v>
      </c>
      <c r="AG76" s="910">
        <v>5.6172855598629079</v>
      </c>
      <c r="AH76" s="910">
        <v>15.44630427856301</v>
      </c>
      <c r="AI76" s="910">
        <v>6.4678608977829599</v>
      </c>
      <c r="AJ76" s="910">
        <v>1.1476276877572777</v>
      </c>
      <c r="AK76" s="910">
        <v>658.28559955481751</v>
      </c>
      <c r="AL76" s="910">
        <v>29.571350165281689</v>
      </c>
      <c r="AM76" s="910">
        <v>54.268252952589194</v>
      </c>
      <c r="AN76" s="910">
        <v>6.1198565931060314</v>
      </c>
      <c r="AO76" s="910">
        <v>7.1231731946565349</v>
      </c>
      <c r="AP76" s="939">
        <v>16.711773283538186</v>
      </c>
      <c r="AQ76" s="939">
        <v>13.624621414573301</v>
      </c>
      <c r="AR76" s="940">
        <v>3.3350938481480004</v>
      </c>
      <c r="AS76" s="938" t="s">
        <v>159</v>
      </c>
    </row>
    <row r="77" spans="2:45" s="661" customFormat="1" ht="15.75" x14ac:dyDescent="0.2">
      <c r="B77" s="623">
        <v>71</v>
      </c>
      <c r="C77" s="907">
        <v>25</v>
      </c>
      <c r="D77" s="915">
        <v>110</v>
      </c>
      <c r="E77" s="327">
        <v>3274.7</v>
      </c>
      <c r="F77" s="327" t="s">
        <v>242</v>
      </c>
      <c r="G77" s="904" t="s">
        <v>162</v>
      </c>
      <c r="H77" s="909">
        <v>70.576174414127593</v>
      </c>
      <c r="I77" s="909">
        <v>0.45837821543625101</v>
      </c>
      <c r="J77" s="909">
        <v>10.793815857731877</v>
      </c>
      <c r="K77" s="909">
        <v>2.4238686722598084</v>
      </c>
      <c r="L77" s="909">
        <v>7.1483584571729944E-2</v>
      </c>
      <c r="M77" s="909">
        <v>2.2267752831891907</v>
      </c>
      <c r="N77" s="909">
        <v>1.677091167344509</v>
      </c>
      <c r="O77" s="909">
        <v>2.5585166311298342</v>
      </c>
      <c r="P77" s="909">
        <v>3.4972522101321499</v>
      </c>
      <c r="Q77" s="909">
        <v>9.2743788603839292E-2</v>
      </c>
      <c r="R77" s="909">
        <v>3.1017302500951787E-2</v>
      </c>
      <c r="S77" s="909">
        <v>0.82288287297227058</v>
      </c>
      <c r="T77" s="909">
        <v>0.53</v>
      </c>
      <c r="U77" s="909">
        <v>3.84</v>
      </c>
      <c r="V77" s="934">
        <v>99.6</v>
      </c>
      <c r="W77" s="910">
        <v>14.956587801608322</v>
      </c>
      <c r="X77" s="910">
        <v>0</v>
      </c>
      <c r="Y77" s="910">
        <v>38.855152802539642</v>
      </c>
      <c r="Z77" s="910">
        <v>10.185641937124062</v>
      </c>
      <c r="AA77" s="910">
        <v>2.0808436600588545</v>
      </c>
      <c r="AB77" s="910">
        <v>32.100954302060906</v>
      </c>
      <c r="AC77" s="910">
        <v>89.250759372088169</v>
      </c>
      <c r="AD77" s="910">
        <v>131.05819384140827</v>
      </c>
      <c r="AE77" s="910">
        <v>16.475840631911918</v>
      </c>
      <c r="AF77" s="910">
        <v>121.77069663735274</v>
      </c>
      <c r="AG77" s="910">
        <v>5.7428114158583083</v>
      </c>
      <c r="AH77" s="910">
        <v>11.809013007535095</v>
      </c>
      <c r="AI77" s="910">
        <v>6.6556057392026462</v>
      </c>
      <c r="AJ77" s="910">
        <v>1.8935305906946185</v>
      </c>
      <c r="AK77" s="910">
        <v>593.31195255875457</v>
      </c>
      <c r="AL77" s="910">
        <v>27.255920290598016</v>
      </c>
      <c r="AM77" s="910">
        <v>55.708876351633982</v>
      </c>
      <c r="AN77" s="910">
        <v>12.410638114249002</v>
      </c>
      <c r="AO77" s="910">
        <v>17.840899706432406</v>
      </c>
      <c r="AP77" s="939">
        <v>14.96579208594423</v>
      </c>
      <c r="AQ77" s="939">
        <v>12.759765358555761</v>
      </c>
      <c r="AR77" s="940">
        <v>3.3606376353447045</v>
      </c>
      <c r="AS77" s="938"/>
    </row>
    <row r="78" spans="2:45" s="661" customFormat="1" ht="15.75" x14ac:dyDescent="0.2">
      <c r="B78" s="623">
        <v>72</v>
      </c>
      <c r="C78" s="907">
        <v>23</v>
      </c>
      <c r="D78" s="915">
        <v>110</v>
      </c>
      <c r="E78" s="327">
        <v>3276.45</v>
      </c>
      <c r="F78" s="327" t="s">
        <v>242</v>
      </c>
      <c r="G78" s="904" t="s">
        <v>161</v>
      </c>
      <c r="H78" s="909">
        <v>74.784794648977567</v>
      </c>
      <c r="I78" s="909">
        <v>0.36143860666715882</v>
      </c>
      <c r="J78" s="909">
        <v>10.275794300960737</v>
      </c>
      <c r="K78" s="909">
        <v>1.7903890406336016</v>
      </c>
      <c r="L78" s="909">
        <v>2.9330605443826919E-2</v>
      </c>
      <c r="M78" s="909">
        <v>1.6386438944138024</v>
      </c>
      <c r="N78" s="909">
        <v>0.61971088238085703</v>
      </c>
      <c r="O78" s="909">
        <v>2.6340513166636783</v>
      </c>
      <c r="P78" s="909">
        <v>3.4004152262636702</v>
      </c>
      <c r="Q78" s="909">
        <v>8.6464180631281445E-2</v>
      </c>
      <c r="R78" s="909">
        <v>5.7540944707507674E-2</v>
      </c>
      <c r="S78" s="909">
        <v>0.89142635225630906</v>
      </c>
      <c r="T78" s="909">
        <v>0.52</v>
      </c>
      <c r="U78" s="909">
        <v>2.5099999999999998</v>
      </c>
      <c r="V78" s="934">
        <v>99.6</v>
      </c>
      <c r="W78" s="910">
        <v>0.53519364162280192</v>
      </c>
      <c r="X78" s="910">
        <v>0</v>
      </c>
      <c r="Y78" s="910">
        <v>32.550685014564543</v>
      </c>
      <c r="Z78" s="910">
        <v>8.067528290838192</v>
      </c>
      <c r="AA78" s="910">
        <v>-0.23815015790861685</v>
      </c>
      <c r="AB78" s="910">
        <v>32.186580181923169</v>
      </c>
      <c r="AC78" s="910">
        <v>82.216388459758662</v>
      </c>
      <c r="AD78" s="910">
        <v>129.24961839930756</v>
      </c>
      <c r="AE78" s="910">
        <v>14.380877892677256</v>
      </c>
      <c r="AF78" s="910">
        <v>104.98372989974563</v>
      </c>
      <c r="AG78" s="910">
        <v>3.936155914160294</v>
      </c>
      <c r="AH78" s="910">
        <v>13.797872812940879</v>
      </c>
      <c r="AI78" s="910">
        <v>5.1776439840509605</v>
      </c>
      <c r="AJ78" s="910">
        <v>1.337522439581915</v>
      </c>
      <c r="AK78" s="910">
        <v>675.60719483767377</v>
      </c>
      <c r="AL78" s="910">
        <v>25.397887103260857</v>
      </c>
      <c r="AM78" s="910">
        <v>51.10690546522968</v>
      </c>
      <c r="AN78" s="910">
        <v>16.263630014911822</v>
      </c>
      <c r="AO78" s="910">
        <v>13.772402638985108</v>
      </c>
      <c r="AP78" s="939">
        <v>18.710164266667164</v>
      </c>
      <c r="AQ78" s="939">
        <v>14.168161851141489</v>
      </c>
      <c r="AR78" s="940">
        <v>33.958147614629773</v>
      </c>
      <c r="AS78" s="938"/>
    </row>
    <row r="79" spans="2:45" s="661" customFormat="1" ht="16.5" customHeight="1" x14ac:dyDescent="0.2">
      <c r="B79" s="623">
        <v>73</v>
      </c>
      <c r="C79" s="907">
        <v>29</v>
      </c>
      <c r="D79" s="915">
        <v>110</v>
      </c>
      <c r="E79" s="327">
        <v>3278.1</v>
      </c>
      <c r="F79" s="327" t="s">
        <v>242</v>
      </c>
      <c r="G79" s="904" t="s">
        <v>162</v>
      </c>
      <c r="H79" s="909">
        <v>76.450486983183652</v>
      </c>
      <c r="I79" s="909">
        <v>0.30848586651020621</v>
      </c>
      <c r="J79" s="909">
        <v>9.1866338394114209</v>
      </c>
      <c r="K79" s="909">
        <v>1.6544118380003343</v>
      </c>
      <c r="L79" s="909">
        <v>2.1359060984880746E-2</v>
      </c>
      <c r="M79" s="909">
        <v>1.4312605056154373</v>
      </c>
      <c r="N79" s="909">
        <v>0.44070862498803937</v>
      </c>
      <c r="O79" s="909">
        <v>2.7472837917267321</v>
      </c>
      <c r="P79" s="909">
        <v>3.4309771628713435</v>
      </c>
      <c r="Q79" s="909">
        <v>8.9097797251216818E-2</v>
      </c>
      <c r="R79" s="909">
        <v>9.1640542606559766E-2</v>
      </c>
      <c r="S79" s="909">
        <v>0.87765398685017115</v>
      </c>
      <c r="T79" s="909">
        <v>0.4</v>
      </c>
      <c r="U79" s="909">
        <v>2.4700000000000002</v>
      </c>
      <c r="V79" s="934">
        <v>99.6</v>
      </c>
      <c r="W79" s="910">
        <v>1</v>
      </c>
      <c r="X79" s="910">
        <v>0</v>
      </c>
      <c r="Y79" s="910">
        <v>34.218410291077241</v>
      </c>
      <c r="Z79" s="910">
        <v>8.5664375932747916</v>
      </c>
      <c r="AA79" s="910">
        <v>1.1589913703520427</v>
      </c>
      <c r="AB79" s="910">
        <v>34.798236113763146</v>
      </c>
      <c r="AC79" s="910">
        <v>84.058905160288347</v>
      </c>
      <c r="AD79" s="910">
        <v>138.96152786046119</v>
      </c>
      <c r="AE79" s="910">
        <v>11.780391480158622</v>
      </c>
      <c r="AF79" s="910">
        <v>82.810182476493324</v>
      </c>
      <c r="AG79" s="910">
        <v>3.7772479565717583</v>
      </c>
      <c r="AH79" s="910">
        <v>14.381947491769997</v>
      </c>
      <c r="AI79" s="910">
        <v>4.4470011562956975</v>
      </c>
      <c r="AJ79" s="910">
        <v>1</v>
      </c>
      <c r="AK79" s="910">
        <v>762.53784458445773</v>
      </c>
      <c r="AL79" s="910">
        <v>20.585277751905732</v>
      </c>
      <c r="AM79" s="910">
        <v>39.268833583412977</v>
      </c>
      <c r="AN79" s="910">
        <v>5.9551542930380057</v>
      </c>
      <c r="AO79" s="910">
        <v>14.05344254755029</v>
      </c>
      <c r="AP79" s="939">
        <v>19.069492677616935</v>
      </c>
      <c r="AQ79" s="939">
        <v>16.16225781569036</v>
      </c>
      <c r="AR79" s="940">
        <v>19.669816511113243</v>
      </c>
      <c r="AS79" s="938"/>
    </row>
    <row r="80" spans="2:45" s="661" customFormat="1" ht="15.75" x14ac:dyDescent="0.2">
      <c r="B80" s="623">
        <v>74</v>
      </c>
      <c r="C80" s="907">
        <v>21</v>
      </c>
      <c r="D80" s="915">
        <v>110</v>
      </c>
      <c r="E80" s="326">
        <v>3278.4</v>
      </c>
      <c r="F80" s="327" t="s">
        <v>242</v>
      </c>
      <c r="G80" s="906" t="s">
        <v>160</v>
      </c>
      <c r="H80" s="909">
        <v>72.2138536870916</v>
      </c>
      <c r="I80" s="909">
        <v>0.5033665258594775</v>
      </c>
      <c r="J80" s="909">
        <v>11.858639306827827</v>
      </c>
      <c r="K80" s="909">
        <v>2.359225149113231</v>
      </c>
      <c r="L80" s="909">
        <v>2.5860658893266036E-2</v>
      </c>
      <c r="M80" s="909">
        <v>1.9052382278334148</v>
      </c>
      <c r="N80" s="909">
        <v>0.38505910210366989</v>
      </c>
      <c r="O80" s="909">
        <v>2.6986717504917701</v>
      </c>
      <c r="P80" s="909">
        <v>3.5901517869856181</v>
      </c>
      <c r="Q80" s="909">
        <v>9.5297546157862248E-2</v>
      </c>
      <c r="R80" s="909">
        <v>2.6471540599406179E-2</v>
      </c>
      <c r="S80" s="909">
        <v>0.86816471804283268</v>
      </c>
      <c r="T80" s="909">
        <v>0.42</v>
      </c>
      <c r="U80" s="909">
        <v>2.65</v>
      </c>
      <c r="V80" s="934">
        <v>99.6</v>
      </c>
      <c r="W80" s="910">
        <v>17.275545106976711</v>
      </c>
      <c r="X80" s="910">
        <v>0</v>
      </c>
      <c r="Y80" s="910">
        <v>48.7713053436199</v>
      </c>
      <c r="Z80" s="910">
        <v>11.970107854530371</v>
      </c>
      <c r="AA80" s="910">
        <v>0.57106838987333286</v>
      </c>
      <c r="AB80" s="910">
        <v>41.206469103012786</v>
      </c>
      <c r="AC80" s="910">
        <v>97.456342527120739</v>
      </c>
      <c r="AD80" s="910">
        <v>143.5976429566737</v>
      </c>
      <c r="AE80" s="910">
        <v>18.709429226842317</v>
      </c>
      <c r="AF80" s="910">
        <v>137.08882660921745</v>
      </c>
      <c r="AG80" s="910">
        <v>7.2891118780157376</v>
      </c>
      <c r="AH80" s="910">
        <v>18.803167245306586</v>
      </c>
      <c r="AI80" s="910">
        <v>7.3766273166849778</v>
      </c>
      <c r="AJ80" s="910">
        <v>0.60401076280204247</v>
      </c>
      <c r="AK80" s="910">
        <v>649.58865840293618</v>
      </c>
      <c r="AL80" s="910">
        <v>22.764636635132302</v>
      </c>
      <c r="AM80" s="910">
        <v>60.12448581923087</v>
      </c>
      <c r="AN80" s="910">
        <v>2.1578479105691013</v>
      </c>
      <c r="AO80" s="910">
        <v>11.484701622482099</v>
      </c>
      <c r="AP80" s="939">
        <v>17.719876494182067</v>
      </c>
      <c r="AQ80" s="939">
        <v>15.080994752452655</v>
      </c>
      <c r="AR80" s="940">
        <v>6.4403647585422492</v>
      </c>
      <c r="AS80" s="938"/>
    </row>
    <row r="81" spans="2:45" s="661" customFormat="1" ht="15.75" x14ac:dyDescent="0.2">
      <c r="B81" s="623">
        <v>75</v>
      </c>
      <c r="C81" s="907">
        <v>19</v>
      </c>
      <c r="D81" s="915">
        <v>110</v>
      </c>
      <c r="E81" s="327">
        <v>3280.3</v>
      </c>
      <c r="F81" s="327" t="s">
        <v>242</v>
      </c>
      <c r="G81" s="904" t="s">
        <v>158</v>
      </c>
      <c r="H81" s="909">
        <v>70.870916026166725</v>
      </c>
      <c r="I81" s="909">
        <v>0.4937467286293406</v>
      </c>
      <c r="J81" s="909">
        <v>13.202216246341889</v>
      </c>
      <c r="K81" s="909">
        <v>2.492808896856729</v>
      </c>
      <c r="L81" s="909">
        <v>3.1318232580414787E-2</v>
      </c>
      <c r="M81" s="909">
        <v>2.0077333401144739</v>
      </c>
      <c r="N81" s="909">
        <v>0.51751594097864562</v>
      </c>
      <c r="O81" s="909">
        <v>2.5749299953167739</v>
      </c>
      <c r="P81" s="909">
        <v>3.208639639582366</v>
      </c>
      <c r="Q81" s="909">
        <v>8.5793594788693278E-2</v>
      </c>
      <c r="R81" s="909">
        <v>2.3259143414770592E-2</v>
      </c>
      <c r="S81" s="909">
        <v>0.77112221522917068</v>
      </c>
      <c r="T81" s="909">
        <v>0.52</v>
      </c>
      <c r="U81" s="909">
        <v>2.8</v>
      </c>
      <c r="V81" s="934">
        <v>99.6</v>
      </c>
      <c r="W81" s="910">
        <v>14.895904343352782</v>
      </c>
      <c r="X81" s="910">
        <v>0</v>
      </c>
      <c r="Y81" s="910">
        <v>46.881359959396129</v>
      </c>
      <c r="Z81" s="910">
        <v>11.576197347196247</v>
      </c>
      <c r="AA81" s="910">
        <v>0.29204151312354359</v>
      </c>
      <c r="AB81" s="910">
        <v>34.907544416725436</v>
      </c>
      <c r="AC81" s="910">
        <v>90.786243877870376</v>
      </c>
      <c r="AD81" s="910">
        <v>131.55711047880288</v>
      </c>
      <c r="AE81" s="910">
        <v>16.074408514957906</v>
      </c>
      <c r="AF81" s="910">
        <v>110.88767592897494</v>
      </c>
      <c r="AG81" s="910">
        <v>7.8954905512026512</v>
      </c>
      <c r="AH81" s="910">
        <v>13.398066177127623</v>
      </c>
      <c r="AI81" s="910">
        <v>6.0195354196397188</v>
      </c>
      <c r="AJ81" s="910">
        <v>1.1947499861319812</v>
      </c>
      <c r="AK81" s="910">
        <v>553.68120660799877</v>
      </c>
      <c r="AL81" s="910">
        <v>29.633152457848528</v>
      </c>
      <c r="AM81" s="910">
        <v>47.435333602330637</v>
      </c>
      <c r="AN81" s="910">
        <v>10.985021511674674</v>
      </c>
      <c r="AO81" s="910">
        <v>11.536755498575255</v>
      </c>
      <c r="AP81" s="939">
        <v>15.80351893749174</v>
      </c>
      <c r="AQ81" s="939">
        <v>12.82108158466794</v>
      </c>
      <c r="AR81" s="940">
        <v>1.9461329649560724</v>
      </c>
      <c r="AS81" s="938" t="s">
        <v>159</v>
      </c>
    </row>
    <row r="82" spans="2:45" s="661" customFormat="1" ht="15.75" x14ac:dyDescent="0.2">
      <c r="B82" s="623">
        <v>76</v>
      </c>
      <c r="C82" s="907">
        <v>17</v>
      </c>
      <c r="D82" s="915">
        <v>110</v>
      </c>
      <c r="E82" s="327">
        <v>3282.5</v>
      </c>
      <c r="F82" s="327" t="s">
        <v>242</v>
      </c>
      <c r="G82" s="904" t="s">
        <v>157</v>
      </c>
      <c r="H82" s="909">
        <v>65.58966492114024</v>
      </c>
      <c r="I82" s="909">
        <v>0.71491339586050662</v>
      </c>
      <c r="J82" s="909">
        <v>16.262895854070845</v>
      </c>
      <c r="K82" s="909">
        <v>3.3929170599643026</v>
      </c>
      <c r="L82" s="909">
        <v>3.526386695956614E-2</v>
      </c>
      <c r="M82" s="909">
        <v>2.4972763459360197</v>
      </c>
      <c r="N82" s="909">
        <v>0.3967185032951191</v>
      </c>
      <c r="O82" s="909">
        <v>2.0092203267659778</v>
      </c>
      <c r="P82" s="909">
        <v>3.9277182051040018</v>
      </c>
      <c r="Q82" s="909">
        <v>8.2419037893869701E-2</v>
      </c>
      <c r="R82" s="909">
        <v>1.8657045891398365E-2</v>
      </c>
      <c r="S82" s="909">
        <v>0.64233543711814378</v>
      </c>
      <c r="T82" s="909">
        <v>0.62</v>
      </c>
      <c r="U82" s="909">
        <v>3.41</v>
      </c>
      <c r="V82" s="934">
        <v>99.6</v>
      </c>
      <c r="W82" s="910">
        <v>14.706849994473467</v>
      </c>
      <c r="X82" s="910">
        <v>0</v>
      </c>
      <c r="Y82" s="910">
        <v>60.194791545538344</v>
      </c>
      <c r="Z82" s="910">
        <v>14.536978567096639</v>
      </c>
      <c r="AA82" s="910">
        <v>0.36460544599030026</v>
      </c>
      <c r="AB82" s="910">
        <v>31.331911177453609</v>
      </c>
      <c r="AC82" s="910">
        <v>120.4070214602129</v>
      </c>
      <c r="AD82" s="910">
        <v>140.26806188168743</v>
      </c>
      <c r="AE82" s="910">
        <v>20.043383208929203</v>
      </c>
      <c r="AF82" s="910">
        <v>123.21528734558943</v>
      </c>
      <c r="AG82" s="910">
        <v>10.804822727226194</v>
      </c>
      <c r="AH82" s="910">
        <v>14.669307721595509</v>
      </c>
      <c r="AI82" s="910">
        <v>8.3619764128959329</v>
      </c>
      <c r="AJ82" s="910">
        <v>3.8455010732399297</v>
      </c>
      <c r="AK82" s="910">
        <v>613.48617095098962</v>
      </c>
      <c r="AL82" s="910">
        <v>33.547654110259515</v>
      </c>
      <c r="AM82" s="910">
        <v>53.976502629408081</v>
      </c>
      <c r="AN82" s="910">
        <v>9.5516081711002894</v>
      </c>
      <c r="AO82" s="910">
        <v>13.037490164746105</v>
      </c>
      <c r="AP82" s="939">
        <v>12.932508623133495</v>
      </c>
      <c r="AQ82" s="939">
        <v>12.772272706516297</v>
      </c>
      <c r="AR82" s="940">
        <v>0.63698237314740003</v>
      </c>
      <c r="AS82" s="938"/>
    </row>
    <row r="83" spans="2:45" s="661" customFormat="1" ht="15.75" x14ac:dyDescent="0.2">
      <c r="B83" s="623">
        <v>77</v>
      </c>
      <c r="C83" s="907">
        <v>15</v>
      </c>
      <c r="D83" s="915">
        <v>110</v>
      </c>
      <c r="E83" s="327">
        <v>3283</v>
      </c>
      <c r="F83" s="327" t="s">
        <v>242</v>
      </c>
      <c r="G83" s="904" t="s">
        <v>156</v>
      </c>
      <c r="H83" s="909">
        <v>73.589824494101848</v>
      </c>
      <c r="I83" s="909">
        <v>0.35570896627067689</v>
      </c>
      <c r="J83" s="909">
        <v>13.816133282740042</v>
      </c>
      <c r="K83" s="909">
        <v>1.4905947769377994</v>
      </c>
      <c r="L83" s="909">
        <v>2.906847190196021E-2</v>
      </c>
      <c r="M83" s="909">
        <v>1.1027788225384765</v>
      </c>
      <c r="N83" s="909">
        <v>0.5998031031477643</v>
      </c>
      <c r="O83" s="909">
        <v>2.1803379603954611</v>
      </c>
      <c r="P83" s="909">
        <v>3.2132309097201657</v>
      </c>
      <c r="Q83" s="909">
        <v>8.3356628485412032E-2</v>
      </c>
      <c r="R83" s="909">
        <v>4.7198285387851771E-2</v>
      </c>
      <c r="S83" s="909">
        <v>0.65196429837253622</v>
      </c>
      <c r="T83" s="909">
        <v>0.37</v>
      </c>
      <c r="U83" s="909">
        <v>2.0699999999999998</v>
      </c>
      <c r="V83" s="934">
        <v>99.6</v>
      </c>
      <c r="W83" s="910">
        <v>5.5702372998574008</v>
      </c>
      <c r="X83" s="910">
        <v>1.1409349313621073</v>
      </c>
      <c r="Y83" s="910">
        <v>37.138598360260154</v>
      </c>
      <c r="Z83" s="910">
        <v>9.5364915591948556</v>
      </c>
      <c r="AA83" s="910">
        <v>2.6039368628621742</v>
      </c>
      <c r="AB83" s="910">
        <v>34.086900273038758</v>
      </c>
      <c r="AC83" s="910">
        <v>84.861052649374145</v>
      </c>
      <c r="AD83" s="910">
        <v>129.6319846793333</v>
      </c>
      <c r="AE83" s="910">
        <v>14.597831536457699</v>
      </c>
      <c r="AF83" s="910">
        <v>145.80050647831521</v>
      </c>
      <c r="AG83" s="910">
        <v>5.4376358663257891</v>
      </c>
      <c r="AH83" s="910">
        <v>15.642980453083306</v>
      </c>
      <c r="AI83" s="910">
        <v>7.4504892553242099</v>
      </c>
      <c r="AJ83" s="910">
        <v>3.0281329374949517</v>
      </c>
      <c r="AK83" s="910">
        <v>632.97744734096204</v>
      </c>
      <c r="AL83" s="910">
        <v>24.615014282473897</v>
      </c>
      <c r="AM83" s="910">
        <v>39.467679356732447</v>
      </c>
      <c r="AN83" s="910">
        <v>0</v>
      </c>
      <c r="AO83" s="910">
        <v>13.310599896447039</v>
      </c>
      <c r="AP83" s="939">
        <v>12.753226244074337</v>
      </c>
      <c r="AQ83" s="939">
        <v>13.155486409810562</v>
      </c>
      <c r="AR83" s="940">
        <v>1.6183917287010245</v>
      </c>
      <c r="AS83" s="938"/>
    </row>
    <row r="84" spans="2:45" s="661" customFormat="1" ht="15.75" x14ac:dyDescent="0.2">
      <c r="B84" s="623">
        <v>78</v>
      </c>
      <c r="C84" s="907">
        <v>31</v>
      </c>
      <c r="D84" s="915">
        <v>110</v>
      </c>
      <c r="E84" s="327">
        <v>3314.85</v>
      </c>
      <c r="F84" s="327" t="s">
        <v>242</v>
      </c>
      <c r="G84" s="904" t="s">
        <v>161</v>
      </c>
      <c r="H84" s="909">
        <v>69.099022505636853</v>
      </c>
      <c r="I84" s="909">
        <v>0.69138201845653247</v>
      </c>
      <c r="J84" s="909">
        <v>11.92785263320566</v>
      </c>
      <c r="K84" s="909">
        <v>3.1159882959097924</v>
      </c>
      <c r="L84" s="909">
        <v>5.8153627720642913E-2</v>
      </c>
      <c r="M84" s="909">
        <v>2.3038887821671992</v>
      </c>
      <c r="N84" s="909">
        <v>1.2304569166923334</v>
      </c>
      <c r="O84" s="909">
        <v>2.8647071884749158</v>
      </c>
      <c r="P84" s="909">
        <v>3.207885386628833</v>
      </c>
      <c r="Q84" s="909">
        <v>0.13938409183836634</v>
      </c>
      <c r="R84" s="909">
        <v>6.6768979975552978E-2</v>
      </c>
      <c r="S84" s="909">
        <v>0.86450957329329647</v>
      </c>
      <c r="T84" s="909">
        <v>0.56000000000000005</v>
      </c>
      <c r="U84" s="909">
        <v>3.47</v>
      </c>
      <c r="V84" s="934">
        <v>99.599999999999952</v>
      </c>
      <c r="W84" s="910">
        <v>1</v>
      </c>
      <c r="X84" s="910">
        <v>-0.32163605900797787</v>
      </c>
      <c r="Y84" s="910">
        <v>47.729009739144338</v>
      </c>
      <c r="Z84" s="910">
        <v>11.859947835353728</v>
      </c>
      <c r="AA84" s="910">
        <v>0.72669825990222636</v>
      </c>
      <c r="AB84" s="910">
        <v>32.081865171972346</v>
      </c>
      <c r="AC84" s="910">
        <v>85.704042071743672</v>
      </c>
      <c r="AD84" s="910">
        <v>141.76118954249412</v>
      </c>
      <c r="AE84" s="910">
        <v>16.891521614603878</v>
      </c>
      <c r="AF84" s="910">
        <v>153.76533365607276</v>
      </c>
      <c r="AG84" s="910">
        <v>8.9743435980767874</v>
      </c>
      <c r="AH84" s="910">
        <v>12.503430599924792</v>
      </c>
      <c r="AI84" s="910">
        <v>8.0311887647378111</v>
      </c>
      <c r="AJ84" s="910">
        <v>2.6185422401333187</v>
      </c>
      <c r="AK84" s="910">
        <v>606.3271534610941</v>
      </c>
      <c r="AL84" s="910">
        <v>20.495445364399547</v>
      </c>
      <c r="AM84" s="910">
        <v>56.2949785689514</v>
      </c>
      <c r="AN84" s="910">
        <v>12.783887039644204</v>
      </c>
      <c r="AO84" s="910">
        <v>15.913678552894295</v>
      </c>
      <c r="AP84" s="939">
        <v>15.342919678462577</v>
      </c>
      <c r="AQ84" s="939">
        <v>13.055003313452612</v>
      </c>
      <c r="AR84" s="940">
        <v>9.8200912837178151</v>
      </c>
      <c r="AS84" s="938"/>
    </row>
    <row r="85" spans="2:45" s="661" customFormat="1" ht="15.75" x14ac:dyDescent="0.2">
      <c r="B85" s="623">
        <v>79</v>
      </c>
      <c r="C85" s="907">
        <v>33</v>
      </c>
      <c r="D85" s="915">
        <v>110</v>
      </c>
      <c r="E85" s="327">
        <v>3315.25</v>
      </c>
      <c r="F85" s="327" t="s">
        <v>242</v>
      </c>
      <c r="G85" s="904" t="s">
        <v>161</v>
      </c>
      <c r="H85" s="909">
        <v>67.717410160136012</v>
      </c>
      <c r="I85" s="909">
        <v>0.56287580862657982</v>
      </c>
      <c r="J85" s="909">
        <v>11.512432481104476</v>
      </c>
      <c r="K85" s="909">
        <v>3.3155599552604267</v>
      </c>
      <c r="L85" s="909">
        <v>6.7565696332852032E-2</v>
      </c>
      <c r="M85" s="909">
        <v>2.5484421103106065</v>
      </c>
      <c r="N85" s="909">
        <v>1.8240678080103803</v>
      </c>
      <c r="O85" s="909">
        <v>2.496119894247971</v>
      </c>
      <c r="P85" s="909">
        <v>3.6249614061504984</v>
      </c>
      <c r="Q85" s="909">
        <v>0.13636735052545135</v>
      </c>
      <c r="R85" s="909">
        <v>0.48840934757680537</v>
      </c>
      <c r="S85" s="909">
        <v>0.6457879817179607</v>
      </c>
      <c r="T85" s="909">
        <v>0.52</v>
      </c>
      <c r="U85" s="909">
        <v>4.1399999999999997</v>
      </c>
      <c r="V85" s="934">
        <v>99.6</v>
      </c>
      <c r="W85" s="910">
        <v>22.630687488909512</v>
      </c>
      <c r="X85" s="910">
        <v>0</v>
      </c>
      <c r="Y85" s="910">
        <v>50.217685738243098</v>
      </c>
      <c r="Z85" s="910">
        <v>12.807677841681523</v>
      </c>
      <c r="AA85" s="910">
        <v>1.7834136079159661</v>
      </c>
      <c r="AB85" s="910">
        <v>27.52917545380366</v>
      </c>
      <c r="AC85" s="910">
        <v>106.9010546244147</v>
      </c>
      <c r="AD85" s="910">
        <v>172.54907333376173</v>
      </c>
      <c r="AE85" s="910">
        <v>17.039931668645732</v>
      </c>
      <c r="AF85" s="910">
        <v>116.46059769861392</v>
      </c>
      <c r="AG85" s="910">
        <v>6.8481361811407204</v>
      </c>
      <c r="AH85" s="910">
        <v>11.502521859179085</v>
      </c>
      <c r="AI85" s="910">
        <v>7.2943018964962549</v>
      </c>
      <c r="AJ85" s="910">
        <v>1.4646375121481683</v>
      </c>
      <c r="AK85" s="910">
        <v>637.93617758656285</v>
      </c>
      <c r="AL85" s="910">
        <v>21.992849473366977</v>
      </c>
      <c r="AM85" s="910">
        <v>50.454297284599313</v>
      </c>
      <c r="AN85" s="910">
        <v>6.3563542586448252</v>
      </c>
      <c r="AO85" s="910">
        <v>13.054064811742448</v>
      </c>
      <c r="AP85" s="939">
        <v>13.974724440942786</v>
      </c>
      <c r="AQ85" s="939">
        <v>12.098765432098768</v>
      </c>
      <c r="AR85" s="940">
        <v>1.6907111833786101</v>
      </c>
      <c r="AS85" s="938"/>
    </row>
    <row r="86" spans="2:45" x14ac:dyDescent="0.2">
      <c r="D86" s="266"/>
    </row>
  </sheetData>
  <pageMargins left="0.38" right="0.31" top="1" bottom="1" header="0.5" footer="0.5"/>
  <pageSetup paperSize="9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DATA</vt:lpstr>
      <vt:lpstr>DATA (2)</vt:lpstr>
      <vt:lpstr>DATA (3)</vt:lpstr>
      <vt:lpstr>Run DATA (preliminary)</vt:lpstr>
      <vt:lpstr>Run DATA fig 2abc</vt:lpstr>
      <vt:lpstr>Run DATA Fig 3ab</vt:lpstr>
      <vt:lpstr>Appx A 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Shnyukov</dc:creator>
  <cp:lastModifiedBy>Alex</cp:lastModifiedBy>
  <cp:lastPrinted>2017-03-20T08:24:03Z</cp:lastPrinted>
  <dcterms:created xsi:type="dcterms:W3CDTF">2017-03-01T16:04:13Z</dcterms:created>
  <dcterms:modified xsi:type="dcterms:W3CDTF">2025-04-23T18:13:42Z</dcterms:modified>
</cp:coreProperties>
</file>