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whipplet\Desktop\"/>
    </mc:Choice>
  </mc:AlternateContent>
  <xr:revisionPtr revIDLastSave="0" documentId="8_{46100055-B3B7-4FD0-B818-DC81084E6AC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Input Sheet - Rates incl. SUT" sheetId="6" state="hidden" r:id="rId1"/>
    <sheet name="Input Sheet - Rates excl. SUT" sheetId="7" r:id="rId2"/>
  </sheets>
  <definedNames>
    <definedName name="_xlnm.Print_Area" localSheetId="1">'Input Sheet - Rates excl. SUT'!$A$1:$N$47</definedName>
    <definedName name="_xlnm.Print_Area" localSheetId="0">'Input Sheet - Rates incl. SUT'!$A$3:$N$47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1" i="6" l="1"/>
  <c r="C41" i="6"/>
  <c r="M41" i="6"/>
  <c r="L41" i="6"/>
  <c r="F35" i="7"/>
  <c r="F35" i="6"/>
  <c r="C38" i="7" l="1"/>
  <c r="D38" i="7" s="1"/>
  <c r="E38" i="7"/>
  <c r="G38" i="7"/>
  <c r="N25" i="6"/>
  <c r="N16" i="6"/>
  <c r="M27" i="6"/>
  <c r="M26" i="6"/>
  <c r="M18" i="6"/>
  <c r="J29" i="6"/>
  <c r="J28" i="6"/>
  <c r="I26" i="6"/>
  <c r="I17" i="6"/>
  <c r="G27" i="6"/>
  <c r="E17" i="6"/>
  <c r="D29" i="6"/>
  <c r="C27" i="6"/>
  <c r="C26" i="6"/>
  <c r="K7" i="7" l="1"/>
  <c r="L7" i="7"/>
  <c r="K4" i="7"/>
  <c r="L4" i="7"/>
  <c r="I38" i="7"/>
  <c r="H38" i="7"/>
  <c r="F38" i="7"/>
  <c r="J38" i="7"/>
  <c r="N24" i="7" l="1"/>
  <c r="M24" i="7"/>
  <c r="L24" i="7"/>
  <c r="K24" i="7"/>
  <c r="J24" i="7"/>
  <c r="I24" i="7"/>
  <c r="H24" i="7"/>
  <c r="G24" i="7"/>
  <c r="F24" i="7"/>
  <c r="N23" i="7"/>
  <c r="M23" i="7"/>
  <c r="L23" i="7"/>
  <c r="K23" i="7"/>
  <c r="J23" i="7"/>
  <c r="I23" i="7"/>
  <c r="H23" i="7"/>
  <c r="G23" i="7"/>
  <c r="F23" i="7"/>
  <c r="N22" i="7"/>
  <c r="M22" i="7"/>
  <c r="L22" i="7"/>
  <c r="K22" i="7"/>
  <c r="J22" i="7"/>
  <c r="I22" i="7"/>
  <c r="H22" i="7"/>
  <c r="G22" i="7"/>
  <c r="F22" i="7"/>
  <c r="N21" i="7"/>
  <c r="N16" i="7" s="1"/>
  <c r="N4" i="7" s="1"/>
  <c r="M21" i="7"/>
  <c r="L21" i="7"/>
  <c r="K21" i="7"/>
  <c r="J21" i="7"/>
  <c r="I21" i="7"/>
  <c r="H21" i="7"/>
  <c r="G21" i="7"/>
  <c r="F21" i="7"/>
  <c r="N20" i="7"/>
  <c r="M20" i="7"/>
  <c r="L20" i="7"/>
  <c r="K20" i="7"/>
  <c r="I20" i="7"/>
  <c r="H20" i="7"/>
  <c r="G20" i="7"/>
  <c r="F20" i="7"/>
  <c r="N19" i="7"/>
  <c r="M19" i="7"/>
  <c r="L19" i="7"/>
  <c r="K19" i="7"/>
  <c r="J19" i="7"/>
  <c r="I19" i="7"/>
  <c r="H19" i="7"/>
  <c r="G19" i="7"/>
  <c r="F19" i="7"/>
  <c r="N18" i="7"/>
  <c r="M18" i="7"/>
  <c r="L18" i="7"/>
  <c r="L16" i="7" s="1"/>
  <c r="K18" i="7"/>
  <c r="J18" i="7"/>
  <c r="N17" i="7"/>
  <c r="M17" i="7"/>
  <c r="L17" i="7"/>
  <c r="K17" i="7"/>
  <c r="J17" i="7"/>
  <c r="G17" i="7"/>
  <c r="M33" i="7"/>
  <c r="L33" i="7"/>
  <c r="K33" i="7"/>
  <c r="J33" i="7"/>
  <c r="I33" i="7"/>
  <c r="H33" i="7"/>
  <c r="G33" i="7"/>
  <c r="F33" i="7"/>
  <c r="M32" i="7"/>
  <c r="L32" i="7"/>
  <c r="K32" i="7"/>
  <c r="J32" i="7"/>
  <c r="I32" i="7"/>
  <c r="H32" i="7"/>
  <c r="G32" i="7"/>
  <c r="F32" i="7"/>
  <c r="M31" i="7"/>
  <c r="L31" i="7"/>
  <c r="K31" i="7"/>
  <c r="J31" i="7"/>
  <c r="I31" i="7"/>
  <c r="H31" i="7"/>
  <c r="G31" i="7"/>
  <c r="F31" i="7"/>
  <c r="M30" i="7"/>
  <c r="L30" i="7"/>
  <c r="K30" i="7"/>
  <c r="J30" i="7"/>
  <c r="I30" i="7"/>
  <c r="H30" i="7"/>
  <c r="G30" i="7"/>
  <c r="F30" i="7"/>
  <c r="N29" i="7"/>
  <c r="M29" i="7"/>
  <c r="L29" i="7"/>
  <c r="K29" i="7"/>
  <c r="I29" i="7"/>
  <c r="H29" i="7"/>
  <c r="G29" i="7"/>
  <c r="F29" i="7"/>
  <c r="N28" i="7"/>
  <c r="M28" i="7"/>
  <c r="L28" i="7"/>
  <c r="K28" i="7"/>
  <c r="I28" i="7"/>
  <c r="H28" i="7"/>
  <c r="G28" i="7"/>
  <c r="F28" i="7"/>
  <c r="N27" i="7"/>
  <c r="M27" i="7"/>
  <c r="L27" i="7"/>
  <c r="K27" i="7"/>
  <c r="J27" i="7"/>
  <c r="N26" i="7"/>
  <c r="M26" i="7"/>
  <c r="L26" i="7"/>
  <c r="K26" i="7"/>
  <c r="J26" i="7"/>
  <c r="N42" i="7"/>
  <c r="H42" i="7"/>
  <c r="F42" i="7"/>
  <c r="F34" i="7"/>
  <c r="K34" i="7"/>
  <c r="L34" i="7"/>
  <c r="M34" i="7"/>
  <c r="K35" i="7"/>
  <c r="L35" i="7"/>
  <c r="M35" i="7"/>
  <c r="K36" i="7"/>
  <c r="L36" i="7"/>
  <c r="M36" i="7"/>
  <c r="F39" i="7"/>
  <c r="H39" i="7"/>
  <c r="J39" i="7"/>
  <c r="K39" i="7"/>
  <c r="L39" i="7"/>
  <c r="M39" i="7"/>
  <c r="N39" i="7"/>
  <c r="F40" i="7"/>
  <c r="H40" i="7"/>
  <c r="K40" i="7"/>
  <c r="L40" i="7"/>
  <c r="M40" i="7"/>
  <c r="N40" i="7"/>
  <c r="K41" i="7"/>
  <c r="L41" i="7"/>
  <c r="M41" i="7"/>
  <c r="E34" i="7"/>
  <c r="D37" i="7"/>
  <c r="E17" i="7"/>
  <c r="D20" i="7"/>
  <c r="D19" i="7"/>
  <c r="D16" i="7" s="1"/>
  <c r="D29" i="7"/>
  <c r="D28" i="7"/>
  <c r="D25" i="7" s="1"/>
  <c r="C41" i="7"/>
  <c r="C37" i="7"/>
  <c r="C35" i="7"/>
  <c r="C27" i="7"/>
  <c r="C26" i="7"/>
  <c r="C18" i="7"/>
  <c r="C17" i="7"/>
  <c r="N15" i="7"/>
  <c r="M15" i="7"/>
  <c r="L15" i="7"/>
  <c r="K15" i="7"/>
  <c r="J15" i="7"/>
  <c r="I15" i="7"/>
  <c r="H15" i="7"/>
  <c r="G15" i="7"/>
  <c r="F15" i="7"/>
  <c r="E15" i="7"/>
  <c r="D15" i="7"/>
  <c r="C15" i="7"/>
  <c r="J41" i="6"/>
  <c r="J41" i="7" s="1"/>
  <c r="F41" i="6"/>
  <c r="H41" i="6" s="1"/>
  <c r="H41" i="7" s="1"/>
  <c r="J35" i="7"/>
  <c r="H35" i="6"/>
  <c r="H35" i="7" s="1"/>
  <c r="J40" i="7"/>
  <c r="I40" i="7"/>
  <c r="I39" i="7"/>
  <c r="G39" i="6"/>
  <c r="G39" i="7" s="1"/>
  <c r="G40" i="6"/>
  <c r="G40" i="7" s="1"/>
  <c r="E39" i="7"/>
  <c r="D40" i="7"/>
  <c r="D39" i="7"/>
  <c r="C36" i="6"/>
  <c r="G36" i="6" s="1"/>
  <c r="G36" i="7" s="1"/>
  <c r="C40" i="7"/>
  <c r="C39" i="7"/>
  <c r="N35" i="7"/>
  <c r="D35" i="6"/>
  <c r="D35" i="7" s="1"/>
  <c r="N31" i="6"/>
  <c r="N31" i="7" s="1"/>
  <c r="N32" i="6"/>
  <c r="N32" i="7" s="1"/>
  <c r="N33" i="6"/>
  <c r="N33" i="7" s="1"/>
  <c r="N30" i="6"/>
  <c r="N30" i="7" s="1"/>
  <c r="J29" i="7"/>
  <c r="J28" i="7"/>
  <c r="J20" i="7"/>
  <c r="I27" i="6"/>
  <c r="I27" i="7" s="1"/>
  <c r="I26" i="7"/>
  <c r="I17" i="7"/>
  <c r="H27" i="6"/>
  <c r="H27" i="7" s="1"/>
  <c r="H26" i="6"/>
  <c r="H26" i="7" s="1"/>
  <c r="G27" i="7"/>
  <c r="G26" i="7"/>
  <c r="H18" i="6"/>
  <c r="H18" i="7" s="1"/>
  <c r="H17" i="6"/>
  <c r="H17" i="7" s="1"/>
  <c r="E26" i="6"/>
  <c r="F26" i="6" s="1"/>
  <c r="F26" i="7" s="1"/>
  <c r="F17" i="6"/>
  <c r="F17" i="7" s="1"/>
  <c r="E18" i="6"/>
  <c r="E18" i="7" s="1"/>
  <c r="D4" i="7" l="1"/>
  <c r="D7" i="7"/>
  <c r="H25" i="7"/>
  <c r="H7" i="7" s="1"/>
  <c r="F18" i="6"/>
  <c r="F18" i="7" s="1"/>
  <c r="E27" i="6"/>
  <c r="F27" i="6" s="1"/>
  <c r="F27" i="7" s="1"/>
  <c r="I18" i="6"/>
  <c r="I18" i="7" s="1"/>
  <c r="I16" i="7" s="1"/>
  <c r="G35" i="7"/>
  <c r="H36" i="6"/>
  <c r="H36" i="7" s="1"/>
  <c r="E27" i="7"/>
  <c r="L5" i="7"/>
  <c r="M16" i="7"/>
  <c r="M4" i="7" s="1"/>
  <c r="C5" i="7"/>
  <c r="C25" i="7"/>
  <c r="C7" i="7" s="1"/>
  <c r="M25" i="7"/>
  <c r="M7" i="7" s="1"/>
  <c r="J16" i="7"/>
  <c r="J4" i="7" s="1"/>
  <c r="G25" i="7"/>
  <c r="H8" i="7"/>
  <c r="N25" i="7"/>
  <c r="N7" i="7" s="1"/>
  <c r="F41" i="7"/>
  <c r="J36" i="6"/>
  <c r="J36" i="7" s="1"/>
  <c r="N41" i="6"/>
  <c r="N41" i="7" s="1"/>
  <c r="N8" i="7" s="1"/>
  <c r="M8" i="7"/>
  <c r="H5" i="7"/>
  <c r="K5" i="7"/>
  <c r="L8" i="7"/>
  <c r="G18" i="7"/>
  <c r="G16" i="7" s="1"/>
  <c r="D36" i="6"/>
  <c r="D36" i="7" s="1"/>
  <c r="C36" i="7"/>
  <c r="M5" i="7"/>
  <c r="E36" i="6"/>
  <c r="E36" i="7" s="1"/>
  <c r="E40" i="7"/>
  <c r="I36" i="6"/>
  <c r="I36" i="7" s="1"/>
  <c r="I35" i="6"/>
  <c r="I35" i="7" s="1"/>
  <c r="C16" i="7"/>
  <c r="C4" i="7" s="1"/>
  <c r="N36" i="6"/>
  <c r="N36" i="7" s="1"/>
  <c r="F36" i="6"/>
  <c r="F36" i="7" s="1"/>
  <c r="E26" i="7"/>
  <c r="L25" i="7"/>
  <c r="K8" i="7"/>
  <c r="F16" i="7"/>
  <c r="E16" i="7"/>
  <c r="E4" i="7" s="1"/>
  <c r="C8" i="7"/>
  <c r="H16" i="7"/>
  <c r="H4" i="7" s="1"/>
  <c r="F25" i="7"/>
  <c r="I25" i="7"/>
  <c r="J25" i="7"/>
  <c r="J7" i="7" s="1"/>
  <c r="E41" i="6"/>
  <c r="D41" i="6"/>
  <c r="D41" i="7" s="1"/>
  <c r="D5" i="7" s="1"/>
  <c r="H5" i="6"/>
  <c r="H34" i="6"/>
  <c r="H34" i="7" s="1"/>
  <c r="H25" i="6"/>
  <c r="H16" i="6"/>
  <c r="H15" i="6"/>
  <c r="F37" i="6"/>
  <c r="F37" i="7" s="1"/>
  <c r="F25" i="6"/>
  <c r="F16" i="6"/>
  <c r="F15" i="6"/>
  <c r="F8" i="6"/>
  <c r="F5" i="6"/>
  <c r="I34" i="6"/>
  <c r="I34" i="7" s="1"/>
  <c r="G34" i="6"/>
  <c r="G34" i="7" s="1"/>
  <c r="D34" i="6"/>
  <c r="D34" i="7" s="1"/>
  <c r="C34" i="6"/>
  <c r="C34" i="7" s="1"/>
  <c r="N34" i="6"/>
  <c r="N34" i="7" s="1"/>
  <c r="J34" i="6"/>
  <c r="J34" i="7" s="1"/>
  <c r="C16" i="6"/>
  <c r="G25" i="6"/>
  <c r="G16" i="6"/>
  <c r="C25" i="6"/>
  <c r="D25" i="6"/>
  <c r="D16" i="6"/>
  <c r="J16" i="6"/>
  <c r="D15" i="6"/>
  <c r="E37" i="6"/>
  <c r="M25" i="6"/>
  <c r="L25" i="6"/>
  <c r="J25" i="6"/>
  <c r="I25" i="6"/>
  <c r="E25" i="6"/>
  <c r="M16" i="6"/>
  <c r="L16" i="6"/>
  <c r="I16" i="6"/>
  <c r="E16" i="6"/>
  <c r="N15" i="6"/>
  <c r="M15" i="6"/>
  <c r="L15" i="6"/>
  <c r="K15" i="6"/>
  <c r="J15" i="6"/>
  <c r="I15" i="6"/>
  <c r="G15" i="6"/>
  <c r="E15" i="6"/>
  <c r="C15" i="6"/>
  <c r="G7" i="7" l="1"/>
  <c r="I4" i="7"/>
  <c r="I7" i="7"/>
  <c r="G4" i="7"/>
  <c r="F4" i="7"/>
  <c r="F7" i="7"/>
  <c r="E25" i="7"/>
  <c r="E7" i="7" s="1"/>
  <c r="N5" i="6"/>
  <c r="C6" i="7"/>
  <c r="C4" i="6"/>
  <c r="H37" i="6"/>
  <c r="H37" i="7" s="1"/>
  <c r="H6" i="7" s="1"/>
  <c r="H9" i="7"/>
  <c r="N5" i="7"/>
  <c r="F4" i="6"/>
  <c r="F6" i="6" s="1"/>
  <c r="F7" i="6"/>
  <c r="F9" i="6" s="1"/>
  <c r="D8" i="7"/>
  <c r="D9" i="7" s="1"/>
  <c r="F8" i="7"/>
  <c r="F5" i="7"/>
  <c r="J37" i="6"/>
  <c r="E37" i="7"/>
  <c r="G41" i="6"/>
  <c r="E41" i="7"/>
  <c r="E8" i="7" s="1"/>
  <c r="D6" i="7"/>
  <c r="C9" i="7"/>
  <c r="J5" i="7"/>
  <c r="J8" i="7"/>
  <c r="H8" i="6"/>
  <c r="D8" i="6"/>
  <c r="C7" i="6"/>
  <c r="D5" i="6"/>
  <c r="C8" i="6"/>
  <c r="C5" i="6"/>
  <c r="D4" i="6"/>
  <c r="D7" i="6"/>
  <c r="E5" i="6"/>
  <c r="E8" i="6"/>
  <c r="E4" i="6"/>
  <c r="J4" i="6"/>
  <c r="J8" i="6"/>
  <c r="G5" i="6"/>
  <c r="J7" i="6"/>
  <c r="G37" i="6"/>
  <c r="E7" i="6"/>
  <c r="C6" i="6" l="1"/>
  <c r="H4" i="6"/>
  <c r="H6" i="6" s="1"/>
  <c r="H7" i="6"/>
  <c r="H9" i="6" s="1"/>
  <c r="E5" i="7"/>
  <c r="E6" i="7" s="1"/>
  <c r="E9" i="7"/>
  <c r="N37" i="6"/>
  <c r="N7" i="6" s="1"/>
  <c r="M37" i="7"/>
  <c r="M9" i="7" s="1"/>
  <c r="F9" i="7"/>
  <c r="I37" i="6"/>
  <c r="G37" i="7"/>
  <c r="F6" i="7"/>
  <c r="I41" i="6"/>
  <c r="G41" i="7"/>
  <c r="G8" i="7" s="1"/>
  <c r="G8" i="6"/>
  <c r="K37" i="6"/>
  <c r="K7" i="6" s="1"/>
  <c r="J37" i="7"/>
  <c r="C9" i="6"/>
  <c r="D6" i="6"/>
  <c r="D9" i="6"/>
  <c r="G4" i="6"/>
  <c r="G6" i="6" s="1"/>
  <c r="J9" i="6"/>
  <c r="E9" i="6"/>
  <c r="E6" i="6"/>
  <c r="G7" i="6"/>
  <c r="J5" i="6"/>
  <c r="J6" i="6" s="1"/>
  <c r="I5" i="6"/>
  <c r="K8" i="6"/>
  <c r="I4" i="6"/>
  <c r="G9" i="6" l="1"/>
  <c r="M6" i="7"/>
  <c r="G5" i="7"/>
  <c r="G6" i="7" s="1"/>
  <c r="I7" i="6"/>
  <c r="I37" i="7"/>
  <c r="G9" i="7"/>
  <c r="J6" i="7"/>
  <c r="J9" i="7"/>
  <c r="K4" i="6"/>
  <c r="K37" i="7"/>
  <c r="L37" i="6"/>
  <c r="L37" i="7" s="1"/>
  <c r="N4" i="6"/>
  <c r="N6" i="6" s="1"/>
  <c r="N37" i="7"/>
  <c r="N9" i="7" s="1"/>
  <c r="I41" i="7"/>
  <c r="I5" i="7" s="1"/>
  <c r="I8" i="6"/>
  <c r="I6" i="6"/>
  <c r="K9" i="6"/>
  <c r="K5" i="6"/>
  <c r="K6" i="6" s="1"/>
  <c r="L5" i="6"/>
  <c r="I8" i="7" l="1"/>
  <c r="I9" i="7" s="1"/>
  <c r="L4" i="6"/>
  <c r="L7" i="6"/>
  <c r="N6" i="7"/>
  <c r="L9" i="7"/>
  <c r="L6" i="7"/>
  <c r="K9" i="7"/>
  <c r="K6" i="7"/>
  <c r="I6" i="7"/>
  <c r="I9" i="6"/>
  <c r="L6" i="6"/>
  <c r="L8" i="6"/>
  <c r="L9" i="6" s="1"/>
  <c r="M5" i="6"/>
  <c r="M8" i="6"/>
  <c r="M7" i="6"/>
  <c r="M4" i="6"/>
  <c r="M9" i="6" l="1"/>
  <c r="M6" i="6"/>
  <c r="N8" i="6"/>
  <c r="N9" i="6" s="1"/>
</calcChain>
</file>

<file path=xl/sharedStrings.xml><?xml version="1.0" encoding="utf-8"?>
<sst xmlns="http://schemas.openxmlformats.org/spreadsheetml/2006/main" count="116" uniqueCount="51">
  <si>
    <t>Summer</t>
  </si>
  <si>
    <t>Delivery</t>
  </si>
  <si>
    <t>Supply</t>
  </si>
  <si>
    <t>Winter</t>
  </si>
  <si>
    <t>Rate Components</t>
  </si>
  <si>
    <t>Community Solar Rate Summary</t>
  </si>
  <si>
    <t>On-Peak</t>
  </si>
  <si>
    <t>Off-Peak</t>
  </si>
  <si>
    <t>Off-peak</t>
  </si>
  <si>
    <t>On-peak</t>
  </si>
  <si>
    <t>Code</t>
  </si>
  <si>
    <t>Winter Delivery</t>
  </si>
  <si>
    <t>Sumer Delivery</t>
  </si>
  <si>
    <t>Summer &amp; Winter Delivery</t>
  </si>
  <si>
    <t>RESIDENTIAL SERVICE 
(SC1)</t>
  </si>
  <si>
    <t>RESIDENTIAL TOD HEATING SERVICE
(SC3)</t>
  </si>
  <si>
    <t>PUBLIC STREET LIGHTING
(SC4)</t>
  </si>
  <si>
    <t>PRIVATE OVERHEAD LIGHTING SERVICE - DUSK to DAWN
(SC6)</t>
  </si>
  <si>
    <t>LARGE GENERAL PRIMARY - TOD SERVICE
(SC7)</t>
  </si>
  <si>
    <t>Period I</t>
  </si>
  <si>
    <t>Period II</t>
  </si>
  <si>
    <t>Period III</t>
  </si>
  <si>
    <t>Period IV</t>
  </si>
  <si>
    <t>First Block</t>
  </si>
  <si>
    <t>Second Block</t>
  </si>
  <si>
    <t>DEMAND BILLED GENERAL SERVICE PRIMARY
(SC2)</t>
  </si>
  <si>
    <t>DEMAND BILLED GENERAL SERVICE SECONDARY
(SC2)</t>
  </si>
  <si>
    <t>NON-DEMAND BILLED GENERAL SERVICE SECONDARY
(SC2)</t>
  </si>
  <si>
    <t>Transmission Charge ($/Kwh)</t>
  </si>
  <si>
    <r>
      <t xml:space="preserve">Winter Distibution ($/Kwh)
</t>
    </r>
    <r>
      <rPr>
        <sz val="8"/>
        <color theme="1"/>
        <rFont val="Calibri"/>
        <family val="2"/>
        <scheme val="minor"/>
      </rPr>
      <t>(Average)</t>
    </r>
  </si>
  <si>
    <t>Transmission Surcharge ($/Kwh)</t>
  </si>
  <si>
    <t>RGGI ($/Kwh)</t>
  </si>
  <si>
    <t>Temporary Tax Credit ($/Kwh)</t>
  </si>
  <si>
    <t>BGS Reconciliation ($/Kwh)</t>
  </si>
  <si>
    <t>CIEP Standby Fee ($/Kwh)</t>
  </si>
  <si>
    <r>
      <t xml:space="preserve">Summer Distribution ($/Kwh)
</t>
    </r>
    <r>
      <rPr>
        <sz val="8"/>
        <color theme="1"/>
        <rFont val="Calibri"/>
        <family val="2"/>
        <scheme val="minor"/>
      </rPr>
      <t>(Average)</t>
    </r>
  </si>
  <si>
    <t>PRIVATE OVERHEAD LIGHTING SERVICE - ENERGY ONLY
(SC6)</t>
  </si>
  <si>
    <t>BGS Charge - Summer ($/Kwh)</t>
  </si>
  <si>
    <t>BGS Charge - Winter ($/Kwh)</t>
  </si>
  <si>
    <t>Note1 :  All rates include SUT and are based upon the averages for given SC usage blocks.</t>
  </si>
  <si>
    <t>RESIDENTIAL SERVICE - Voluntary TOD
(SC1)</t>
  </si>
  <si>
    <t>Total</t>
  </si>
  <si>
    <r>
      <t xml:space="preserve">Summer Supply LBMP ($/Kwh)
</t>
    </r>
    <r>
      <rPr>
        <sz val="9"/>
        <rFont val="Calibri"/>
        <family val="2"/>
        <scheme val="minor"/>
      </rPr>
      <t>(Average)</t>
    </r>
  </si>
  <si>
    <r>
      <t xml:space="preserve">Winter Supply LBMP ($/Kwh)
</t>
    </r>
    <r>
      <rPr>
        <sz val="9"/>
        <rFont val="Calibri"/>
        <family val="2"/>
        <scheme val="minor"/>
      </rPr>
      <t>(Average)</t>
    </r>
  </si>
  <si>
    <t>DEMAND BILLED GENERAL SERVICE PRIMARY (CIEP)
(SC2)</t>
  </si>
  <si>
    <t xml:space="preserve">Note 2:   SC7, SC2 CIEP supply rate is average of PJM day ahead pricing for the applicable calendar month </t>
  </si>
  <si>
    <t>DEMAND BILLED GENERAL SERVICE SECONDARY (CIEP)
(SC2)</t>
  </si>
  <si>
    <t>Note1 :  All rates exclude SUT and are based upon the averages for given SC usage blocks.</t>
  </si>
  <si>
    <t>CIP</t>
  </si>
  <si>
    <t>Effective 9/01/26</t>
  </si>
  <si>
    <t>Effective 9/1/26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</si>
</sst>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.000000_);_(* \(#,##0.000000\);_(* &quot;-&quot;??_);_(@_)"/>
    <numFmt numFmtId="165" formatCode="0.00000"/>
    <numFmt numFmtId="166" formatCode="_(* #,##0.00000_);_(* \(#,##0.00000\);_(* &quot;-&quot;??_);_(@_)"/>
    <numFmt numFmtId="167" formatCode="_(* #,##0.0000000_);_(* \(#,##0.000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darkUp">
        <fgColor rgb="FFFFC000"/>
        <bgColor auto="1"/>
      </patternFill>
    </fill>
    <fill>
      <patternFill patternType="darkUp">
        <fgColor rgb="FFFFC000"/>
        <bgColor theme="0"/>
      </patternFill>
    </fill>
    <fill>
      <patternFill patternType="darkUp">
        <fgColor theme="4" tint="0.59996337778862885"/>
        <bgColor indexed="65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7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11" xfId="0" applyBorder="1"/>
    <xf numFmtId="0" fontId="6" fillId="0" borderId="14" xfId="0" applyFont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0" fontId="5" fillId="3" borderId="2" xfId="0" applyFont="1" applyFill="1" applyBorder="1"/>
    <xf numFmtId="164" fontId="5" fillId="3" borderId="9" xfId="1" applyNumberFormat="1" applyFont="1" applyFill="1" applyBorder="1" applyAlignment="1"/>
    <xf numFmtId="0" fontId="5" fillId="5" borderId="4" xfId="0" applyFont="1" applyFill="1" applyBorder="1"/>
    <xf numFmtId="0" fontId="5" fillId="5" borderId="5" xfId="0" applyFont="1" applyFill="1" applyBorder="1"/>
    <xf numFmtId="164" fontId="5" fillId="5" borderId="10" xfId="1" applyNumberFormat="1" applyFont="1" applyFill="1" applyBorder="1" applyAlignment="1"/>
    <xf numFmtId="0" fontId="5" fillId="7" borderId="4" xfId="0" applyFont="1" applyFill="1" applyBorder="1"/>
    <xf numFmtId="0" fontId="5" fillId="7" borderId="5" xfId="0" applyFont="1" applyFill="1" applyBorder="1"/>
    <xf numFmtId="164" fontId="5" fillId="7" borderId="10" xfId="1" applyNumberFormat="1" applyFont="1" applyFill="1" applyBorder="1" applyAlignment="1"/>
    <xf numFmtId="0" fontId="3" fillId="2" borderId="1" xfId="0" applyFont="1" applyFill="1" applyBorder="1" applyAlignment="1">
      <alignment horizontal="right"/>
    </xf>
    <xf numFmtId="0" fontId="5" fillId="2" borderId="2" xfId="0" applyFont="1" applyFill="1" applyBorder="1"/>
    <xf numFmtId="164" fontId="5" fillId="2" borderId="11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2" xfId="1" applyNumberFormat="1" applyFont="1" applyFill="1" applyBorder="1" applyAlignment="1"/>
    <xf numFmtId="0" fontId="0" fillId="0" borderId="13" xfId="0" applyBorder="1" applyAlignment="1">
      <alignment horizontal="left" indent="1"/>
    </xf>
    <xf numFmtId="0" fontId="0" fillId="0" borderId="14" xfId="0" applyBorder="1" applyAlignment="1">
      <alignment horizontal="left" indent="1"/>
    </xf>
    <xf numFmtId="0" fontId="0" fillId="0" borderId="14" xfId="0" applyBorder="1" applyAlignment="1">
      <alignment horizontal="left"/>
    </xf>
    <xf numFmtId="0" fontId="6" fillId="2" borderId="11" xfId="0" applyFont="1" applyFill="1" applyBorder="1" applyAlignment="1">
      <alignment vertical="center"/>
    </xf>
    <xf numFmtId="164" fontId="6" fillId="4" borderId="11" xfId="1" applyNumberFormat="1" applyFont="1" applyFill="1" applyBorder="1"/>
    <xf numFmtId="0" fontId="6" fillId="6" borderId="11" xfId="0" applyFont="1" applyFill="1" applyBorder="1" applyAlignment="1">
      <alignment vertical="center"/>
    </xf>
    <xf numFmtId="0" fontId="6" fillId="7" borderId="11" xfId="0" applyFont="1" applyFill="1" applyBorder="1" applyAlignment="1">
      <alignment vertical="center"/>
    </xf>
    <xf numFmtId="14" fontId="0" fillId="0" borderId="0" xfId="0" applyNumberFormat="1"/>
    <xf numFmtId="165" fontId="0" fillId="0" borderId="11" xfId="0" applyNumberFormat="1" applyBorder="1"/>
    <xf numFmtId="165" fontId="6" fillId="2" borderId="11" xfId="0" applyNumberFormat="1" applyFont="1" applyFill="1" applyBorder="1" applyAlignment="1">
      <alignment vertical="center"/>
    </xf>
    <xf numFmtId="165" fontId="6" fillId="3" borderId="9" xfId="0" applyNumberFormat="1" applyFont="1" applyFill="1" applyBorder="1" applyAlignment="1">
      <alignment vertical="center"/>
    </xf>
    <xf numFmtId="166" fontId="0" fillId="0" borderId="11" xfId="1" applyNumberFormat="1" applyFont="1" applyFill="1" applyBorder="1"/>
    <xf numFmtId="164" fontId="6" fillId="0" borderId="11" xfId="1" applyNumberFormat="1" applyFont="1" applyFill="1" applyBorder="1"/>
    <xf numFmtId="41" fontId="6" fillId="6" borderId="11" xfId="0" applyNumberFormat="1" applyFont="1" applyFill="1" applyBorder="1" applyAlignment="1">
      <alignment vertical="center"/>
    </xf>
    <xf numFmtId="41" fontId="6" fillId="7" borderId="11" xfId="0" applyNumberFormat="1" applyFont="1" applyFill="1" applyBorder="1" applyAlignment="1">
      <alignment vertical="center"/>
    </xf>
    <xf numFmtId="0" fontId="5" fillId="5" borderId="13" xfId="0" applyFont="1" applyFill="1" applyBorder="1"/>
    <xf numFmtId="0" fontId="5" fillId="5" borderId="0" xfId="0" applyFont="1" applyFill="1"/>
    <xf numFmtId="0" fontId="5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164" fontId="5" fillId="5" borderId="11" xfId="1" applyNumberFormat="1" applyFont="1" applyFill="1" applyBorder="1" applyAlignment="1"/>
    <xf numFmtId="167" fontId="6" fillId="4" borderId="11" xfId="1" applyNumberFormat="1" applyFont="1" applyFill="1" applyBorder="1"/>
    <xf numFmtId="0" fontId="9" fillId="4" borderId="13" xfId="0" applyFont="1" applyFill="1" applyBorder="1" applyAlignment="1">
      <alignment horizontal="left"/>
    </xf>
    <xf numFmtId="0" fontId="9" fillId="4" borderId="14" xfId="0" applyFont="1" applyFill="1" applyBorder="1" applyAlignment="1">
      <alignment horizontal="left"/>
    </xf>
    <xf numFmtId="0" fontId="9" fillId="4" borderId="13" xfId="0" applyFont="1" applyFill="1" applyBorder="1" applyAlignment="1">
      <alignment horizontal="left"/>
    </xf>
    <xf numFmtId="0" fontId="9" fillId="4" borderId="14" xfId="0" applyFont="1" applyFill="1" applyBorder="1" applyAlignment="1">
      <alignment horizontal="left"/>
    </xf>
    <xf numFmtId="0" fontId="7" fillId="0" borderId="1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/>
    </xf>
    <xf numFmtId="0" fontId="6" fillId="4" borderId="14" xfId="0" applyFont="1" applyFill="1" applyBorder="1" applyAlignment="1">
      <alignment horizontal="left"/>
    </xf>
    <xf numFmtId="0" fontId="9" fillId="6" borderId="13" xfId="0" applyFont="1" applyFill="1" applyBorder="1" applyAlignment="1">
      <alignment horizontal="left" vertical="center" wrapText="1"/>
    </xf>
    <xf numFmtId="0" fontId="9" fillId="6" borderId="14" xfId="0" applyFont="1" applyFill="1" applyBorder="1" applyAlignment="1">
      <alignment horizontal="left" vertical="center" wrapText="1"/>
    </xf>
    <xf numFmtId="0" fontId="9" fillId="7" borderId="13" xfId="0" applyFont="1" applyFill="1" applyBorder="1" applyAlignment="1">
      <alignment horizontal="left" vertical="center" wrapText="1"/>
    </xf>
    <xf numFmtId="0" fontId="9" fillId="7" borderId="1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88AAE-E506-4356-8512-1803AC6A0251}">
  <dimension ref="A1:Q47"/>
  <sheetViews>
    <sheetView view="pageBreakPreview" zoomScale="154" zoomScaleNormal="85" zoomScaleSheetLayoutView="100" workbookViewId="0">
      <selection activeCell="K42" sqref="K42"/>
    </sheetView>
  </sheetViews>
  <sheetFormatPr defaultRowHeight="15" x14ac:dyDescent="0.25"/>
  <cols>
    <col min="1" max="1" width="8.28515625" customWidth="1"/>
    <col min="2" max="2" width="34.5703125" customWidth="1"/>
    <col min="3" max="13" width="14.85546875" customWidth="1"/>
    <col min="14" max="14" width="19.42578125" bestFit="1" customWidth="1"/>
    <col min="16" max="16" width="31.5703125" bestFit="1" customWidth="1"/>
  </cols>
  <sheetData>
    <row r="1" spans="1:16" ht="15.75" thickBot="1" x14ac:dyDescent="0.3">
      <c r="N1" s="28" t="s">
        <v>50</v>
      </c>
    </row>
    <row r="2" spans="1:16" ht="19.5" thickBot="1" x14ac:dyDescent="0.35">
      <c r="A2" s="48" t="s">
        <v>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</row>
    <row r="3" spans="1:16" ht="90.75" thickBot="1" x14ac:dyDescent="0.3">
      <c r="A3" s="1"/>
      <c r="B3" s="2"/>
      <c r="C3" s="3" t="s">
        <v>14</v>
      </c>
      <c r="D3" s="3" t="s">
        <v>40</v>
      </c>
      <c r="E3" s="3" t="s">
        <v>25</v>
      </c>
      <c r="F3" s="3" t="s">
        <v>44</v>
      </c>
      <c r="G3" s="3" t="s">
        <v>26</v>
      </c>
      <c r="H3" s="3" t="s">
        <v>46</v>
      </c>
      <c r="I3" s="3" t="s">
        <v>27</v>
      </c>
      <c r="J3" s="3" t="s">
        <v>15</v>
      </c>
      <c r="K3" s="3" t="s">
        <v>16</v>
      </c>
      <c r="L3" s="3" t="s">
        <v>17</v>
      </c>
      <c r="M3" s="3" t="s">
        <v>36</v>
      </c>
      <c r="N3" s="3" t="s">
        <v>18</v>
      </c>
    </row>
    <row r="4" spans="1:16" x14ac:dyDescent="0.25">
      <c r="A4" s="7" t="s">
        <v>0</v>
      </c>
      <c r="B4" s="8" t="s">
        <v>1</v>
      </c>
      <c r="C4" s="9">
        <f>+C16+C34+C35+C36+C37</f>
        <v>0.12455699999999999</v>
      </c>
      <c r="D4" s="9">
        <f>+D16+D34+D35+D36+D37</f>
        <v>0.14995700000000001</v>
      </c>
      <c r="E4" s="9">
        <f t="shared" ref="E4:M4" si="0">+E16+E34+E35+E36+E37</f>
        <v>3.5187000000000003E-2</v>
      </c>
      <c r="F4" s="9">
        <f t="shared" ref="F4" si="1">+F16+F34+F35+F36+F37</f>
        <v>3.5187000000000003E-2</v>
      </c>
      <c r="G4" s="9">
        <f>+G16+G34+G35+G36+G37</f>
        <v>5.4847E-2</v>
      </c>
      <c r="H4" s="9">
        <f>+H16+H34+H35+H36+H37</f>
        <v>5.4847E-2</v>
      </c>
      <c r="I4" s="9">
        <f t="shared" si="0"/>
        <v>6.4856999999999998E-2</v>
      </c>
      <c r="J4" s="9">
        <f t="shared" si="0"/>
        <v>9.8956999999999989E-2</v>
      </c>
      <c r="K4" s="9">
        <f>+K16+K34+K35+K36+K37</f>
        <v>1.5741999999999999E-2</v>
      </c>
      <c r="L4" s="9">
        <f t="shared" si="0"/>
        <v>1.5741999999999999E-2</v>
      </c>
      <c r="M4" s="9">
        <f t="shared" si="0"/>
        <v>6.5332000000000001E-2</v>
      </c>
      <c r="N4" s="9">
        <f>+N16+N34+N35+N36+N37</f>
        <v>3.5207000000000002E-2</v>
      </c>
    </row>
    <row r="5" spans="1:16" ht="15.75" thickBot="1" x14ac:dyDescent="0.3">
      <c r="A5" s="10"/>
      <c r="B5" s="11" t="s">
        <v>2</v>
      </c>
      <c r="C5" s="12">
        <f>C39+C41</f>
        <v>0.11204499999999999</v>
      </c>
      <c r="D5" s="12">
        <f>D39+D41</f>
        <v>0.15148999999999999</v>
      </c>
      <c r="E5" s="12">
        <f t="shared" ref="E5:M5" si="2">E39+E41</f>
        <v>7.7109999999999998E-2</v>
      </c>
      <c r="F5" s="12">
        <f t="shared" ref="F5" si="3">F39+F41</f>
        <v>-0.02</v>
      </c>
      <c r="G5" s="12">
        <f t="shared" si="2"/>
        <v>7.7109999999999998E-2</v>
      </c>
      <c r="H5" s="12">
        <f t="shared" ref="H5" si="4">H39+H41</f>
        <v>-0.02</v>
      </c>
      <c r="I5" s="12">
        <f t="shared" si="2"/>
        <v>0.10678</v>
      </c>
      <c r="J5" s="12">
        <f t="shared" si="2"/>
        <v>0.12742000000000001</v>
      </c>
      <c r="K5" s="12">
        <f t="shared" si="2"/>
        <v>6.4519999999999994E-2</v>
      </c>
      <c r="L5" s="12">
        <f t="shared" si="2"/>
        <v>6.409999999999999E-2</v>
      </c>
      <c r="M5" s="12">
        <f t="shared" si="2"/>
        <v>6.409999999999999E-2</v>
      </c>
      <c r="N5" s="12">
        <f>N41+N42+N43</f>
        <v>1.0841900000000002E-2</v>
      </c>
    </row>
    <row r="6" spans="1:16" ht="15.75" thickBot="1" x14ac:dyDescent="0.3">
      <c r="A6" s="36"/>
      <c r="B6" s="37" t="s">
        <v>41</v>
      </c>
      <c r="C6" s="42">
        <f>SUM(C4:C5)</f>
        <v>0.23660199999999998</v>
      </c>
      <c r="D6" s="42">
        <f>SUM(D4:D5)</f>
        <v>0.30144700000000002</v>
      </c>
      <c r="E6" s="42">
        <f t="shared" ref="E6:N6" si="5">SUM(E4:E5)</f>
        <v>0.11229700000000001</v>
      </c>
      <c r="F6" s="42">
        <f t="shared" ref="F6" si="6">SUM(F4:F5)</f>
        <v>1.5187000000000003E-2</v>
      </c>
      <c r="G6" s="42">
        <f t="shared" si="5"/>
        <v>0.13195699999999999</v>
      </c>
      <c r="H6" s="42">
        <f t="shared" ref="H6" si="7">SUM(H4:H5)</f>
        <v>3.4847000000000003E-2</v>
      </c>
      <c r="I6" s="42">
        <f t="shared" si="5"/>
        <v>0.17163699999999998</v>
      </c>
      <c r="J6" s="42">
        <f t="shared" si="5"/>
        <v>0.22637699999999999</v>
      </c>
      <c r="K6" s="42">
        <f t="shared" si="5"/>
        <v>8.0262E-2</v>
      </c>
      <c r="L6" s="42">
        <f t="shared" si="5"/>
        <v>7.9841999999999996E-2</v>
      </c>
      <c r="M6" s="42">
        <f t="shared" si="5"/>
        <v>0.12943199999999999</v>
      </c>
      <c r="N6" s="42">
        <f t="shared" si="5"/>
        <v>4.6048900000000004E-2</v>
      </c>
    </row>
    <row r="7" spans="1:16" x14ac:dyDescent="0.25">
      <c r="A7" s="16" t="s">
        <v>3</v>
      </c>
      <c r="B7" s="17" t="s">
        <v>1</v>
      </c>
      <c r="C7" s="18">
        <f>+C25+C34+C35+C36+C37</f>
        <v>0.11562699999999999</v>
      </c>
      <c r="D7" s="18">
        <f>+D25+D34+D35+D36+D37</f>
        <v>0.13166700000000001</v>
      </c>
      <c r="E7" s="18">
        <f t="shared" ref="E7:M7" si="8">+E25+E34+E35+E36+E37</f>
        <v>3.5187000000000003E-2</v>
      </c>
      <c r="F7" s="18">
        <f t="shared" ref="F7" si="9">+F25+F34+F35+F36+F37</f>
        <v>3.5187000000000003E-2</v>
      </c>
      <c r="G7" s="18">
        <f t="shared" si="8"/>
        <v>5.3756999999999999E-2</v>
      </c>
      <c r="H7" s="18">
        <f t="shared" ref="H7" si="10">+H25+H34+H35+H36+H37</f>
        <v>5.3756999999999999E-2</v>
      </c>
      <c r="I7" s="18">
        <f t="shared" si="8"/>
        <v>6.1117000000000005E-2</v>
      </c>
      <c r="J7" s="18">
        <f t="shared" si="8"/>
        <v>8.6696999999999996E-2</v>
      </c>
      <c r="K7" s="18">
        <f t="shared" si="8"/>
        <v>1.5741999999999999E-2</v>
      </c>
      <c r="L7" s="18">
        <f t="shared" si="8"/>
        <v>1.5741999999999999E-2</v>
      </c>
      <c r="M7" s="18">
        <f t="shared" si="8"/>
        <v>6.5332000000000001E-2</v>
      </c>
      <c r="N7" s="18">
        <f>+N25+N34+N35+N36+N37+N39+N41</f>
        <v>1.5207000000000002E-2</v>
      </c>
    </row>
    <row r="8" spans="1:16" ht="15.75" thickBot="1" x14ac:dyDescent="0.3">
      <c r="A8" s="13"/>
      <c r="B8" s="14" t="s">
        <v>2</v>
      </c>
      <c r="C8" s="15">
        <f>C40+C41</f>
        <v>0.12435</v>
      </c>
      <c r="D8" s="15">
        <f t="shared" ref="D8" si="11">D40+D41</f>
        <v>0.18517</v>
      </c>
      <c r="E8" s="15">
        <f t="shared" ref="E8:M8" si="12">E40+E41</f>
        <v>7.0859999999999992E-2</v>
      </c>
      <c r="F8" s="15">
        <f t="shared" ref="F8" si="13">F40+F41</f>
        <v>-0.02</v>
      </c>
      <c r="G8" s="15">
        <f t="shared" si="12"/>
        <v>7.0859999999999992E-2</v>
      </c>
      <c r="H8" s="15">
        <f t="shared" ref="H8" si="14">H40+H41</f>
        <v>-0.02</v>
      </c>
      <c r="I8" s="15">
        <f t="shared" si="12"/>
        <v>9.3049999999999994E-2</v>
      </c>
      <c r="J8" s="15">
        <f t="shared" si="12"/>
        <v>0.12629000000000001</v>
      </c>
      <c r="K8" s="15">
        <f t="shared" si="12"/>
        <v>6.7059999999999995E-2</v>
      </c>
      <c r="L8" s="15">
        <f t="shared" si="12"/>
        <v>6.5989999999999993E-2</v>
      </c>
      <c r="M8" s="15">
        <f t="shared" si="12"/>
        <v>6.5989999999999993E-2</v>
      </c>
      <c r="N8" s="15">
        <f>N41+N42+N44</f>
        <v>9.8459000000000012E-3</v>
      </c>
    </row>
    <row r="9" spans="1:16" ht="15.75" thickBot="1" x14ac:dyDescent="0.3">
      <c r="A9" s="13"/>
      <c r="B9" s="14" t="s">
        <v>41</v>
      </c>
      <c r="C9" s="15">
        <f>SUM(C7:C8)</f>
        <v>0.239977</v>
      </c>
      <c r="D9" s="15">
        <f t="shared" ref="D9:N9" si="15">SUM(D7:D8)</f>
        <v>0.31683700000000004</v>
      </c>
      <c r="E9" s="15">
        <f t="shared" si="15"/>
        <v>0.106047</v>
      </c>
      <c r="F9" s="15">
        <f t="shared" ref="F9" si="16">SUM(F7:F8)</f>
        <v>1.5187000000000003E-2</v>
      </c>
      <c r="G9" s="15">
        <f t="shared" si="15"/>
        <v>0.12461699999999999</v>
      </c>
      <c r="H9" s="15">
        <f t="shared" ref="H9" si="17">SUM(H7:H8)</f>
        <v>3.3756999999999995E-2</v>
      </c>
      <c r="I9" s="15">
        <f t="shared" si="15"/>
        <v>0.154167</v>
      </c>
      <c r="J9" s="15">
        <f t="shared" si="15"/>
        <v>0.21298700000000001</v>
      </c>
      <c r="K9" s="15">
        <f t="shared" si="15"/>
        <v>8.2801999999999987E-2</v>
      </c>
      <c r="L9" s="15">
        <f t="shared" si="15"/>
        <v>8.1731999999999999E-2</v>
      </c>
      <c r="M9" s="15">
        <f t="shared" si="15"/>
        <v>0.13132199999999999</v>
      </c>
      <c r="N9" s="15">
        <f t="shared" si="15"/>
        <v>2.5052900000000003E-2</v>
      </c>
    </row>
    <row r="10" spans="1:16" ht="21" customHeight="1" x14ac:dyDescent="0.25">
      <c r="A10" s="51" t="s">
        <v>10</v>
      </c>
      <c r="B10" s="52"/>
      <c r="C10" s="53"/>
      <c r="D10" s="4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6" x14ac:dyDescent="0.25">
      <c r="A11" s="54" t="s">
        <v>12</v>
      </c>
      <c r="B11" s="55"/>
      <c r="C11" s="56"/>
      <c r="D11" s="38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6" x14ac:dyDescent="0.25">
      <c r="A12" s="57" t="s">
        <v>11</v>
      </c>
      <c r="B12" s="58"/>
      <c r="C12" s="59"/>
      <c r="D12" s="3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6" ht="15.75" thickBot="1" x14ac:dyDescent="0.3">
      <c r="A13" s="60" t="s">
        <v>13</v>
      </c>
      <c r="B13" s="61"/>
      <c r="C13" s="62"/>
      <c r="D13" s="41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6" ht="19.5" thickBot="1" x14ac:dyDescent="0.35">
      <c r="A14" s="48" t="s">
        <v>4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50"/>
    </row>
    <row r="15" spans="1:16" ht="78.599999999999994" customHeight="1" thickBot="1" x14ac:dyDescent="0.3">
      <c r="A15" s="1"/>
      <c r="B15" s="2"/>
      <c r="C15" s="3" t="str">
        <f t="shared" ref="C15:N15" si="18">C3</f>
        <v>RESIDENTIAL SERVICE 
(SC1)</v>
      </c>
      <c r="D15" s="3" t="str">
        <f t="shared" si="18"/>
        <v>RESIDENTIAL SERVICE - Voluntary TOD
(SC1)</v>
      </c>
      <c r="E15" s="3" t="str">
        <f t="shared" si="18"/>
        <v>DEMAND BILLED GENERAL SERVICE PRIMARY
(SC2)</v>
      </c>
      <c r="F15" s="3" t="str">
        <f t="shared" ref="F15" si="19">F3</f>
        <v>DEMAND BILLED GENERAL SERVICE PRIMARY (CIEP)
(SC2)</v>
      </c>
      <c r="G15" s="3" t="str">
        <f t="shared" si="18"/>
        <v>DEMAND BILLED GENERAL SERVICE SECONDARY
(SC2)</v>
      </c>
      <c r="H15" s="3" t="str">
        <f t="shared" ref="H15" si="20">H3</f>
        <v>DEMAND BILLED GENERAL SERVICE SECONDARY (CIEP)
(SC2)</v>
      </c>
      <c r="I15" s="3" t="str">
        <f t="shared" si="18"/>
        <v>NON-DEMAND BILLED GENERAL SERVICE SECONDARY
(SC2)</v>
      </c>
      <c r="J15" s="3" t="str">
        <f t="shared" si="18"/>
        <v>RESIDENTIAL TOD HEATING SERVICE
(SC3)</v>
      </c>
      <c r="K15" s="3" t="str">
        <f t="shared" si="18"/>
        <v>PUBLIC STREET LIGHTING
(SC4)</v>
      </c>
      <c r="L15" s="3" t="str">
        <f t="shared" si="18"/>
        <v>PRIVATE OVERHEAD LIGHTING SERVICE - DUSK to DAWN
(SC6)</v>
      </c>
      <c r="M15" s="3" t="str">
        <f t="shared" si="18"/>
        <v>PRIVATE OVERHEAD LIGHTING SERVICE - ENERGY ONLY
(SC6)</v>
      </c>
      <c r="N15" s="3" t="str">
        <f t="shared" si="18"/>
        <v>LARGE GENERAL PRIMARY - TOD SERVICE
(SC7)</v>
      </c>
    </row>
    <row r="16" spans="1:16" s="4" customFormat="1" ht="30" customHeight="1" x14ac:dyDescent="0.25">
      <c r="A16" s="63" t="s">
        <v>35</v>
      </c>
      <c r="B16" s="64"/>
      <c r="C16" s="31">
        <f>ROUND(AVERAGE(C17:C18),5)</f>
        <v>7.7789999999999998E-2</v>
      </c>
      <c r="D16" s="31">
        <f>ROUND(AVERAGE(D19:D20),5)</f>
        <v>0.10319</v>
      </c>
      <c r="E16" s="31">
        <f t="shared" ref="E16:M16" si="21">ROUND(AVERAGE(E17:E18),5)</f>
        <v>1.2970000000000001E-2</v>
      </c>
      <c r="F16" s="31">
        <f t="shared" ref="F16" si="22">ROUND(AVERAGE(F17:F18),5)</f>
        <v>1.2970000000000001E-2</v>
      </c>
      <c r="G16" s="31">
        <f>ROUND(AVERAGE(G17:G18),5)</f>
        <v>2.9739999999999999E-2</v>
      </c>
      <c r="H16" s="31">
        <f>ROUND(AVERAGE(H17:H18),5)</f>
        <v>2.9739999999999999E-2</v>
      </c>
      <c r="I16" s="31">
        <f t="shared" si="21"/>
        <v>3.9750000000000001E-2</v>
      </c>
      <c r="J16" s="31">
        <f>ROUND(AVERAGE(J19:J20),5)</f>
        <v>6.4839999999999995E-2</v>
      </c>
      <c r="K16" s="31">
        <v>0</v>
      </c>
      <c r="L16" s="31">
        <f t="shared" si="21"/>
        <v>0</v>
      </c>
      <c r="M16" s="31">
        <f t="shared" si="21"/>
        <v>4.9590000000000002E-2</v>
      </c>
      <c r="N16" s="31">
        <f>ROUND(AVERAGE(N21:N22),5)</f>
        <v>1.7160000000000002E-2</v>
      </c>
      <c r="P16"/>
    </row>
    <row r="17" spans="1:17" x14ac:dyDescent="0.25">
      <c r="A17" s="21" t="s">
        <v>23</v>
      </c>
      <c r="B17" s="22"/>
      <c r="C17" s="29">
        <v>6.8860000000000005E-2</v>
      </c>
      <c r="D17" s="33">
        <v>0</v>
      </c>
      <c r="E17" s="29">
        <f>0.01297</f>
        <v>1.2970000000000001E-2</v>
      </c>
      <c r="F17" s="29">
        <f>E17</f>
        <v>1.2970000000000001E-2</v>
      </c>
      <c r="G17" s="29">
        <v>3.0939999999999999E-2</v>
      </c>
      <c r="H17" s="29">
        <f>G17</f>
        <v>3.0939999999999999E-2</v>
      </c>
      <c r="I17" s="29">
        <f>0.03975</f>
        <v>3.9750000000000001E-2</v>
      </c>
      <c r="J17" s="33">
        <v>0</v>
      </c>
      <c r="K17" s="33">
        <v>0</v>
      </c>
      <c r="L17" s="33">
        <v>0</v>
      </c>
      <c r="M17" s="29">
        <v>4.9590000000000002E-2</v>
      </c>
      <c r="N17" s="33">
        <v>0</v>
      </c>
      <c r="Q17" s="4"/>
    </row>
    <row r="18" spans="1:17" x14ac:dyDescent="0.25">
      <c r="A18" s="21" t="s">
        <v>24</v>
      </c>
      <c r="B18" s="23"/>
      <c r="C18" s="29">
        <v>8.6709999999999995E-2</v>
      </c>
      <c r="D18" s="33">
        <v>0</v>
      </c>
      <c r="E18" s="29">
        <f>E17</f>
        <v>1.2970000000000001E-2</v>
      </c>
      <c r="F18" s="29">
        <f>E18</f>
        <v>1.2970000000000001E-2</v>
      </c>
      <c r="G18" s="29">
        <v>2.853E-2</v>
      </c>
      <c r="H18" s="29">
        <f>G18</f>
        <v>2.853E-2</v>
      </c>
      <c r="I18" s="29">
        <f>I17</f>
        <v>3.9750000000000001E-2</v>
      </c>
      <c r="J18" s="33">
        <v>0</v>
      </c>
      <c r="K18" s="33">
        <v>0</v>
      </c>
      <c r="L18" s="33">
        <v>0</v>
      </c>
      <c r="M18" s="29">
        <f>M17</f>
        <v>4.9590000000000002E-2</v>
      </c>
      <c r="N18" s="33">
        <v>0</v>
      </c>
      <c r="Q18" s="4"/>
    </row>
    <row r="19" spans="1:17" x14ac:dyDescent="0.25">
      <c r="A19" s="21" t="s">
        <v>9</v>
      </c>
      <c r="B19" s="23"/>
      <c r="C19" s="33">
        <v>0</v>
      </c>
      <c r="D19" s="33">
        <v>0.15853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5">
        <v>9.9610000000000004E-2</v>
      </c>
      <c r="K19" s="33">
        <v>0</v>
      </c>
      <c r="L19" s="33">
        <v>0</v>
      </c>
      <c r="M19" s="33">
        <v>0</v>
      </c>
      <c r="N19" s="33">
        <v>0</v>
      </c>
      <c r="Q19" s="4"/>
    </row>
    <row r="20" spans="1:17" x14ac:dyDescent="0.25">
      <c r="A20" s="21" t="s">
        <v>7</v>
      </c>
      <c r="B20" s="23"/>
      <c r="C20" s="33">
        <v>0</v>
      </c>
      <c r="D20" s="33">
        <v>4.7849999999999997E-2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5">
        <v>3.006E-2</v>
      </c>
      <c r="K20" s="33">
        <v>0</v>
      </c>
      <c r="L20" s="33">
        <v>0</v>
      </c>
      <c r="M20" s="33">
        <v>0</v>
      </c>
      <c r="N20" s="33">
        <v>0</v>
      </c>
    </row>
    <row r="21" spans="1:17" x14ac:dyDescent="0.25">
      <c r="A21" s="21" t="s">
        <v>19</v>
      </c>
      <c r="B21" s="23"/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2">
        <v>1.9629999999999998E-2</v>
      </c>
    </row>
    <row r="22" spans="1:17" x14ac:dyDescent="0.25">
      <c r="A22" s="21" t="s">
        <v>20</v>
      </c>
      <c r="B22" s="23"/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2">
        <v>1.469E-2</v>
      </c>
    </row>
    <row r="23" spans="1:17" x14ac:dyDescent="0.25">
      <c r="A23" s="21" t="s">
        <v>21</v>
      </c>
      <c r="B23" s="23"/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2">
        <v>1.9629999999999998E-2</v>
      </c>
    </row>
    <row r="24" spans="1:17" x14ac:dyDescent="0.25">
      <c r="A24" s="21" t="s">
        <v>22</v>
      </c>
      <c r="B24" s="23"/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2">
        <v>1.469E-2</v>
      </c>
    </row>
    <row r="25" spans="1:17" s="4" customFormat="1" ht="30" customHeight="1" x14ac:dyDescent="0.25">
      <c r="A25" s="65" t="s">
        <v>29</v>
      </c>
      <c r="B25" s="66"/>
      <c r="C25" s="30">
        <f>ROUND(AVERAGE(C26:C27),5)</f>
        <v>6.8860000000000005E-2</v>
      </c>
      <c r="D25" s="30">
        <f>ROUND(AVERAGE(D28:D29),5)</f>
        <v>8.4900000000000003E-2</v>
      </c>
      <c r="E25" s="30">
        <f>ROUND(AVERAGE(E26:E27),5)</f>
        <v>1.2970000000000001E-2</v>
      </c>
      <c r="F25" s="30">
        <f>ROUND(AVERAGE(F26:F27),5)</f>
        <v>1.2970000000000001E-2</v>
      </c>
      <c r="G25" s="30">
        <f>ROUND(AVERAGE(G26:G27),5)</f>
        <v>2.8649999999999998E-2</v>
      </c>
      <c r="H25" s="30">
        <f>ROUND(AVERAGE(H26:H27),5)</f>
        <v>2.8649999999999998E-2</v>
      </c>
      <c r="I25" s="30">
        <f>ROUND(AVERAGE(I26:I27),5)</f>
        <v>3.601E-2</v>
      </c>
      <c r="J25" s="30">
        <f>ROUND(AVERAGE(J28:J29),5)</f>
        <v>5.2580000000000002E-2</v>
      </c>
      <c r="K25" s="30">
        <v>0</v>
      </c>
      <c r="L25" s="30">
        <f t="shared" ref="L25:M25" si="23">ROUND(AVERAGE(L26:L27),5)</f>
        <v>0</v>
      </c>
      <c r="M25" s="24">
        <f t="shared" si="23"/>
        <v>4.9590000000000002E-2</v>
      </c>
      <c r="N25" s="30">
        <f>ROUND(AVERAGE(N32:N33),5)</f>
        <v>1.7160000000000002E-2</v>
      </c>
    </row>
    <row r="26" spans="1:17" x14ac:dyDescent="0.25">
      <c r="A26" s="21" t="s">
        <v>23</v>
      </c>
      <c r="B26" s="6"/>
      <c r="C26" s="29">
        <f>C17</f>
        <v>6.8860000000000005E-2</v>
      </c>
      <c r="D26" s="33">
        <v>0</v>
      </c>
      <c r="E26" s="29">
        <f>E17</f>
        <v>1.2970000000000001E-2</v>
      </c>
      <c r="F26" s="29">
        <f>E26</f>
        <v>1.2970000000000001E-2</v>
      </c>
      <c r="G26" s="29">
        <v>2.9499999999999998E-2</v>
      </c>
      <c r="H26" s="29">
        <f>G26</f>
        <v>2.9499999999999998E-2</v>
      </c>
      <c r="I26" s="29">
        <f>0.03601</f>
        <v>3.601E-2</v>
      </c>
      <c r="J26" s="33">
        <v>0</v>
      </c>
      <c r="K26" s="33">
        <v>0</v>
      </c>
      <c r="L26" s="33">
        <v>0</v>
      </c>
      <c r="M26" s="29">
        <f>M17</f>
        <v>4.9590000000000002E-2</v>
      </c>
      <c r="N26" s="33">
        <v>0</v>
      </c>
    </row>
    <row r="27" spans="1:17" x14ac:dyDescent="0.25">
      <c r="A27" s="21" t="s">
        <v>24</v>
      </c>
      <c r="B27" s="6"/>
      <c r="C27" s="29">
        <f>C26</f>
        <v>6.8860000000000005E-2</v>
      </c>
      <c r="D27" s="33">
        <v>0</v>
      </c>
      <c r="E27" s="29">
        <f>E18</f>
        <v>1.2970000000000001E-2</v>
      </c>
      <c r="F27" s="29">
        <f>E27</f>
        <v>1.2970000000000001E-2</v>
      </c>
      <c r="G27" s="29">
        <f>0.0278</f>
        <v>2.7799999999999998E-2</v>
      </c>
      <c r="H27" s="29">
        <f>G27</f>
        <v>2.7799999999999998E-2</v>
      </c>
      <c r="I27" s="29">
        <f>I26</f>
        <v>3.601E-2</v>
      </c>
      <c r="J27" s="33">
        <v>0</v>
      </c>
      <c r="K27" s="33">
        <v>0</v>
      </c>
      <c r="L27" s="33">
        <v>0</v>
      </c>
      <c r="M27" s="29">
        <f>M26</f>
        <v>4.9590000000000002E-2</v>
      </c>
      <c r="N27" s="33">
        <v>0</v>
      </c>
    </row>
    <row r="28" spans="1:17" x14ac:dyDescent="0.25">
      <c r="A28" s="21" t="s">
        <v>6</v>
      </c>
      <c r="B28" s="6"/>
      <c r="C28" s="33">
        <v>0</v>
      </c>
      <c r="D28" s="33">
        <v>0.12195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29">
        <f>0.05258</f>
        <v>5.2580000000000002E-2</v>
      </c>
      <c r="K28" s="33">
        <v>0</v>
      </c>
      <c r="L28" s="33">
        <v>0</v>
      </c>
      <c r="M28" s="33">
        <v>0</v>
      </c>
      <c r="N28" s="33">
        <v>0</v>
      </c>
    </row>
    <row r="29" spans="1:17" x14ac:dyDescent="0.25">
      <c r="A29" s="21" t="s">
        <v>8</v>
      </c>
      <c r="B29" s="6"/>
      <c r="C29" s="33">
        <v>0</v>
      </c>
      <c r="D29" s="33">
        <f>D20</f>
        <v>4.7849999999999997E-2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29">
        <f>J28</f>
        <v>5.2580000000000002E-2</v>
      </c>
      <c r="K29" s="33">
        <v>0</v>
      </c>
      <c r="L29" s="33">
        <v>0</v>
      </c>
      <c r="M29" s="33">
        <v>0</v>
      </c>
      <c r="N29" s="33">
        <v>0</v>
      </c>
    </row>
    <row r="30" spans="1:17" x14ac:dyDescent="0.25">
      <c r="A30" s="21" t="s">
        <v>19</v>
      </c>
      <c r="B30" s="6"/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29">
        <f>N21</f>
        <v>1.9629999999999998E-2</v>
      </c>
    </row>
    <row r="31" spans="1:17" x14ac:dyDescent="0.25">
      <c r="A31" s="21" t="s">
        <v>20</v>
      </c>
      <c r="B31" s="6"/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29">
        <f t="shared" ref="N31:N33" si="24">N22</f>
        <v>1.469E-2</v>
      </c>
    </row>
    <row r="32" spans="1:17" x14ac:dyDescent="0.25">
      <c r="A32" s="21" t="s">
        <v>21</v>
      </c>
      <c r="B32" s="6"/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29">
        <f t="shared" si="24"/>
        <v>1.9629999999999998E-2</v>
      </c>
    </row>
    <row r="33" spans="1:16" x14ac:dyDescent="0.25">
      <c r="A33" s="21" t="s">
        <v>22</v>
      </c>
      <c r="B33" s="6"/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29">
        <f t="shared" si="24"/>
        <v>1.469E-2</v>
      </c>
    </row>
    <row r="34" spans="1:16" x14ac:dyDescent="0.25">
      <c r="A34" s="67" t="s">
        <v>28</v>
      </c>
      <c r="B34" s="68"/>
      <c r="C34" s="25">
        <f>1.809/100</f>
        <v>1.8089999999999998E-2</v>
      </c>
      <c r="D34" s="25">
        <f>1.809/100</f>
        <v>1.8089999999999998E-2</v>
      </c>
      <c r="E34" s="25">
        <v>5.5300000000000002E-3</v>
      </c>
      <c r="F34" s="25">
        <v>5.5300000000000002E-3</v>
      </c>
      <c r="G34" s="25">
        <f>0.579/100</f>
        <v>5.79E-3</v>
      </c>
      <c r="H34" s="25">
        <f>0.579/100</f>
        <v>5.79E-3</v>
      </c>
      <c r="I34" s="25">
        <f>0.579/100</f>
        <v>5.79E-3</v>
      </c>
      <c r="J34" s="25">
        <f>1.809/100</f>
        <v>1.8089999999999998E-2</v>
      </c>
      <c r="K34" s="25">
        <v>1.223E-2</v>
      </c>
      <c r="L34" s="25">
        <v>1.223E-2</v>
      </c>
      <c r="M34" s="25">
        <v>1.223E-2</v>
      </c>
      <c r="N34" s="25">
        <f>0.409/100</f>
        <v>4.0899999999999999E-3</v>
      </c>
    </row>
    <row r="35" spans="1:16" x14ac:dyDescent="0.25">
      <c r="A35" s="46" t="s">
        <v>30</v>
      </c>
      <c r="B35" s="47"/>
      <c r="C35" s="25">
        <v>2.181E-2</v>
      </c>
      <c r="D35" s="25">
        <f>C35</f>
        <v>2.181E-2</v>
      </c>
      <c r="E35" s="25">
        <v>9.8199999999999989E-3</v>
      </c>
      <c r="F35" s="25">
        <f>E35</f>
        <v>9.8199999999999989E-3</v>
      </c>
      <c r="G35" s="25">
        <v>1.2450000000000001E-2</v>
      </c>
      <c r="H35" s="25">
        <f>G35</f>
        <v>1.2450000000000001E-2</v>
      </c>
      <c r="I35" s="25">
        <f>G35</f>
        <v>1.2450000000000001E-2</v>
      </c>
      <c r="J35" s="25">
        <v>9.1599999999999997E-3</v>
      </c>
      <c r="K35" s="25">
        <v>0</v>
      </c>
      <c r="L35" s="25">
        <v>0</v>
      </c>
      <c r="M35" s="25">
        <v>0</v>
      </c>
      <c r="N35" s="25">
        <v>7.0899999999999991E-3</v>
      </c>
    </row>
    <row r="36" spans="1:16" x14ac:dyDescent="0.25">
      <c r="A36" s="46" t="s">
        <v>31</v>
      </c>
      <c r="B36" s="47"/>
      <c r="C36" s="25">
        <f>0.6867/100</f>
        <v>6.8669999999999998E-3</v>
      </c>
      <c r="D36" s="25">
        <f>C36</f>
        <v>6.8669999999999998E-3</v>
      </c>
      <c r="E36" s="25">
        <f>C36</f>
        <v>6.8669999999999998E-3</v>
      </c>
      <c r="F36" s="25">
        <f>C36</f>
        <v>6.8669999999999998E-3</v>
      </c>
      <c r="G36" s="25">
        <f>C36</f>
        <v>6.8669999999999998E-3</v>
      </c>
      <c r="H36" s="25">
        <f>C36</f>
        <v>6.8669999999999998E-3</v>
      </c>
      <c r="I36" s="25">
        <f>C36</f>
        <v>6.8669999999999998E-3</v>
      </c>
      <c r="J36" s="25">
        <f>C36</f>
        <v>6.8669999999999998E-3</v>
      </c>
      <c r="K36" s="25">
        <v>3.5119999999999999E-3</v>
      </c>
      <c r="L36" s="25">
        <v>3.5119999999999999E-3</v>
      </c>
      <c r="M36" s="25">
        <v>3.5119999999999999E-3</v>
      </c>
      <c r="N36" s="25">
        <f>C36</f>
        <v>6.8669999999999998E-3</v>
      </c>
    </row>
    <row r="37" spans="1:16" x14ac:dyDescent="0.25">
      <c r="A37" s="46" t="s">
        <v>32</v>
      </c>
      <c r="B37" s="47"/>
      <c r="C37" s="25">
        <v>0</v>
      </c>
      <c r="D37" s="25">
        <v>0</v>
      </c>
      <c r="E37" s="25">
        <f>+C37</f>
        <v>0</v>
      </c>
      <c r="F37" s="25">
        <f>+D37</f>
        <v>0</v>
      </c>
      <c r="G37" s="25">
        <f>+E37</f>
        <v>0</v>
      </c>
      <c r="H37" s="25">
        <f>+F37</f>
        <v>0</v>
      </c>
      <c r="I37" s="25">
        <f t="shared" ref="I37" si="25">+G37</f>
        <v>0</v>
      </c>
      <c r="J37" s="25">
        <f>+E37</f>
        <v>0</v>
      </c>
      <c r="K37" s="25">
        <f t="shared" ref="K37:N37" si="26">+J37</f>
        <v>0</v>
      </c>
      <c r="L37" s="25">
        <f>+K37</f>
        <v>0</v>
      </c>
      <c r="M37" s="25">
        <v>0</v>
      </c>
      <c r="N37" s="25">
        <f t="shared" si="26"/>
        <v>0</v>
      </c>
    </row>
    <row r="38" spans="1:16" hidden="1" x14ac:dyDescent="0.25">
      <c r="A38" s="44" t="s">
        <v>48</v>
      </c>
      <c r="B38" s="4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6" ht="22.5" customHeight="1" x14ac:dyDescent="0.25">
      <c r="A39" s="44" t="s">
        <v>37</v>
      </c>
      <c r="B39" s="45"/>
      <c r="C39" s="25">
        <v>0.132045</v>
      </c>
      <c r="D39" s="25">
        <v>0.17148999999999998</v>
      </c>
      <c r="E39" s="25">
        <v>9.7110000000000002E-2</v>
      </c>
      <c r="F39" s="25"/>
      <c r="G39" s="25">
        <f>E39</f>
        <v>9.7110000000000002E-2</v>
      </c>
      <c r="H39" s="25"/>
      <c r="I39" s="25">
        <v>0.12678</v>
      </c>
      <c r="J39" s="25">
        <v>0.14742</v>
      </c>
      <c r="K39" s="25">
        <v>8.4519999999999998E-2</v>
      </c>
      <c r="L39" s="25">
        <v>8.4099999999999994E-2</v>
      </c>
      <c r="M39" s="25">
        <v>8.4099999999999994E-2</v>
      </c>
      <c r="N39" s="25">
        <v>0</v>
      </c>
    </row>
    <row r="40" spans="1:16" x14ac:dyDescent="0.25">
      <c r="A40" s="44" t="s">
        <v>38</v>
      </c>
      <c r="B40" s="45"/>
      <c r="C40" s="25">
        <v>0.14435000000000001</v>
      </c>
      <c r="D40" s="25">
        <v>0.20516999999999999</v>
      </c>
      <c r="E40" s="25">
        <v>9.0859999999999996E-2</v>
      </c>
      <c r="F40" s="25"/>
      <c r="G40" s="25">
        <f>E40</f>
        <v>9.0859999999999996E-2</v>
      </c>
      <c r="H40" s="25"/>
      <c r="I40" s="25">
        <v>0.11305</v>
      </c>
      <c r="J40" s="25">
        <v>0.14629</v>
      </c>
      <c r="K40" s="25">
        <v>8.7059999999999998E-2</v>
      </c>
      <c r="L40" s="25">
        <v>8.5989999999999997E-2</v>
      </c>
      <c r="M40" s="25">
        <v>8.5989999999999997E-2</v>
      </c>
      <c r="N40" s="25">
        <v>0</v>
      </c>
    </row>
    <row r="41" spans="1:16" x14ac:dyDescent="0.25">
      <c r="A41" s="44" t="s">
        <v>33</v>
      </c>
      <c r="B41" s="45"/>
      <c r="C41" s="25">
        <f>-2/100</f>
        <v>-0.02</v>
      </c>
      <c r="D41" s="25">
        <f>C41</f>
        <v>-0.02</v>
      </c>
      <c r="E41" s="25">
        <f>C41</f>
        <v>-0.02</v>
      </c>
      <c r="F41" s="25">
        <f>-2/100</f>
        <v>-0.02</v>
      </c>
      <c r="G41" s="25">
        <f>E41</f>
        <v>-0.02</v>
      </c>
      <c r="H41" s="25">
        <f>F41</f>
        <v>-0.02</v>
      </c>
      <c r="I41" s="25">
        <f>G41</f>
        <v>-0.02</v>
      </c>
      <c r="J41" s="25">
        <f>C41</f>
        <v>-0.02</v>
      </c>
      <c r="K41" s="25">
        <f>-2/100</f>
        <v>-0.02</v>
      </c>
      <c r="L41" s="25">
        <f>K41</f>
        <v>-0.02</v>
      </c>
      <c r="M41" s="25">
        <f>K41</f>
        <v>-0.02</v>
      </c>
      <c r="N41" s="25">
        <f>F41</f>
        <v>-0.02</v>
      </c>
    </row>
    <row r="42" spans="1:16" x14ac:dyDescent="0.25">
      <c r="A42" s="44" t="s">
        <v>34</v>
      </c>
      <c r="B42" s="45"/>
      <c r="C42" s="25">
        <v>0</v>
      </c>
      <c r="D42" s="25">
        <v>0</v>
      </c>
      <c r="E42" s="25">
        <v>0</v>
      </c>
      <c r="F42" s="43">
        <v>1.5990000000000001E-4</v>
      </c>
      <c r="G42" s="25">
        <v>0</v>
      </c>
      <c r="H42" s="43">
        <v>1.5990000000000001E-4</v>
      </c>
      <c r="I42" s="25"/>
      <c r="J42" s="25">
        <v>0</v>
      </c>
      <c r="K42" s="25">
        <v>0</v>
      </c>
      <c r="L42" s="25">
        <v>0</v>
      </c>
      <c r="M42" s="25">
        <v>0</v>
      </c>
      <c r="N42" s="43">
        <v>1.5990000000000001E-4</v>
      </c>
    </row>
    <row r="43" spans="1:16" s="4" customFormat="1" ht="30" customHeight="1" x14ac:dyDescent="0.25">
      <c r="A43" s="69" t="s">
        <v>42</v>
      </c>
      <c r="B43" s="70"/>
      <c r="C43" s="34">
        <v>0</v>
      </c>
      <c r="D43" s="34">
        <v>0</v>
      </c>
      <c r="E43" s="34">
        <v>0</v>
      </c>
      <c r="F43" s="26">
        <v>3.0682000000000001E-2</v>
      </c>
      <c r="G43" s="34">
        <v>0</v>
      </c>
      <c r="H43" s="26">
        <v>3.0682000000000001E-2</v>
      </c>
      <c r="I43" s="34">
        <v>0</v>
      </c>
      <c r="J43" s="34">
        <v>0</v>
      </c>
      <c r="K43" s="34">
        <v>0</v>
      </c>
      <c r="L43" s="34"/>
      <c r="M43" s="34">
        <v>0</v>
      </c>
      <c r="N43" s="26">
        <v>3.0682000000000001E-2</v>
      </c>
    </row>
    <row r="44" spans="1:16" ht="30" customHeight="1" thickBot="1" x14ac:dyDescent="0.3">
      <c r="A44" s="71" t="s">
        <v>43</v>
      </c>
      <c r="B44" s="72"/>
      <c r="C44" s="35">
        <v>0</v>
      </c>
      <c r="D44" s="35">
        <v>0</v>
      </c>
      <c r="E44" s="35">
        <v>0</v>
      </c>
      <c r="F44" s="27">
        <v>2.9686000000000001E-2</v>
      </c>
      <c r="G44" s="35">
        <v>0</v>
      </c>
      <c r="H44" s="27">
        <v>2.9686000000000001E-2</v>
      </c>
      <c r="I44" s="35">
        <v>0</v>
      </c>
      <c r="J44" s="35">
        <v>0</v>
      </c>
      <c r="K44" s="35">
        <v>0</v>
      </c>
      <c r="L44" s="35"/>
      <c r="M44" s="35">
        <v>0</v>
      </c>
      <c r="N44" s="27">
        <v>2.9686000000000001E-2</v>
      </c>
      <c r="O44" s="4"/>
      <c r="P44" s="4"/>
    </row>
    <row r="45" spans="1:16" x14ac:dyDescent="0.25">
      <c r="A45" s="73" t="s">
        <v>39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5"/>
    </row>
    <row r="46" spans="1:16" x14ac:dyDescent="0.25">
      <c r="A46" s="76" t="s">
        <v>45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8"/>
      <c r="O46" s="4"/>
      <c r="P46" s="4"/>
    </row>
    <row r="47" spans="1:16" ht="15.75" thickBot="1" x14ac:dyDescent="0.3">
      <c r="A47" s="79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1"/>
    </row>
  </sheetData>
  <mergeCells count="17">
    <mergeCell ref="A37:B37"/>
    <mergeCell ref="A2:N2"/>
    <mergeCell ref="A10:C10"/>
    <mergeCell ref="A11:C11"/>
    <mergeCell ref="A12:C12"/>
    <mergeCell ref="A13:C13"/>
    <mergeCell ref="A14:N14"/>
    <mergeCell ref="A16:B16"/>
    <mergeCell ref="A25:B25"/>
    <mergeCell ref="A34:B34"/>
    <mergeCell ref="A35:B35"/>
    <mergeCell ref="A36:B36"/>
    <mergeCell ref="A43:B43"/>
    <mergeCell ref="A44:B44"/>
    <mergeCell ref="A45:N45"/>
    <mergeCell ref="A46:N46"/>
    <mergeCell ref="A47:N47"/>
  </mergeCells>
  <pageMargins left="0.7" right="0.7" top="0.75" bottom="0.75" header="0.3" footer="0.3"/>
  <pageSetup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247F-9FDA-45FA-B933-15349C43F62D}">
  <sheetPr>
    <pageSetUpPr fitToPage="1"/>
  </sheetPr>
  <dimension ref="A1:Q47"/>
  <sheetViews>
    <sheetView tabSelected="1" view="pageBreakPreview" zoomScale="125" zoomScaleNormal="85" zoomScaleSheetLayoutView="100" workbookViewId="0">
      <selection activeCell="C5" sqref="C5"/>
    </sheetView>
  </sheetViews>
  <sheetFormatPr defaultRowHeight="15" x14ac:dyDescent="0.25"/>
  <cols>
    <col min="1" max="1" width="8.28515625" customWidth="1"/>
    <col min="2" max="2" width="34.5703125" customWidth="1"/>
    <col min="3" max="13" width="14.85546875" customWidth="1"/>
    <col min="14" max="14" width="19.42578125" bestFit="1" customWidth="1"/>
    <col min="16" max="16" width="31.5703125" bestFit="1" customWidth="1"/>
  </cols>
  <sheetData>
    <row r="1" spans="1:16" ht="15.75" thickBot="1" x14ac:dyDescent="0.3">
      <c r="N1" s="28" t="s">
        <v>49</v>
      </c>
    </row>
    <row r="2" spans="1:16" ht="19.5" thickBot="1" x14ac:dyDescent="0.35">
      <c r="A2" s="48" t="s">
        <v>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  <c r="O2">
        <v>1.0662499999999999</v>
      </c>
    </row>
    <row r="3" spans="1:16" ht="90.75" thickBot="1" x14ac:dyDescent="0.3">
      <c r="A3" s="1"/>
      <c r="B3" s="2"/>
      <c r="C3" s="3" t="s">
        <v>14</v>
      </c>
      <c r="D3" s="3" t="s">
        <v>40</v>
      </c>
      <c r="E3" s="3" t="s">
        <v>25</v>
      </c>
      <c r="F3" s="3" t="s">
        <v>44</v>
      </c>
      <c r="G3" s="3" t="s">
        <v>26</v>
      </c>
      <c r="H3" s="3" t="s">
        <v>46</v>
      </c>
      <c r="I3" s="3" t="s">
        <v>27</v>
      </c>
      <c r="J3" s="3" t="s">
        <v>15</v>
      </c>
      <c r="K3" s="3" t="s">
        <v>16</v>
      </c>
      <c r="L3" s="3" t="s">
        <v>17</v>
      </c>
      <c r="M3" s="3" t="s">
        <v>36</v>
      </c>
      <c r="N3" s="3" t="s">
        <v>18</v>
      </c>
    </row>
    <row r="4" spans="1:16" x14ac:dyDescent="0.25">
      <c r="A4" s="7" t="s">
        <v>0</v>
      </c>
      <c r="B4" s="8" t="s">
        <v>1</v>
      </c>
      <c r="C4" s="9">
        <f>+C16+C34+C35+C36+C37+C38</f>
        <v>0.12260119577960142</v>
      </c>
      <c r="D4" s="9">
        <f t="shared" ref="D4:N4" si="0">+D16+D34+D35+D36+D37+D38</f>
        <v>0.1464311957796014</v>
      </c>
      <c r="E4" s="9">
        <f t="shared" si="0"/>
        <v>3.1976729191090271E-2</v>
      </c>
      <c r="F4" s="9">
        <f t="shared" si="0"/>
        <v>3.1976729191090271E-2</v>
      </c>
      <c r="G4" s="9">
        <f t="shared" si="0"/>
        <v>5.0047010550996487E-2</v>
      </c>
      <c r="H4" s="9">
        <f t="shared" si="0"/>
        <v>5.0047010550996487E-2</v>
      </c>
      <c r="I4" s="9">
        <f t="shared" si="0"/>
        <v>5.9437010550996483E-2</v>
      </c>
      <c r="J4" s="9">
        <f t="shared" si="0"/>
        <v>9.8597186400937883E-2</v>
      </c>
      <c r="K4" s="9">
        <f t="shared" si="0"/>
        <v>1.4763892145369285E-2</v>
      </c>
      <c r="L4" s="9">
        <f t="shared" si="0"/>
        <v>1.4763892145369285E-2</v>
      </c>
      <c r="M4" s="9">
        <f t="shared" si="0"/>
        <v>6.1273892145369289E-2</v>
      </c>
      <c r="N4" s="9">
        <f t="shared" si="0"/>
        <v>3.3015674091441974E-2</v>
      </c>
    </row>
    <row r="5" spans="1:16" ht="15.75" thickBot="1" x14ac:dyDescent="0.3">
      <c r="A5" s="10"/>
      <c r="B5" s="11" t="s">
        <v>2</v>
      </c>
      <c r="C5" s="12">
        <f>C39+C41</f>
        <v>0.10508323563892145</v>
      </c>
      <c r="D5" s="12">
        <f>D39+D41</f>
        <v>0.14207737397420866</v>
      </c>
      <c r="E5" s="12">
        <f t="shared" ref="E5:M5" si="1">E39+E41</f>
        <v>7.2318874560375154E-2</v>
      </c>
      <c r="F5" s="12">
        <f t="shared" si="1"/>
        <v>-1.8757327080890975E-2</v>
      </c>
      <c r="G5" s="12">
        <f t="shared" si="1"/>
        <v>7.2318874560375154E-2</v>
      </c>
      <c r="H5" s="12">
        <f t="shared" si="1"/>
        <v>-1.8757327080890975E-2</v>
      </c>
      <c r="I5" s="12">
        <f t="shared" si="1"/>
        <v>0.10014536928487691</v>
      </c>
      <c r="J5" s="12">
        <f t="shared" si="1"/>
        <v>0.11950293083235639</v>
      </c>
      <c r="K5" s="12">
        <f t="shared" si="1"/>
        <v>6.0511137162954282E-2</v>
      </c>
      <c r="L5" s="12">
        <f t="shared" si="1"/>
        <v>6.0117233294255557E-2</v>
      </c>
      <c r="M5" s="12">
        <f t="shared" si="1"/>
        <v>6.0117233294255557E-2</v>
      </c>
      <c r="N5" s="12">
        <f>N41+N42+N43</f>
        <v>1.2074637749120751E-2</v>
      </c>
    </row>
    <row r="6" spans="1:16" ht="15.75" thickBot="1" x14ac:dyDescent="0.3">
      <c r="A6" s="36"/>
      <c r="B6" s="37" t="s">
        <v>41</v>
      </c>
      <c r="C6" s="42">
        <f>SUM(C4:C5)</f>
        <v>0.22768443141852288</v>
      </c>
      <c r="D6" s="42">
        <f>SUM(D4:D5)</f>
        <v>0.28850856975381006</v>
      </c>
      <c r="E6" s="42">
        <f t="shared" ref="E6:N6" si="2">SUM(E4:E5)</f>
        <v>0.10429560375146543</v>
      </c>
      <c r="F6" s="42">
        <f t="shared" si="2"/>
        <v>1.3219402110199296E-2</v>
      </c>
      <c r="G6" s="42">
        <f t="shared" si="2"/>
        <v>0.12236588511137164</v>
      </c>
      <c r="H6" s="42">
        <f t="shared" si="2"/>
        <v>3.1289683470105509E-2</v>
      </c>
      <c r="I6" s="42">
        <f t="shared" si="2"/>
        <v>0.15958237983587339</v>
      </c>
      <c r="J6" s="42">
        <f t="shared" si="2"/>
        <v>0.21810011723329426</v>
      </c>
      <c r="K6" s="42">
        <f t="shared" si="2"/>
        <v>7.5275029308323568E-2</v>
      </c>
      <c r="L6" s="42">
        <f t="shared" si="2"/>
        <v>7.4881125439624843E-2</v>
      </c>
      <c r="M6" s="42">
        <f t="shared" si="2"/>
        <v>0.12139112543962485</v>
      </c>
      <c r="N6" s="42">
        <f t="shared" si="2"/>
        <v>4.5090311840562725E-2</v>
      </c>
    </row>
    <row r="7" spans="1:16" x14ac:dyDescent="0.25">
      <c r="A7" s="16" t="s">
        <v>3</v>
      </c>
      <c r="B7" s="17" t="s">
        <v>1</v>
      </c>
      <c r="C7" s="18">
        <f>+C25+C34+C35+C36+C37+C38</f>
        <v>0.1142311957796014</v>
      </c>
      <c r="D7" s="18">
        <f t="shared" ref="D7:N7" si="3">+D25+D34+D35+D36+D37+D38</f>
        <v>0.12927119577960139</v>
      </c>
      <c r="E7" s="18">
        <f t="shared" si="3"/>
        <v>3.1976729191090271E-2</v>
      </c>
      <c r="F7" s="18">
        <f t="shared" si="3"/>
        <v>3.1976729191090271E-2</v>
      </c>
      <c r="G7" s="18">
        <f t="shared" si="3"/>
        <v>4.9027010550996487E-2</v>
      </c>
      <c r="H7" s="18">
        <f t="shared" si="3"/>
        <v>4.9027010550996487E-2</v>
      </c>
      <c r="I7" s="18">
        <f t="shared" si="3"/>
        <v>5.5927010550996484E-2</v>
      </c>
      <c r="J7" s="18">
        <f t="shared" si="3"/>
        <v>8.7097186400937873E-2</v>
      </c>
      <c r="K7" s="18">
        <f t="shared" si="3"/>
        <v>1.4763892145369285E-2</v>
      </c>
      <c r="L7" s="18">
        <f t="shared" si="3"/>
        <v>1.4763892145369285E-2</v>
      </c>
      <c r="M7" s="18">
        <f t="shared" si="3"/>
        <v>6.1273892145369289E-2</v>
      </c>
      <c r="N7" s="18">
        <f t="shared" si="3"/>
        <v>3.3015674091441974E-2</v>
      </c>
    </row>
    <row r="8" spans="1:16" ht="15.75" thickBot="1" x14ac:dyDescent="0.3">
      <c r="A8" s="13"/>
      <c r="B8" s="14" t="s">
        <v>2</v>
      </c>
      <c r="C8" s="15">
        <f>C40+C41</f>
        <v>0.11662368112543964</v>
      </c>
      <c r="D8" s="15">
        <f t="shared" ref="D8:M8" si="4">D40+D41</f>
        <v>0.17366471277842907</v>
      </c>
      <c r="E8" s="15">
        <f t="shared" si="4"/>
        <v>6.6457209847596718E-2</v>
      </c>
      <c r="F8" s="15">
        <f t="shared" si="4"/>
        <v>-1.8757327080890975E-2</v>
      </c>
      <c r="G8" s="15">
        <f t="shared" si="4"/>
        <v>6.6457209847596718E-2</v>
      </c>
      <c r="H8" s="15">
        <f t="shared" si="4"/>
        <v>-1.8757327080890975E-2</v>
      </c>
      <c r="I8" s="15">
        <f t="shared" si="4"/>
        <v>8.7268464243845253E-2</v>
      </c>
      <c r="J8" s="15">
        <f t="shared" si="4"/>
        <v>0.11844314185228605</v>
      </c>
      <c r="K8" s="15">
        <f t="shared" si="4"/>
        <v>6.2893317702227433E-2</v>
      </c>
      <c r="L8" s="15">
        <f t="shared" si="4"/>
        <v>6.1889800703399764E-2</v>
      </c>
      <c r="M8" s="15">
        <f t="shared" si="4"/>
        <v>6.1889800703399764E-2</v>
      </c>
      <c r="N8" s="15">
        <f>N41+N42+N44</f>
        <v>1.107863774912075E-2</v>
      </c>
    </row>
    <row r="9" spans="1:16" ht="15.75" thickBot="1" x14ac:dyDescent="0.3">
      <c r="A9" s="13"/>
      <c r="B9" s="14" t="s">
        <v>41</v>
      </c>
      <c r="C9" s="15">
        <f>SUM(C7:C8)</f>
        <v>0.23085487690504103</v>
      </c>
      <c r="D9" s="15">
        <f t="shared" ref="D9:N9" si="5">SUM(D7:D8)</f>
        <v>0.30293590855803043</v>
      </c>
      <c r="E9" s="15">
        <f t="shared" si="5"/>
        <v>9.8433939038686996E-2</v>
      </c>
      <c r="F9" s="15">
        <f t="shared" si="5"/>
        <v>1.3219402110199296E-2</v>
      </c>
      <c r="G9" s="15">
        <f t="shared" si="5"/>
        <v>0.11548422039859321</v>
      </c>
      <c r="H9" s="15">
        <f t="shared" si="5"/>
        <v>3.0269683470105512E-2</v>
      </c>
      <c r="I9" s="15">
        <f t="shared" si="5"/>
        <v>0.14319547479484174</v>
      </c>
      <c r="J9" s="15">
        <f t="shared" si="5"/>
        <v>0.20554032825322394</v>
      </c>
      <c r="K9" s="15">
        <f t="shared" si="5"/>
        <v>7.765720984759672E-2</v>
      </c>
      <c r="L9" s="15">
        <f t="shared" si="5"/>
        <v>7.6653692848769051E-2</v>
      </c>
      <c r="M9" s="15">
        <f t="shared" si="5"/>
        <v>0.12316369284876905</v>
      </c>
      <c r="N9" s="15">
        <f t="shared" si="5"/>
        <v>4.4094311840562728E-2</v>
      </c>
    </row>
    <row r="10" spans="1:16" ht="21" customHeight="1" x14ac:dyDescent="0.25">
      <c r="A10" s="51" t="s">
        <v>10</v>
      </c>
      <c r="B10" s="52"/>
      <c r="C10" s="53"/>
      <c r="D10" s="4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6" x14ac:dyDescent="0.25">
      <c r="A11" s="54" t="s">
        <v>12</v>
      </c>
      <c r="B11" s="55"/>
      <c r="C11" s="56"/>
      <c r="D11" s="38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6" x14ac:dyDescent="0.25">
      <c r="A12" s="57" t="s">
        <v>11</v>
      </c>
      <c r="B12" s="58"/>
      <c r="C12" s="59"/>
      <c r="D12" s="3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6" ht="15.75" thickBot="1" x14ac:dyDescent="0.3">
      <c r="A13" s="60" t="s">
        <v>13</v>
      </c>
      <c r="B13" s="61"/>
      <c r="C13" s="62"/>
      <c r="D13" s="41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6" ht="19.5" thickBot="1" x14ac:dyDescent="0.35">
      <c r="A14" s="48" t="s">
        <v>4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50"/>
    </row>
    <row r="15" spans="1:16" ht="78.599999999999994" customHeight="1" thickBot="1" x14ac:dyDescent="0.3">
      <c r="A15" s="1"/>
      <c r="B15" s="2"/>
      <c r="C15" s="3" t="str">
        <f t="shared" ref="C15:N15" si="6">C3</f>
        <v>RESIDENTIAL SERVICE 
(SC1)</v>
      </c>
      <c r="D15" s="3" t="str">
        <f t="shared" si="6"/>
        <v>RESIDENTIAL SERVICE - Voluntary TOD
(SC1)</v>
      </c>
      <c r="E15" s="3" t="str">
        <f t="shared" si="6"/>
        <v>DEMAND BILLED GENERAL SERVICE PRIMARY
(SC2)</v>
      </c>
      <c r="F15" s="3" t="str">
        <f t="shared" si="6"/>
        <v>DEMAND BILLED GENERAL SERVICE PRIMARY (CIEP)
(SC2)</v>
      </c>
      <c r="G15" s="3" t="str">
        <f t="shared" si="6"/>
        <v>DEMAND BILLED GENERAL SERVICE SECONDARY
(SC2)</v>
      </c>
      <c r="H15" s="3" t="str">
        <f t="shared" si="6"/>
        <v>DEMAND BILLED GENERAL SERVICE SECONDARY (CIEP)
(SC2)</v>
      </c>
      <c r="I15" s="3" t="str">
        <f t="shared" si="6"/>
        <v>NON-DEMAND BILLED GENERAL SERVICE SECONDARY
(SC2)</v>
      </c>
      <c r="J15" s="3" t="str">
        <f t="shared" si="6"/>
        <v>RESIDENTIAL TOD HEATING SERVICE
(SC3)</v>
      </c>
      <c r="K15" s="3" t="str">
        <f t="shared" si="6"/>
        <v>PUBLIC STREET LIGHTING
(SC4)</v>
      </c>
      <c r="L15" s="3" t="str">
        <f t="shared" si="6"/>
        <v>PRIVATE OVERHEAD LIGHTING SERVICE - DUSK to DAWN
(SC6)</v>
      </c>
      <c r="M15" s="3" t="str">
        <f t="shared" si="6"/>
        <v>PRIVATE OVERHEAD LIGHTING SERVICE - ENERGY ONLY
(SC6)</v>
      </c>
      <c r="N15" s="3" t="str">
        <f t="shared" si="6"/>
        <v>LARGE GENERAL PRIMARY - TOD SERVICE
(SC7)</v>
      </c>
    </row>
    <row r="16" spans="1:16" s="4" customFormat="1" ht="30" customHeight="1" x14ac:dyDescent="0.25">
      <c r="A16" s="63" t="s">
        <v>35</v>
      </c>
      <c r="B16" s="64"/>
      <c r="C16" s="31">
        <f>ROUND(AVERAGE(C17:C18),5)</f>
        <v>7.2950000000000001E-2</v>
      </c>
      <c r="D16" s="31">
        <f>ROUND(AVERAGE(D19:D20),5)</f>
        <v>9.6780000000000005E-2</v>
      </c>
      <c r="E16" s="31">
        <f t="shared" ref="E16:M16" si="7">ROUND(AVERAGE(E17:E18),5)</f>
        <v>1.2160000000000001E-2</v>
      </c>
      <c r="F16" s="31">
        <f t="shared" si="7"/>
        <v>1.2160000000000001E-2</v>
      </c>
      <c r="G16" s="31">
        <f>ROUND(AVERAGE(G17:G18),5)</f>
        <v>2.7890000000000002E-2</v>
      </c>
      <c r="H16" s="31">
        <f>ROUND(AVERAGE(H17:H18),5)</f>
        <v>2.7890000000000002E-2</v>
      </c>
      <c r="I16" s="31">
        <f t="shared" si="7"/>
        <v>3.7280000000000001E-2</v>
      </c>
      <c r="J16" s="31">
        <f>ROUND(AVERAGE(J19:J20),5)</f>
        <v>6.0810000000000003E-2</v>
      </c>
      <c r="K16" s="31">
        <v>0</v>
      </c>
      <c r="L16" s="31">
        <f t="shared" si="7"/>
        <v>0</v>
      </c>
      <c r="M16" s="31">
        <f t="shared" si="7"/>
        <v>4.6510000000000003E-2</v>
      </c>
      <c r="N16" s="31">
        <f>ROUND(AVERAGE(N21:N24),5)</f>
        <v>1.609E-2</v>
      </c>
      <c r="P16"/>
    </row>
    <row r="17" spans="1:17" x14ac:dyDescent="0.25">
      <c r="A17" s="21" t="s">
        <v>23</v>
      </c>
      <c r="B17" s="22"/>
      <c r="C17" s="29">
        <f>'Input Sheet - Rates incl. SUT'!C17/$O$2</f>
        <v>6.4581477139507626E-2</v>
      </c>
      <c r="D17" s="33">
        <v>0</v>
      </c>
      <c r="E17" s="29">
        <f>'Input Sheet - Rates incl. SUT'!E17/$O$2</f>
        <v>1.2164126611957798E-2</v>
      </c>
      <c r="F17" s="33">
        <f>'Input Sheet - Rates incl. SUT'!F17/$O$2</f>
        <v>1.2164126611957798E-2</v>
      </c>
      <c r="G17" s="33">
        <f>'Input Sheet - Rates incl. SUT'!G17/$O$2</f>
        <v>2.9017584994138337E-2</v>
      </c>
      <c r="H17" s="33">
        <f>'Input Sheet - Rates incl. SUT'!H17/$O$2</f>
        <v>2.9017584994138337E-2</v>
      </c>
      <c r="I17" s="33">
        <f>'Input Sheet - Rates incl. SUT'!I17/$O$2</f>
        <v>3.7280187573270812E-2</v>
      </c>
      <c r="J17" s="33">
        <f>'Input Sheet - Rates incl. SUT'!J17/$O$2</f>
        <v>0</v>
      </c>
      <c r="K17" s="33">
        <f>'Input Sheet - Rates incl. SUT'!K17/$O$2</f>
        <v>0</v>
      </c>
      <c r="L17" s="33">
        <f>'Input Sheet - Rates incl. SUT'!L17/$O$2</f>
        <v>0</v>
      </c>
      <c r="M17" s="33">
        <f>'Input Sheet - Rates incl. SUT'!M17/$O$2</f>
        <v>4.6508792497069171E-2</v>
      </c>
      <c r="N17" s="33">
        <f>'Input Sheet - Rates incl. SUT'!N17/$O$2</f>
        <v>0</v>
      </c>
      <c r="Q17" s="4"/>
    </row>
    <row r="18" spans="1:17" x14ac:dyDescent="0.25">
      <c r="A18" s="21" t="s">
        <v>24</v>
      </c>
      <c r="B18" s="23"/>
      <c r="C18" s="29">
        <f>'Input Sheet - Rates incl. SUT'!C18/$O$2</f>
        <v>8.1322391559202817E-2</v>
      </c>
      <c r="D18" s="33">
        <v>0</v>
      </c>
      <c r="E18" s="29">
        <f>'Input Sheet - Rates incl. SUT'!E18/$O$2</f>
        <v>1.2164126611957798E-2</v>
      </c>
      <c r="F18" s="33">
        <f>'Input Sheet - Rates incl. SUT'!F18/$O$2</f>
        <v>1.2164126611957798E-2</v>
      </c>
      <c r="G18" s="33">
        <f>'Input Sheet - Rates incl. SUT'!G18/$O$2</f>
        <v>2.6757327080890975E-2</v>
      </c>
      <c r="H18" s="33">
        <f>'Input Sheet - Rates incl. SUT'!H18/$O$2</f>
        <v>2.6757327080890975E-2</v>
      </c>
      <c r="I18" s="33">
        <f>'Input Sheet - Rates incl. SUT'!I18/$O$2</f>
        <v>3.7280187573270812E-2</v>
      </c>
      <c r="J18" s="33">
        <f>'Input Sheet - Rates incl. SUT'!J18/$O$2</f>
        <v>0</v>
      </c>
      <c r="K18" s="33">
        <f>'Input Sheet - Rates incl. SUT'!K18/$O$2</f>
        <v>0</v>
      </c>
      <c r="L18" s="33">
        <f>'Input Sheet - Rates incl. SUT'!L18/$O$2</f>
        <v>0</v>
      </c>
      <c r="M18" s="33">
        <f>'Input Sheet - Rates incl. SUT'!M18/$O$2</f>
        <v>4.6508792497069171E-2</v>
      </c>
      <c r="N18" s="33">
        <f>'Input Sheet - Rates incl. SUT'!N18/$O$2</f>
        <v>0</v>
      </c>
      <c r="Q18" s="4"/>
    </row>
    <row r="19" spans="1:17" x14ac:dyDescent="0.25">
      <c r="A19" s="21" t="s">
        <v>9</v>
      </c>
      <c r="B19" s="23"/>
      <c r="C19" s="29"/>
      <c r="D19" s="29">
        <f>'Input Sheet - Rates incl. SUT'!D19/$O$2</f>
        <v>0.14867995310668231</v>
      </c>
      <c r="E19" s="33">
        <v>0</v>
      </c>
      <c r="F19" s="33">
        <f>'Input Sheet - Rates incl. SUT'!F19/$O$2</f>
        <v>0</v>
      </c>
      <c r="G19" s="33">
        <f>'Input Sheet - Rates incl. SUT'!G19/$O$2</f>
        <v>0</v>
      </c>
      <c r="H19" s="33">
        <f>'Input Sheet - Rates incl. SUT'!H19/$O$2</f>
        <v>0</v>
      </c>
      <c r="I19" s="33">
        <f>'Input Sheet - Rates incl. SUT'!I19/$O$2</f>
        <v>0</v>
      </c>
      <c r="J19" s="33">
        <f>'Input Sheet - Rates incl. SUT'!J19/$O$2</f>
        <v>9.3420867526377502E-2</v>
      </c>
      <c r="K19" s="33">
        <f>'Input Sheet - Rates incl. SUT'!K19/$O$2</f>
        <v>0</v>
      </c>
      <c r="L19" s="33">
        <f>'Input Sheet - Rates incl. SUT'!L19/$O$2</f>
        <v>0</v>
      </c>
      <c r="M19" s="33">
        <f>'Input Sheet - Rates incl. SUT'!M19/$O$2</f>
        <v>0</v>
      </c>
      <c r="N19" s="33">
        <f>'Input Sheet - Rates incl. SUT'!N19/$O$2</f>
        <v>0</v>
      </c>
      <c r="Q19" s="4"/>
    </row>
    <row r="20" spans="1:17" x14ac:dyDescent="0.25">
      <c r="A20" s="21" t="s">
        <v>7</v>
      </c>
      <c r="B20" s="23"/>
      <c r="C20" s="29"/>
      <c r="D20" s="29">
        <f>'Input Sheet - Rates incl. SUT'!D20/$O$2</f>
        <v>4.4876905041031652E-2</v>
      </c>
      <c r="E20" s="33">
        <v>0</v>
      </c>
      <c r="F20" s="33">
        <f>'Input Sheet - Rates incl. SUT'!F20/$O$2</f>
        <v>0</v>
      </c>
      <c r="G20" s="33">
        <f>'Input Sheet - Rates incl. SUT'!G20/$O$2</f>
        <v>0</v>
      </c>
      <c r="H20" s="33">
        <f>'Input Sheet - Rates incl. SUT'!H20/$O$2</f>
        <v>0</v>
      </c>
      <c r="I20" s="33">
        <f>'Input Sheet - Rates incl. SUT'!I20/$O$2</f>
        <v>0</v>
      </c>
      <c r="J20" s="33">
        <f>'Input Sheet - Rates incl. SUT'!J20/$O$2</f>
        <v>2.8192262602579135E-2</v>
      </c>
      <c r="K20" s="33">
        <f>'Input Sheet - Rates incl. SUT'!K20/$O$2</f>
        <v>0</v>
      </c>
      <c r="L20" s="33">
        <f>'Input Sheet - Rates incl. SUT'!L20/$O$2</f>
        <v>0</v>
      </c>
      <c r="M20" s="33">
        <f>'Input Sheet - Rates incl. SUT'!M20/$O$2</f>
        <v>0</v>
      </c>
      <c r="N20" s="33">
        <f>'Input Sheet - Rates incl. SUT'!N20/$O$2</f>
        <v>0</v>
      </c>
    </row>
    <row r="21" spans="1:17" x14ac:dyDescent="0.25">
      <c r="A21" s="21" t="s">
        <v>19</v>
      </c>
      <c r="B21" s="23"/>
      <c r="C21" s="33">
        <v>0</v>
      </c>
      <c r="D21" s="33">
        <v>0</v>
      </c>
      <c r="E21" s="33">
        <v>0</v>
      </c>
      <c r="F21" s="33">
        <f>'Input Sheet - Rates incl. SUT'!F21/$O$2</f>
        <v>0</v>
      </c>
      <c r="G21" s="33">
        <f>'Input Sheet - Rates incl. SUT'!G21/$O$2</f>
        <v>0</v>
      </c>
      <c r="H21" s="33">
        <f>'Input Sheet - Rates incl. SUT'!H21/$O$2</f>
        <v>0</v>
      </c>
      <c r="I21" s="33">
        <f>'Input Sheet - Rates incl. SUT'!I21/$O$2</f>
        <v>0</v>
      </c>
      <c r="J21" s="33">
        <f>'Input Sheet - Rates incl. SUT'!J21/$O$2</f>
        <v>0</v>
      </c>
      <c r="K21" s="33">
        <f>'Input Sheet - Rates incl. SUT'!K21/$O$2</f>
        <v>0</v>
      </c>
      <c r="L21" s="33">
        <f>'Input Sheet - Rates incl. SUT'!L21/$O$2</f>
        <v>0</v>
      </c>
      <c r="M21" s="33">
        <f>'Input Sheet - Rates incl. SUT'!M21/$O$2</f>
        <v>0</v>
      </c>
      <c r="N21" s="33">
        <f>'Input Sheet - Rates incl. SUT'!N21/$O$2</f>
        <v>1.8410316529894489E-2</v>
      </c>
    </row>
    <row r="22" spans="1:17" x14ac:dyDescent="0.25">
      <c r="A22" s="21" t="s">
        <v>20</v>
      </c>
      <c r="B22" s="23"/>
      <c r="C22" s="33">
        <v>0</v>
      </c>
      <c r="D22" s="33">
        <v>0</v>
      </c>
      <c r="E22" s="33">
        <v>0</v>
      </c>
      <c r="F22" s="33">
        <f>'Input Sheet - Rates incl. SUT'!F22/$O$2</f>
        <v>0</v>
      </c>
      <c r="G22" s="33">
        <f>'Input Sheet - Rates incl. SUT'!G22/$O$2</f>
        <v>0</v>
      </c>
      <c r="H22" s="33">
        <f>'Input Sheet - Rates incl. SUT'!H22/$O$2</f>
        <v>0</v>
      </c>
      <c r="I22" s="33">
        <f>'Input Sheet - Rates incl. SUT'!I22/$O$2</f>
        <v>0</v>
      </c>
      <c r="J22" s="33">
        <f>'Input Sheet - Rates incl. SUT'!J22/$O$2</f>
        <v>0</v>
      </c>
      <c r="K22" s="33">
        <f>'Input Sheet - Rates incl. SUT'!K22/$O$2</f>
        <v>0</v>
      </c>
      <c r="L22" s="33">
        <f>'Input Sheet - Rates incl. SUT'!L22/$O$2</f>
        <v>0</v>
      </c>
      <c r="M22" s="33">
        <f>'Input Sheet - Rates incl. SUT'!M22/$O$2</f>
        <v>0</v>
      </c>
      <c r="N22" s="33">
        <f>'Input Sheet - Rates incl. SUT'!N22/$O$2</f>
        <v>1.377725674091442E-2</v>
      </c>
    </row>
    <row r="23" spans="1:17" x14ac:dyDescent="0.25">
      <c r="A23" s="21" t="s">
        <v>21</v>
      </c>
      <c r="B23" s="23"/>
      <c r="C23" s="33">
        <v>0</v>
      </c>
      <c r="D23" s="33">
        <v>0</v>
      </c>
      <c r="E23" s="33">
        <v>0</v>
      </c>
      <c r="F23" s="33">
        <f>'Input Sheet - Rates incl. SUT'!F23/$O$2</f>
        <v>0</v>
      </c>
      <c r="G23" s="33">
        <f>'Input Sheet - Rates incl. SUT'!G23/$O$2</f>
        <v>0</v>
      </c>
      <c r="H23" s="33">
        <f>'Input Sheet - Rates incl. SUT'!H23/$O$2</f>
        <v>0</v>
      </c>
      <c r="I23" s="33">
        <f>'Input Sheet - Rates incl. SUT'!I23/$O$2</f>
        <v>0</v>
      </c>
      <c r="J23" s="33">
        <f>'Input Sheet - Rates incl. SUT'!J23/$O$2</f>
        <v>0</v>
      </c>
      <c r="K23" s="33">
        <f>'Input Sheet - Rates incl. SUT'!K23/$O$2</f>
        <v>0</v>
      </c>
      <c r="L23" s="33">
        <f>'Input Sheet - Rates incl. SUT'!L23/$O$2</f>
        <v>0</v>
      </c>
      <c r="M23" s="33">
        <f>'Input Sheet - Rates incl. SUT'!M23/$O$2</f>
        <v>0</v>
      </c>
      <c r="N23" s="33">
        <f>'Input Sheet - Rates incl. SUT'!N23/$O$2</f>
        <v>1.8410316529894489E-2</v>
      </c>
    </row>
    <row r="24" spans="1:17" x14ac:dyDescent="0.25">
      <c r="A24" s="21" t="s">
        <v>22</v>
      </c>
      <c r="B24" s="23"/>
      <c r="C24" s="33">
        <v>0</v>
      </c>
      <c r="D24" s="33">
        <v>0</v>
      </c>
      <c r="E24" s="33">
        <v>0</v>
      </c>
      <c r="F24" s="33">
        <f>'Input Sheet - Rates incl. SUT'!F24/$O$2</f>
        <v>0</v>
      </c>
      <c r="G24" s="33">
        <f>'Input Sheet - Rates incl. SUT'!G24/$O$2</f>
        <v>0</v>
      </c>
      <c r="H24" s="33">
        <f>'Input Sheet - Rates incl. SUT'!H24/$O$2</f>
        <v>0</v>
      </c>
      <c r="I24" s="33">
        <f>'Input Sheet - Rates incl. SUT'!I24/$O$2</f>
        <v>0</v>
      </c>
      <c r="J24" s="33">
        <f>'Input Sheet - Rates incl. SUT'!J24/$O$2</f>
        <v>0</v>
      </c>
      <c r="K24" s="33">
        <f>'Input Sheet - Rates incl. SUT'!K24/$O$2</f>
        <v>0</v>
      </c>
      <c r="L24" s="33">
        <f>'Input Sheet - Rates incl. SUT'!L24/$O$2</f>
        <v>0</v>
      </c>
      <c r="M24" s="33">
        <f>'Input Sheet - Rates incl. SUT'!M24/$O$2</f>
        <v>0</v>
      </c>
      <c r="N24" s="33">
        <f>'Input Sheet - Rates incl. SUT'!N24/$O$2</f>
        <v>1.377725674091442E-2</v>
      </c>
    </row>
    <row r="25" spans="1:17" s="4" customFormat="1" ht="30" customHeight="1" x14ac:dyDescent="0.25">
      <c r="A25" s="65" t="s">
        <v>29</v>
      </c>
      <c r="B25" s="66"/>
      <c r="C25" s="30">
        <f>ROUND(AVERAGE(C26:C27),5)</f>
        <v>6.4579999999999999E-2</v>
      </c>
      <c r="D25" s="30">
        <f>ROUND(AVERAGE(D28:D29),5)</f>
        <v>7.9619999999999996E-2</v>
      </c>
      <c r="E25" s="30">
        <f>ROUND(AVERAGE(E26:E27),5)</f>
        <v>1.2160000000000001E-2</v>
      </c>
      <c r="F25" s="30">
        <f>ROUND(AVERAGE(F26:F27),5)</f>
        <v>1.2160000000000001E-2</v>
      </c>
      <c r="G25" s="30">
        <f>ROUND(AVERAGE(G26:G27),5)</f>
        <v>2.6870000000000002E-2</v>
      </c>
      <c r="H25" s="30">
        <f>ROUND(AVERAGE(H26:H27),5)</f>
        <v>2.6870000000000002E-2</v>
      </c>
      <c r="I25" s="30">
        <f>ROUND(AVERAGE(I26:I27),5)</f>
        <v>3.3770000000000001E-2</v>
      </c>
      <c r="J25" s="30">
        <f>ROUND(AVERAGE(J28:J29),5)</f>
        <v>4.931E-2</v>
      </c>
      <c r="K25" s="30">
        <v>0</v>
      </c>
      <c r="L25" s="30">
        <f t="shared" ref="L25:M25" si="8">ROUND(AVERAGE(L26:L27),5)</f>
        <v>0</v>
      </c>
      <c r="M25" s="24">
        <f t="shared" si="8"/>
        <v>4.6510000000000003E-2</v>
      </c>
      <c r="N25" s="30">
        <f>ROUND(AVERAGE(N30:N33),5)</f>
        <v>1.609E-2</v>
      </c>
    </row>
    <row r="26" spans="1:17" x14ac:dyDescent="0.25">
      <c r="A26" s="21" t="s">
        <v>23</v>
      </c>
      <c r="B26" s="6"/>
      <c r="C26" s="29">
        <f>'Input Sheet - Rates incl. SUT'!C26/$O$2</f>
        <v>6.4581477139507626E-2</v>
      </c>
      <c r="D26" s="33">
        <v>0</v>
      </c>
      <c r="E26" s="29">
        <f>'Input Sheet - Rates incl. SUT'!E26/$O$2</f>
        <v>1.2164126611957798E-2</v>
      </c>
      <c r="F26" s="33">
        <f>'Input Sheet - Rates incl. SUT'!F26/$O$2</f>
        <v>1.2164126611957798E-2</v>
      </c>
      <c r="G26" s="33">
        <f>'Input Sheet - Rates incl. SUT'!G26/$O$2</f>
        <v>2.7667057444314185E-2</v>
      </c>
      <c r="H26" s="33">
        <f>'Input Sheet - Rates incl. SUT'!H26/$O$2</f>
        <v>2.7667057444314185E-2</v>
      </c>
      <c r="I26" s="33">
        <f>'Input Sheet - Rates incl. SUT'!I26/$O$2</f>
        <v>3.3772567409144201E-2</v>
      </c>
      <c r="J26" s="33">
        <f>'Input Sheet - Rates incl. SUT'!J26/$O$2</f>
        <v>0</v>
      </c>
      <c r="K26" s="33">
        <f>'Input Sheet - Rates incl. SUT'!K26/$O$2</f>
        <v>0</v>
      </c>
      <c r="L26" s="33">
        <f>'Input Sheet - Rates incl. SUT'!L26/$O$2</f>
        <v>0</v>
      </c>
      <c r="M26" s="33">
        <f>'Input Sheet - Rates incl. SUT'!M26/$O$2</f>
        <v>4.6508792497069171E-2</v>
      </c>
      <c r="N26" s="33">
        <f>'Input Sheet - Rates incl. SUT'!N26/$O$2</f>
        <v>0</v>
      </c>
    </row>
    <row r="27" spans="1:17" x14ac:dyDescent="0.25">
      <c r="A27" s="21" t="s">
        <v>24</v>
      </c>
      <c r="B27" s="6"/>
      <c r="C27" s="29">
        <f>'Input Sheet - Rates incl. SUT'!C27/$O$2</f>
        <v>6.4581477139507626E-2</v>
      </c>
      <c r="D27" s="33">
        <v>0</v>
      </c>
      <c r="E27" s="29">
        <f>'Input Sheet - Rates incl. SUT'!E27/$O$2</f>
        <v>1.2164126611957798E-2</v>
      </c>
      <c r="F27" s="33">
        <f>'Input Sheet - Rates incl. SUT'!F27/$O$2</f>
        <v>1.2164126611957798E-2</v>
      </c>
      <c r="G27" s="33">
        <f>'Input Sheet - Rates incl. SUT'!G27/$O$2</f>
        <v>2.6072684642438452E-2</v>
      </c>
      <c r="H27" s="33">
        <f>'Input Sheet - Rates incl. SUT'!H27/$O$2</f>
        <v>2.6072684642438452E-2</v>
      </c>
      <c r="I27" s="33">
        <f>'Input Sheet - Rates incl. SUT'!I27/$O$2</f>
        <v>3.3772567409144201E-2</v>
      </c>
      <c r="J27" s="33">
        <f>'Input Sheet - Rates incl. SUT'!J27/$O$2</f>
        <v>0</v>
      </c>
      <c r="K27" s="33">
        <f>'Input Sheet - Rates incl. SUT'!K27/$O$2</f>
        <v>0</v>
      </c>
      <c r="L27" s="33">
        <f>'Input Sheet - Rates incl. SUT'!L27/$O$2</f>
        <v>0</v>
      </c>
      <c r="M27" s="33">
        <f>'Input Sheet - Rates incl. SUT'!M27/$O$2</f>
        <v>4.6508792497069171E-2</v>
      </c>
      <c r="N27" s="33">
        <f>'Input Sheet - Rates incl. SUT'!N27/$O$2</f>
        <v>0</v>
      </c>
    </row>
    <row r="28" spans="1:17" x14ac:dyDescent="0.25">
      <c r="A28" s="21" t="s">
        <v>6</v>
      </c>
      <c r="B28" s="6"/>
      <c r="C28" s="33">
        <v>0</v>
      </c>
      <c r="D28" s="29">
        <f>'Input Sheet - Rates incl. SUT'!D28/$O$2</f>
        <v>0.11437280187573272</v>
      </c>
      <c r="E28" s="33">
        <v>0</v>
      </c>
      <c r="F28" s="33">
        <f>'Input Sheet - Rates incl. SUT'!F28/$O$2</f>
        <v>0</v>
      </c>
      <c r="G28" s="33">
        <f>'Input Sheet - Rates incl. SUT'!G28/$O$2</f>
        <v>0</v>
      </c>
      <c r="H28" s="33">
        <f>'Input Sheet - Rates incl. SUT'!H28/$O$2</f>
        <v>0</v>
      </c>
      <c r="I28" s="33">
        <f>'Input Sheet - Rates incl. SUT'!I28/$O$2</f>
        <v>0</v>
      </c>
      <c r="J28" s="33">
        <f>'Input Sheet - Rates incl. SUT'!J28/$O$2</f>
        <v>4.9313012895662374E-2</v>
      </c>
      <c r="K28" s="33">
        <f>'Input Sheet - Rates incl. SUT'!K28/$O$2</f>
        <v>0</v>
      </c>
      <c r="L28" s="33">
        <f>'Input Sheet - Rates incl. SUT'!L28/$O$2</f>
        <v>0</v>
      </c>
      <c r="M28" s="33">
        <f>'Input Sheet - Rates incl. SUT'!M28/$O$2</f>
        <v>0</v>
      </c>
      <c r="N28" s="33">
        <f>'Input Sheet - Rates incl. SUT'!N28/$O$2</f>
        <v>0</v>
      </c>
    </row>
    <row r="29" spans="1:17" x14ac:dyDescent="0.25">
      <c r="A29" s="21" t="s">
        <v>8</v>
      </c>
      <c r="B29" s="6"/>
      <c r="C29" s="33">
        <v>0</v>
      </c>
      <c r="D29" s="29">
        <f>'Input Sheet - Rates incl. SUT'!D29/$O$2</f>
        <v>4.4876905041031652E-2</v>
      </c>
      <c r="E29" s="33">
        <v>0</v>
      </c>
      <c r="F29" s="33">
        <f>'Input Sheet - Rates incl. SUT'!F29/$O$2</f>
        <v>0</v>
      </c>
      <c r="G29" s="33">
        <f>'Input Sheet - Rates incl. SUT'!G29/$O$2</f>
        <v>0</v>
      </c>
      <c r="H29" s="33">
        <f>'Input Sheet - Rates incl. SUT'!H29/$O$2</f>
        <v>0</v>
      </c>
      <c r="I29" s="33">
        <f>'Input Sheet - Rates incl. SUT'!I29/$O$2</f>
        <v>0</v>
      </c>
      <c r="J29" s="33">
        <f>'Input Sheet - Rates incl. SUT'!J29/$O$2</f>
        <v>4.9313012895662374E-2</v>
      </c>
      <c r="K29" s="33">
        <f>'Input Sheet - Rates incl. SUT'!K29/$O$2</f>
        <v>0</v>
      </c>
      <c r="L29" s="33">
        <f>'Input Sheet - Rates incl. SUT'!L29/$O$2</f>
        <v>0</v>
      </c>
      <c r="M29" s="33">
        <f>'Input Sheet - Rates incl. SUT'!M29/$O$2</f>
        <v>0</v>
      </c>
      <c r="N29" s="33">
        <f>'Input Sheet - Rates incl. SUT'!N29/$O$2</f>
        <v>0</v>
      </c>
    </row>
    <row r="30" spans="1:17" x14ac:dyDescent="0.25">
      <c r="A30" s="21" t="s">
        <v>19</v>
      </c>
      <c r="B30" s="6"/>
      <c r="C30" s="33">
        <v>0</v>
      </c>
      <c r="D30" s="33">
        <v>0</v>
      </c>
      <c r="E30" s="33">
        <v>0</v>
      </c>
      <c r="F30" s="33">
        <f>'Input Sheet - Rates incl. SUT'!F30/$O$2</f>
        <v>0</v>
      </c>
      <c r="G30" s="33">
        <f>'Input Sheet - Rates incl. SUT'!G30/$O$2</f>
        <v>0</v>
      </c>
      <c r="H30" s="33">
        <f>'Input Sheet - Rates incl. SUT'!H30/$O$2</f>
        <v>0</v>
      </c>
      <c r="I30" s="33">
        <f>'Input Sheet - Rates incl. SUT'!I30/$O$2</f>
        <v>0</v>
      </c>
      <c r="J30" s="33">
        <f>'Input Sheet - Rates incl. SUT'!J30/$O$2</f>
        <v>0</v>
      </c>
      <c r="K30" s="33">
        <f>'Input Sheet - Rates incl. SUT'!K30/$O$2</f>
        <v>0</v>
      </c>
      <c r="L30" s="33">
        <f>'Input Sheet - Rates incl. SUT'!L30/$O$2</f>
        <v>0</v>
      </c>
      <c r="M30" s="33">
        <f>'Input Sheet - Rates incl. SUT'!M30/$O$2</f>
        <v>0</v>
      </c>
      <c r="N30" s="33">
        <f>'Input Sheet - Rates incl. SUT'!N30/$O$2</f>
        <v>1.8410316529894489E-2</v>
      </c>
    </row>
    <row r="31" spans="1:17" x14ac:dyDescent="0.25">
      <c r="A31" s="21" t="s">
        <v>20</v>
      </c>
      <c r="B31" s="6"/>
      <c r="C31" s="33">
        <v>0</v>
      </c>
      <c r="D31" s="33">
        <v>0</v>
      </c>
      <c r="E31" s="33">
        <v>0</v>
      </c>
      <c r="F31" s="33">
        <f>'Input Sheet - Rates incl. SUT'!F31/$O$2</f>
        <v>0</v>
      </c>
      <c r="G31" s="33">
        <f>'Input Sheet - Rates incl. SUT'!G31/$O$2</f>
        <v>0</v>
      </c>
      <c r="H31" s="33">
        <f>'Input Sheet - Rates incl. SUT'!H31/$O$2</f>
        <v>0</v>
      </c>
      <c r="I31" s="33">
        <f>'Input Sheet - Rates incl. SUT'!I31/$O$2</f>
        <v>0</v>
      </c>
      <c r="J31" s="33">
        <f>'Input Sheet - Rates incl. SUT'!J31/$O$2</f>
        <v>0</v>
      </c>
      <c r="K31" s="33">
        <f>'Input Sheet - Rates incl. SUT'!K31/$O$2</f>
        <v>0</v>
      </c>
      <c r="L31" s="33">
        <f>'Input Sheet - Rates incl. SUT'!L31/$O$2</f>
        <v>0</v>
      </c>
      <c r="M31" s="33">
        <f>'Input Sheet - Rates incl. SUT'!M31/$O$2</f>
        <v>0</v>
      </c>
      <c r="N31" s="33">
        <f>'Input Sheet - Rates incl. SUT'!N31/$O$2</f>
        <v>1.377725674091442E-2</v>
      </c>
    </row>
    <row r="32" spans="1:17" x14ac:dyDescent="0.25">
      <c r="A32" s="21" t="s">
        <v>21</v>
      </c>
      <c r="B32" s="6"/>
      <c r="C32" s="33">
        <v>0</v>
      </c>
      <c r="D32" s="33">
        <v>0</v>
      </c>
      <c r="E32" s="33">
        <v>0</v>
      </c>
      <c r="F32" s="33">
        <f>'Input Sheet - Rates incl. SUT'!F32/$O$2</f>
        <v>0</v>
      </c>
      <c r="G32" s="33">
        <f>'Input Sheet - Rates incl. SUT'!G32/$O$2</f>
        <v>0</v>
      </c>
      <c r="H32" s="33">
        <f>'Input Sheet - Rates incl. SUT'!H32/$O$2</f>
        <v>0</v>
      </c>
      <c r="I32" s="33">
        <f>'Input Sheet - Rates incl. SUT'!I32/$O$2</f>
        <v>0</v>
      </c>
      <c r="J32" s="33">
        <f>'Input Sheet - Rates incl. SUT'!J32/$O$2</f>
        <v>0</v>
      </c>
      <c r="K32" s="33">
        <f>'Input Sheet - Rates incl. SUT'!K32/$O$2</f>
        <v>0</v>
      </c>
      <c r="L32" s="33">
        <f>'Input Sheet - Rates incl. SUT'!L32/$O$2</f>
        <v>0</v>
      </c>
      <c r="M32" s="33">
        <f>'Input Sheet - Rates incl. SUT'!M32/$O$2</f>
        <v>0</v>
      </c>
      <c r="N32" s="33">
        <f>'Input Sheet - Rates incl. SUT'!N32/$O$2</f>
        <v>1.8410316529894489E-2</v>
      </c>
    </row>
    <row r="33" spans="1:16" x14ac:dyDescent="0.25">
      <c r="A33" s="21" t="s">
        <v>22</v>
      </c>
      <c r="B33" s="6"/>
      <c r="C33" s="33">
        <v>0</v>
      </c>
      <c r="D33" s="33">
        <v>0</v>
      </c>
      <c r="E33" s="33">
        <v>0</v>
      </c>
      <c r="F33" s="33">
        <f>'Input Sheet - Rates incl. SUT'!F33/$O$2</f>
        <v>0</v>
      </c>
      <c r="G33" s="33">
        <f>'Input Sheet - Rates incl. SUT'!G33/$O$2</f>
        <v>0</v>
      </c>
      <c r="H33" s="33">
        <f>'Input Sheet - Rates incl. SUT'!H33/$O$2</f>
        <v>0</v>
      </c>
      <c r="I33" s="33">
        <f>'Input Sheet - Rates incl. SUT'!I33/$O$2</f>
        <v>0</v>
      </c>
      <c r="J33" s="33">
        <f>'Input Sheet - Rates incl. SUT'!J33/$O$2</f>
        <v>0</v>
      </c>
      <c r="K33" s="33">
        <f>'Input Sheet - Rates incl. SUT'!K33/$O$2</f>
        <v>0</v>
      </c>
      <c r="L33" s="33">
        <f>'Input Sheet - Rates incl. SUT'!L33/$O$2</f>
        <v>0</v>
      </c>
      <c r="M33" s="33">
        <f>'Input Sheet - Rates incl. SUT'!M33/$O$2</f>
        <v>0</v>
      </c>
      <c r="N33" s="33">
        <f>'Input Sheet - Rates incl. SUT'!N33/$O$2</f>
        <v>1.377725674091442E-2</v>
      </c>
    </row>
    <row r="34" spans="1:16" x14ac:dyDescent="0.25">
      <c r="A34" s="67" t="s">
        <v>28</v>
      </c>
      <c r="B34" s="68"/>
      <c r="C34" s="25">
        <f>'Input Sheet - Rates incl. SUT'!C34/$O$2</f>
        <v>1.6966002344665884E-2</v>
      </c>
      <c r="D34" s="25">
        <f>'Input Sheet - Rates incl. SUT'!D34/$O$2</f>
        <v>1.6966002344665884E-2</v>
      </c>
      <c r="E34" s="25">
        <f>'Input Sheet - Rates incl. SUT'!E34/$O$2</f>
        <v>5.1864009378663548E-3</v>
      </c>
      <c r="F34" s="25">
        <f>'Input Sheet - Rates incl. SUT'!F34/$O$2</f>
        <v>5.1864009378663548E-3</v>
      </c>
      <c r="G34" s="25">
        <f>'Input Sheet - Rates incl. SUT'!G34/$O$2</f>
        <v>5.430246189917937E-3</v>
      </c>
      <c r="H34" s="25">
        <f>'Input Sheet - Rates incl. SUT'!H34/$O$2</f>
        <v>5.430246189917937E-3</v>
      </c>
      <c r="I34" s="25">
        <f>'Input Sheet - Rates incl. SUT'!I34/$O$2</f>
        <v>5.430246189917937E-3</v>
      </c>
      <c r="J34" s="25">
        <f>'Input Sheet - Rates incl. SUT'!J34/$O$2</f>
        <v>1.6966002344665884E-2</v>
      </c>
      <c r="K34" s="25">
        <f>'Input Sheet - Rates incl. SUT'!K34/$O$2</f>
        <v>1.147010550996483E-2</v>
      </c>
      <c r="L34" s="25">
        <f>'Input Sheet - Rates incl. SUT'!L34/$O$2</f>
        <v>1.147010550996483E-2</v>
      </c>
      <c r="M34" s="25">
        <f>'Input Sheet - Rates incl. SUT'!M34/$O$2</f>
        <v>1.147010550996483E-2</v>
      </c>
      <c r="N34" s="25">
        <f>'Input Sheet - Rates incl. SUT'!N34/$O$2</f>
        <v>3.8358733880422043E-3</v>
      </c>
    </row>
    <row r="35" spans="1:16" x14ac:dyDescent="0.25">
      <c r="A35" s="46" t="s">
        <v>30</v>
      </c>
      <c r="B35" s="47"/>
      <c r="C35" s="25">
        <f>'Input Sheet - Rates incl. SUT'!C35/$O$2</f>
        <v>2.0454865181711607E-2</v>
      </c>
      <c r="D35" s="25">
        <f>'Input Sheet - Rates incl. SUT'!D35/$O$2</f>
        <v>2.0454865181711607E-2</v>
      </c>
      <c r="E35" s="25">
        <v>9.2200000000000008E-3</v>
      </c>
      <c r="F35" s="25">
        <f>E35</f>
        <v>9.2200000000000008E-3</v>
      </c>
      <c r="G35" s="25">
        <f>'Input Sheet - Rates incl. SUT'!G35/$O$2</f>
        <v>1.1676436107854633E-2</v>
      </c>
      <c r="H35" s="25">
        <f>'Input Sheet - Rates incl. SUT'!H35/$O$2</f>
        <v>1.1676436107854633E-2</v>
      </c>
      <c r="I35" s="25">
        <f>'Input Sheet - Rates incl. SUT'!I35/$O$2</f>
        <v>1.1676436107854633E-2</v>
      </c>
      <c r="J35" s="25">
        <f>'Input Sheet - Rates incl. SUT'!J35/$O$2</f>
        <v>8.5908558030480652E-3</v>
      </c>
      <c r="K35" s="25">
        <f>'Input Sheet - Rates incl. SUT'!K35/$O$2</f>
        <v>0</v>
      </c>
      <c r="L35" s="25">
        <f>'Input Sheet - Rates incl. SUT'!L35/$O$2</f>
        <v>0</v>
      </c>
      <c r="M35" s="25">
        <f>'Input Sheet - Rates incl. SUT'!M35/$O$2</f>
        <v>0</v>
      </c>
      <c r="N35" s="25">
        <f>'Input Sheet - Rates incl. SUT'!N35/$O$2</f>
        <v>6.6494724501758497E-3</v>
      </c>
    </row>
    <row r="36" spans="1:16" x14ac:dyDescent="0.25">
      <c r="A36" s="46" t="s">
        <v>31</v>
      </c>
      <c r="B36" s="47"/>
      <c r="C36" s="25">
        <f>'Input Sheet - Rates incl. SUT'!C36/$O$2</f>
        <v>6.4403282532239162E-3</v>
      </c>
      <c r="D36" s="25">
        <f>'Input Sheet - Rates incl. SUT'!D36/$O$2</f>
        <v>6.4403282532239162E-3</v>
      </c>
      <c r="E36" s="25">
        <f>'Input Sheet - Rates incl. SUT'!E36/$O$2</f>
        <v>6.4403282532239162E-3</v>
      </c>
      <c r="F36" s="25">
        <f>'Input Sheet - Rates incl. SUT'!F36/$O$2</f>
        <v>6.4403282532239162E-3</v>
      </c>
      <c r="G36" s="25">
        <f>'Input Sheet - Rates incl. SUT'!G36/$O$2</f>
        <v>6.4403282532239162E-3</v>
      </c>
      <c r="H36" s="25">
        <f>'Input Sheet - Rates incl. SUT'!H36/$O$2</f>
        <v>6.4403282532239162E-3</v>
      </c>
      <c r="I36" s="25">
        <f>'Input Sheet - Rates incl. SUT'!I36/$O$2</f>
        <v>6.4403282532239162E-3</v>
      </c>
      <c r="J36" s="25">
        <f>'Input Sheet - Rates incl. SUT'!J36/$O$2</f>
        <v>6.4403282532239162E-3</v>
      </c>
      <c r="K36" s="25">
        <f>'Input Sheet - Rates incl. SUT'!K36/$O$2</f>
        <v>3.2937866354044551E-3</v>
      </c>
      <c r="L36" s="25">
        <f>'Input Sheet - Rates incl. SUT'!L36/$O$2</f>
        <v>3.2937866354044551E-3</v>
      </c>
      <c r="M36" s="25">
        <f>'Input Sheet - Rates incl. SUT'!M36/$O$2</f>
        <v>3.2937866354044551E-3</v>
      </c>
      <c r="N36" s="25">
        <f>'Input Sheet - Rates incl. SUT'!N36/$O$2</f>
        <v>6.4403282532239162E-3</v>
      </c>
    </row>
    <row r="37" spans="1:16" x14ac:dyDescent="0.25">
      <c r="A37" s="46" t="s">
        <v>32</v>
      </c>
      <c r="B37" s="47"/>
      <c r="C37" s="25">
        <f>'Input Sheet - Rates incl. SUT'!C37/$O$2</f>
        <v>0</v>
      </c>
      <c r="D37" s="25">
        <f>'Input Sheet - Rates incl. SUT'!D37/$O$2</f>
        <v>0</v>
      </c>
      <c r="E37" s="25">
        <f>'Input Sheet - Rates incl. SUT'!E37/$O$2</f>
        <v>0</v>
      </c>
      <c r="F37" s="25">
        <f>'Input Sheet - Rates incl. SUT'!F37/$O$2</f>
        <v>0</v>
      </c>
      <c r="G37" s="25">
        <f>'Input Sheet - Rates incl. SUT'!G37/$O$2</f>
        <v>0</v>
      </c>
      <c r="H37" s="25">
        <f>'Input Sheet - Rates incl. SUT'!H37/$O$2</f>
        <v>0</v>
      </c>
      <c r="I37" s="25">
        <f>'Input Sheet - Rates incl. SUT'!I37/$O$2</f>
        <v>0</v>
      </c>
      <c r="J37" s="25">
        <f>'Input Sheet - Rates incl. SUT'!J37/$O$2</f>
        <v>0</v>
      </c>
      <c r="K37" s="25">
        <f>'Input Sheet - Rates incl. SUT'!K37/$O$2</f>
        <v>0</v>
      </c>
      <c r="L37" s="25">
        <f>'Input Sheet - Rates incl. SUT'!L37/$O$2</f>
        <v>0</v>
      </c>
      <c r="M37" s="25">
        <f>'Input Sheet - Rates incl. SUT'!M37/$O$2</f>
        <v>0</v>
      </c>
      <c r="N37" s="25">
        <f>'Input Sheet - Rates incl. SUT'!N37/$O$2</f>
        <v>0</v>
      </c>
    </row>
    <row r="38" spans="1:16" x14ac:dyDescent="0.25">
      <c r="A38" s="44" t="s">
        <v>48</v>
      </c>
      <c r="B38" s="45"/>
      <c r="C38" s="25">
        <f>0.579/100</f>
        <v>5.79E-3</v>
      </c>
      <c r="D38" s="25">
        <f>C38</f>
        <v>5.79E-3</v>
      </c>
      <c r="E38" s="25">
        <f>-0.103/100</f>
        <v>-1.0299999999999999E-3</v>
      </c>
      <c r="F38" s="25">
        <f>E38</f>
        <v>-1.0299999999999999E-3</v>
      </c>
      <c r="G38" s="25">
        <f>-0.139/100</f>
        <v>-1.3900000000000002E-3</v>
      </c>
      <c r="H38" s="25">
        <f>G38</f>
        <v>-1.3900000000000002E-3</v>
      </c>
      <c r="I38" s="25">
        <f>G38</f>
        <v>-1.3900000000000002E-3</v>
      </c>
      <c r="J38" s="25">
        <f>C38</f>
        <v>5.79E-3</v>
      </c>
      <c r="K38" s="25"/>
      <c r="L38" s="25"/>
      <c r="M38" s="25"/>
      <c r="N38" s="25"/>
    </row>
    <row r="39" spans="1:16" x14ac:dyDescent="0.25">
      <c r="A39" s="44" t="s">
        <v>37</v>
      </c>
      <c r="B39" s="45"/>
      <c r="C39" s="25">
        <f>'Input Sheet - Rates incl. SUT'!C39/$O$2</f>
        <v>0.12384056271981243</v>
      </c>
      <c r="D39" s="25">
        <f>'Input Sheet - Rates incl. SUT'!D39/$O$2</f>
        <v>0.16083470105509964</v>
      </c>
      <c r="E39" s="25">
        <f>'Input Sheet - Rates incl. SUT'!E39/$O$2</f>
        <v>9.1076201641266133E-2</v>
      </c>
      <c r="F39" s="25">
        <f>'Input Sheet - Rates incl. SUT'!F39/$O$2</f>
        <v>0</v>
      </c>
      <c r="G39" s="25">
        <f>'Input Sheet - Rates incl. SUT'!G39/$O$2</f>
        <v>9.1076201641266133E-2</v>
      </c>
      <c r="H39" s="25">
        <f>'Input Sheet - Rates incl. SUT'!H39/$O$2</f>
        <v>0</v>
      </c>
      <c r="I39" s="25">
        <f>'Input Sheet - Rates incl. SUT'!I39/$O$2</f>
        <v>0.11890269636576789</v>
      </c>
      <c r="J39" s="25">
        <f>'Input Sheet - Rates incl. SUT'!J39/$O$2</f>
        <v>0.13826025791324736</v>
      </c>
      <c r="K39" s="25">
        <f>'Input Sheet - Rates incl. SUT'!K39/$O$2</f>
        <v>7.926846424384526E-2</v>
      </c>
      <c r="L39" s="25">
        <f>'Input Sheet - Rates incl. SUT'!L39/$O$2</f>
        <v>7.8874560375146535E-2</v>
      </c>
      <c r="M39" s="25">
        <f>'Input Sheet - Rates incl. SUT'!M39/$O$2</f>
        <v>7.8874560375146535E-2</v>
      </c>
      <c r="N39" s="25">
        <f>'Input Sheet - Rates incl. SUT'!N39/$O$2</f>
        <v>0</v>
      </c>
    </row>
    <row r="40" spans="1:16" x14ac:dyDescent="0.25">
      <c r="A40" s="44" t="s">
        <v>38</v>
      </c>
      <c r="B40" s="45"/>
      <c r="C40" s="25">
        <f>'Input Sheet - Rates incl. SUT'!C40/$O$2</f>
        <v>0.13538100820633062</v>
      </c>
      <c r="D40" s="25">
        <f>'Input Sheet - Rates incl. SUT'!D40/$O$2</f>
        <v>0.19242203985932005</v>
      </c>
      <c r="E40" s="25">
        <f>'Input Sheet - Rates incl. SUT'!E40/$O$2</f>
        <v>8.5214536928487697E-2</v>
      </c>
      <c r="F40" s="25">
        <f>'Input Sheet - Rates incl. SUT'!F40/$O$2</f>
        <v>0</v>
      </c>
      <c r="G40" s="25">
        <f>'Input Sheet - Rates incl. SUT'!G40/$O$2</f>
        <v>8.5214536928487697E-2</v>
      </c>
      <c r="H40" s="25">
        <f>'Input Sheet - Rates incl. SUT'!H40/$O$2</f>
        <v>0</v>
      </c>
      <c r="I40" s="25">
        <f>'Input Sheet - Rates incl. SUT'!I40/$O$2</f>
        <v>0.10602579132473623</v>
      </c>
      <c r="J40" s="25">
        <f>'Input Sheet - Rates incl. SUT'!J40/$O$2</f>
        <v>0.13720046893317703</v>
      </c>
      <c r="K40" s="25">
        <f>'Input Sheet - Rates incl. SUT'!K40/$O$2</f>
        <v>8.1650644783118412E-2</v>
      </c>
      <c r="L40" s="25">
        <f>'Input Sheet - Rates incl. SUT'!L40/$O$2</f>
        <v>8.0647127784290742E-2</v>
      </c>
      <c r="M40" s="25">
        <f>'Input Sheet - Rates incl. SUT'!M40/$O$2</f>
        <v>8.0647127784290742E-2</v>
      </c>
      <c r="N40" s="25">
        <f>'Input Sheet - Rates incl. SUT'!N40/$O$2</f>
        <v>0</v>
      </c>
    </row>
    <row r="41" spans="1:16" x14ac:dyDescent="0.25">
      <c r="A41" s="44" t="s">
        <v>33</v>
      </c>
      <c r="B41" s="45"/>
      <c r="C41" s="25">
        <f>'Input Sheet - Rates incl. SUT'!C41/$O$2</f>
        <v>-1.8757327080890975E-2</v>
      </c>
      <c r="D41" s="25">
        <f>'Input Sheet - Rates incl. SUT'!D41/$O$2</f>
        <v>-1.8757327080890975E-2</v>
      </c>
      <c r="E41" s="25">
        <f>'Input Sheet - Rates incl. SUT'!E41/$O$2</f>
        <v>-1.8757327080890975E-2</v>
      </c>
      <c r="F41" s="25">
        <f>'Input Sheet - Rates incl. SUT'!F41/$O$2</f>
        <v>-1.8757327080890975E-2</v>
      </c>
      <c r="G41" s="25">
        <f>'Input Sheet - Rates incl. SUT'!G41/$O$2</f>
        <v>-1.8757327080890975E-2</v>
      </c>
      <c r="H41" s="25">
        <f>'Input Sheet - Rates incl. SUT'!H41/$O$2</f>
        <v>-1.8757327080890975E-2</v>
      </c>
      <c r="I41" s="25">
        <f>'Input Sheet - Rates incl. SUT'!I41/$O$2</f>
        <v>-1.8757327080890975E-2</v>
      </c>
      <c r="J41" s="25">
        <f>'Input Sheet - Rates incl. SUT'!J41/$O$2</f>
        <v>-1.8757327080890975E-2</v>
      </c>
      <c r="K41" s="25">
        <f>'Input Sheet - Rates incl. SUT'!K41/$O$2</f>
        <v>-1.8757327080890975E-2</v>
      </c>
      <c r="L41" s="25">
        <f>'Input Sheet - Rates incl. SUT'!L41/$O$2</f>
        <v>-1.8757327080890975E-2</v>
      </c>
      <c r="M41" s="25">
        <f>'Input Sheet - Rates incl. SUT'!M41/$O$2</f>
        <v>-1.8757327080890975E-2</v>
      </c>
      <c r="N41" s="25">
        <f>'Input Sheet - Rates incl. SUT'!N41/$O$2</f>
        <v>-1.8757327080890975E-2</v>
      </c>
    </row>
    <row r="42" spans="1:16" x14ac:dyDescent="0.25">
      <c r="A42" s="44" t="s">
        <v>34</v>
      </c>
      <c r="B42" s="45"/>
      <c r="C42" s="25">
        <v>0</v>
      </c>
      <c r="D42" s="25">
        <v>0</v>
      </c>
      <c r="E42" s="25">
        <v>0</v>
      </c>
      <c r="F42" s="43">
        <f>0.0001599/$O$2</f>
        <v>1.4996483001172335E-4</v>
      </c>
      <c r="G42" s="25">
        <v>0</v>
      </c>
      <c r="H42" s="43">
        <f>0.0001599/$O$2</f>
        <v>1.4996483001172335E-4</v>
      </c>
      <c r="I42" s="25"/>
      <c r="J42" s="25">
        <v>0</v>
      </c>
      <c r="K42" s="25">
        <v>0</v>
      </c>
      <c r="L42" s="25">
        <v>0</v>
      </c>
      <c r="M42" s="25">
        <v>0</v>
      </c>
      <c r="N42" s="43">
        <f>0.0001599/$O$2</f>
        <v>1.4996483001172335E-4</v>
      </c>
    </row>
    <row r="43" spans="1:16" s="4" customFormat="1" ht="30" customHeight="1" x14ac:dyDescent="0.25">
      <c r="A43" s="69" t="s">
        <v>42</v>
      </c>
      <c r="B43" s="70"/>
      <c r="C43" s="34">
        <v>0</v>
      </c>
      <c r="D43" s="34">
        <v>0</v>
      </c>
      <c r="E43" s="34">
        <v>0</v>
      </c>
      <c r="F43" s="26">
        <v>3.0682000000000001E-2</v>
      </c>
      <c r="G43" s="34">
        <v>0</v>
      </c>
      <c r="H43" s="26">
        <v>3.0682000000000001E-2</v>
      </c>
      <c r="I43" s="34">
        <v>0</v>
      </c>
      <c r="J43" s="34">
        <v>0</v>
      </c>
      <c r="K43" s="34">
        <v>0</v>
      </c>
      <c r="L43" s="34"/>
      <c r="M43" s="34">
        <v>0</v>
      </c>
      <c r="N43" s="26">
        <v>3.0682000000000001E-2</v>
      </c>
    </row>
    <row r="44" spans="1:16" ht="30" customHeight="1" thickBot="1" x14ac:dyDescent="0.3">
      <c r="A44" s="71" t="s">
        <v>43</v>
      </c>
      <c r="B44" s="72"/>
      <c r="C44" s="35">
        <v>0</v>
      </c>
      <c r="D44" s="35">
        <v>0</v>
      </c>
      <c r="E44" s="35">
        <v>0</v>
      </c>
      <c r="F44" s="27">
        <v>2.9686000000000001E-2</v>
      </c>
      <c r="G44" s="35">
        <v>0</v>
      </c>
      <c r="H44" s="27">
        <v>2.9686000000000001E-2</v>
      </c>
      <c r="I44" s="35">
        <v>0</v>
      </c>
      <c r="J44" s="35">
        <v>0</v>
      </c>
      <c r="K44" s="35">
        <v>0</v>
      </c>
      <c r="L44" s="35"/>
      <c r="M44" s="35">
        <v>0</v>
      </c>
      <c r="N44" s="27">
        <v>2.9686000000000001E-2</v>
      </c>
      <c r="O44" s="4"/>
      <c r="P44" s="4"/>
    </row>
    <row r="45" spans="1:16" x14ac:dyDescent="0.25">
      <c r="A45" s="73" t="s">
        <v>47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5"/>
    </row>
    <row r="46" spans="1:16" x14ac:dyDescent="0.25">
      <c r="A46" s="76" t="s">
        <v>45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8"/>
      <c r="O46" s="4"/>
      <c r="P46" s="4"/>
    </row>
    <row r="47" spans="1:16" ht="15.75" thickBot="1" x14ac:dyDescent="0.3">
      <c r="A47" s="79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1"/>
    </row>
  </sheetData>
  <mergeCells count="17">
    <mergeCell ref="A43:B43"/>
    <mergeCell ref="A44:B44"/>
    <mergeCell ref="A45:N45"/>
    <mergeCell ref="A46:N46"/>
    <mergeCell ref="A47:N47"/>
    <mergeCell ref="A37:B37"/>
    <mergeCell ref="A2:N2"/>
    <mergeCell ref="A10:C10"/>
    <mergeCell ref="A11:C11"/>
    <mergeCell ref="A12:C12"/>
    <mergeCell ref="A13:C13"/>
    <mergeCell ref="A14:N14"/>
    <mergeCell ref="A16:B16"/>
    <mergeCell ref="A25:B25"/>
    <mergeCell ref="A34:B34"/>
    <mergeCell ref="A35:B35"/>
    <mergeCell ref="A36:B36"/>
  </mergeCells>
  <pageMargins left="0.7" right="0.7" top="0.75" bottom="0.75" header="0.3" footer="0.3"/>
  <pageSetup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Input Sheet - Rates incl. SUT</vt:lpstr>
      <vt:lpstr>Input Sheet - Rates excl. SUT</vt:lpstr>
      <vt:lpstr>'Input Sheet - Rates excl. SUT'!Print_Area</vt:lpstr>
      <vt:lpstr>'Input Sheet - Rates incl. SUT'!Print_Area</vt:lpstr>
    </vt:vector>
  </TitlesOfParts>
  <Company>PSEG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Zarra, David J.</dc:creator>
  <cp:lastModifiedBy>Whipple, Tom</cp:lastModifiedBy>
  <cp:lastPrinted>2026-09-02T18:17:19Z</cp:lastPrinted>
  <dcterms:created xsi:type="dcterms:W3CDTF">2019-08-07T13:03:59Z</dcterms:created>
  <dcterms:modified xsi:type="dcterms:W3CDTF">2026-09-02T18:19:49Z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d9d511-a1f7-4d2c-8314-821736fca4b5_Enabled">
    <vt:lpwstr>true</vt:lpwstr>
  </property>
  <property fmtid="{D5CDD505-2E9C-101B-9397-08002B2CF9AE}" pid="3" name="MSIP_Label_90d9d511-a1f7-4d2c-8314-821736fca4b5_SetDate">
    <vt:lpwstr>2026-09-02T18:16:10Z</vt:lpwstr>
  </property>
  <property fmtid="{D5CDD505-2E9C-101B-9397-08002B2CF9AE}" pid="4" name="MSIP_Label_90d9d511-a1f7-4d2c-8314-821736fca4b5_Method">
    <vt:lpwstr>Privileged</vt:lpwstr>
  </property>
  <property fmtid="{D5CDD505-2E9C-101B-9397-08002B2CF9AE}" pid="5" name="MSIP_Label_90d9d511-a1f7-4d2c-8314-821736fca4b5_Name">
    <vt:lpwstr>Public (No Label)</vt:lpwstr>
  </property>
  <property fmtid="{D5CDD505-2E9C-101B-9397-08002B2CF9AE}" pid="6" name="MSIP_Label_90d9d511-a1f7-4d2c-8314-821736fca4b5_SiteId">
    <vt:lpwstr>e9aef9b7-25ca-4518-a881-33e546773136</vt:lpwstr>
  </property>
  <property fmtid="{D5CDD505-2E9C-101B-9397-08002B2CF9AE}" pid="7" name="MSIP_Label_90d9d511-a1f7-4d2c-8314-821736fca4b5_ActionId">
    <vt:lpwstr>c1d00002-450c-40d8-a89a-4b7977aa2d93</vt:lpwstr>
  </property>
  <property fmtid="{D5CDD505-2E9C-101B-9397-08002B2CF9AE}" pid="8" name="MSIP_Label_90d9d511-a1f7-4d2c-8314-821736fca4b5_ContentBits">
    <vt:lpwstr>0</vt:lpwstr>
  </property>
  <property fmtid="{D5CDD505-2E9C-101B-9397-08002B2CF9AE}" pid="9" name="MSIP_Label_90d9d511-a1f7-4d2c-8314-821736fca4b5_Tag">
    <vt:lpwstr>10, 0, 1, 1</vt:lpwstr>
  </property>
</Properties>
</file>