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cadmus.sharepoint.com/sites/CP1516/Shared Documents/Model/SAM/"/>
    </mc:Choice>
  </mc:AlternateContent>
  <xr:revisionPtr revIDLastSave="0" documentId="8_{3BCEFD15-982D-48AA-B549-9002664CB5DB}" xr6:coauthVersionLast="45" xr6:coauthVersionMax="45" xr10:uidLastSave="{00000000-0000-0000-0000-000000000000}"/>
  <bookViews>
    <workbookView xWindow="36450" yWindow="1965" windowWidth="14535" windowHeight="8175" xr2:uid="{D9D34C91-C89B-4384-9D04-664D0B66030E}"/>
  </bookViews>
  <sheets>
    <sheet name="Cover" sheetId="7" r:id="rId1"/>
    <sheet name="File Info" sheetId="1" r:id="rId2"/>
    <sheet name="SAM Inputs Setup" sheetId="2" r:id="rId3"/>
    <sheet name="SAM Cases" sheetId="3" r:id="rId4"/>
  </sheets>
  <definedNames>
    <definedName name="DraftVersion">Cover!$B$6</definedName>
    <definedName name="List_EDCs">'File Info'!$A$46:$A$49</definedName>
    <definedName name="List_IncentiveTypes">'File Info'!$A$37:$A$39</definedName>
    <definedName name="List_ITCClass">'File Info'!$A$111:$A$112</definedName>
    <definedName name="List_SAMBaseInputsVariables">'SAM Cases'!$C$12:$C$141</definedName>
    <definedName name="List_SAMCases">'File Info'!$A$67:$A$85</definedName>
    <definedName name="List_SAMCasesBaseYear">'SAM Cases'!$E$11:$W$11</definedName>
    <definedName name="List_SAMFinancialModel">'File Info'!$A$55:$A$56</definedName>
    <definedName name="List_TariffClass">'File Info'!$A$99:$A$105</definedName>
    <definedName name="SAMBaseInputs">'SAM Cases'!$E$12:$W$141</definedName>
    <definedName name="SAMInputs_DO">#REF!</definedName>
    <definedName name="SAMInputs_PPA">#REF!</definedName>
    <definedName name="SAMRun_Filename">#REF!</definedName>
    <definedName name="SAMRun_FinancialModel">#REF!</definedName>
    <definedName name="SAMRun_LogInfo">#REF!</definedName>
    <definedName name="SAMRun_Log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67" i="2" l="1"/>
  <c r="F11" i="2" l="1"/>
  <c r="E621" i="2" l="1"/>
  <c r="E586" i="2"/>
  <c r="E629" i="2"/>
  <c r="E596" i="2"/>
  <c r="E562" i="2"/>
  <c r="E530" i="2"/>
  <c r="E119" i="2"/>
  <c r="Q402" i="2"/>
  <c r="P402" i="2"/>
  <c r="O402" i="2"/>
  <c r="N402" i="2"/>
  <c r="M402" i="2"/>
  <c r="L402" i="2"/>
  <c r="K402" i="2"/>
  <c r="J402" i="2"/>
  <c r="I402" i="2"/>
  <c r="H402" i="2"/>
  <c r="G402" i="2"/>
  <c r="Q401" i="2"/>
  <c r="P401" i="2"/>
  <c r="O401" i="2"/>
  <c r="N401" i="2"/>
  <c r="M401" i="2"/>
  <c r="L401" i="2"/>
  <c r="K401" i="2"/>
  <c r="J401" i="2"/>
  <c r="I401" i="2"/>
  <c r="H401" i="2"/>
  <c r="G401" i="2"/>
  <c r="Q400" i="2"/>
  <c r="P400" i="2"/>
  <c r="O400" i="2"/>
  <c r="N400" i="2"/>
  <c r="M400" i="2"/>
  <c r="L400" i="2"/>
  <c r="K400" i="2"/>
  <c r="J400" i="2"/>
  <c r="I400" i="2"/>
  <c r="H400" i="2"/>
  <c r="G400" i="2"/>
  <c r="Q399" i="2"/>
  <c r="P399" i="2"/>
  <c r="O399" i="2"/>
  <c r="N399" i="2"/>
  <c r="M399" i="2"/>
  <c r="L399" i="2"/>
  <c r="K399" i="2"/>
  <c r="J399" i="2"/>
  <c r="I399" i="2"/>
  <c r="H399" i="2"/>
  <c r="G399" i="2"/>
  <c r="Q398" i="2"/>
  <c r="P398" i="2"/>
  <c r="O398" i="2"/>
  <c r="N398" i="2"/>
  <c r="M398" i="2"/>
  <c r="L398" i="2"/>
  <c r="K398" i="2"/>
  <c r="J398" i="2"/>
  <c r="I398" i="2"/>
  <c r="H398" i="2"/>
  <c r="G398" i="2"/>
  <c r="Q397" i="2"/>
  <c r="P397" i="2"/>
  <c r="O397" i="2"/>
  <c r="N397" i="2"/>
  <c r="M397" i="2"/>
  <c r="L397" i="2"/>
  <c r="K397" i="2"/>
  <c r="J397" i="2"/>
  <c r="I397" i="2"/>
  <c r="H397" i="2"/>
  <c r="G397" i="2"/>
  <c r="Q396" i="2"/>
  <c r="P396" i="2"/>
  <c r="O396" i="2"/>
  <c r="N396" i="2"/>
  <c r="M396" i="2"/>
  <c r="L396" i="2"/>
  <c r="K396" i="2"/>
  <c r="J396" i="2"/>
  <c r="I396" i="2"/>
  <c r="H396" i="2"/>
  <c r="G396" i="2"/>
  <c r="Q395" i="2"/>
  <c r="P395" i="2"/>
  <c r="O395" i="2"/>
  <c r="N395" i="2"/>
  <c r="M395" i="2"/>
  <c r="L395" i="2"/>
  <c r="K395" i="2"/>
  <c r="J395" i="2"/>
  <c r="I395" i="2"/>
  <c r="H395" i="2"/>
  <c r="G395" i="2"/>
  <c r="Q394" i="2"/>
  <c r="P394" i="2"/>
  <c r="O394" i="2"/>
  <c r="N394" i="2"/>
  <c r="M394" i="2"/>
  <c r="L394" i="2"/>
  <c r="K394" i="2"/>
  <c r="J394" i="2"/>
  <c r="I394" i="2"/>
  <c r="H394" i="2"/>
  <c r="G394" i="2"/>
  <c r="Q393" i="2"/>
  <c r="P393" i="2"/>
  <c r="O393" i="2"/>
  <c r="N393" i="2"/>
  <c r="M393" i="2"/>
  <c r="L393" i="2"/>
  <c r="K393" i="2"/>
  <c r="J393" i="2"/>
  <c r="I393" i="2"/>
  <c r="H393" i="2"/>
  <c r="G393" i="2"/>
  <c r="Q392" i="2"/>
  <c r="P392" i="2"/>
  <c r="O392" i="2"/>
  <c r="N392" i="2"/>
  <c r="M392" i="2"/>
  <c r="L392" i="2"/>
  <c r="K392" i="2"/>
  <c r="J392" i="2"/>
  <c r="I392" i="2"/>
  <c r="H392" i="2"/>
  <c r="G392" i="2"/>
  <c r="Q391" i="2"/>
  <c r="P391" i="2"/>
  <c r="O391" i="2"/>
  <c r="N391" i="2"/>
  <c r="M391" i="2"/>
  <c r="L391" i="2"/>
  <c r="K391" i="2"/>
  <c r="J391" i="2"/>
  <c r="I391" i="2"/>
  <c r="H391" i="2"/>
  <c r="G391" i="2"/>
  <c r="Q390" i="2"/>
  <c r="P390" i="2"/>
  <c r="O390" i="2"/>
  <c r="N390" i="2"/>
  <c r="M390" i="2"/>
  <c r="L390" i="2"/>
  <c r="K390" i="2"/>
  <c r="J390" i="2"/>
  <c r="I390" i="2"/>
  <c r="H390" i="2"/>
  <c r="G390" i="2"/>
  <c r="Q389" i="2"/>
  <c r="P389" i="2"/>
  <c r="O389" i="2"/>
  <c r="N389" i="2"/>
  <c r="M389" i="2"/>
  <c r="L389" i="2"/>
  <c r="K389" i="2"/>
  <c r="J389" i="2"/>
  <c r="I389" i="2"/>
  <c r="H389" i="2"/>
  <c r="G389" i="2"/>
  <c r="Q388" i="2"/>
  <c r="P388" i="2"/>
  <c r="O388" i="2"/>
  <c r="N388" i="2"/>
  <c r="M388" i="2"/>
  <c r="L388" i="2"/>
  <c r="K388" i="2"/>
  <c r="J388" i="2"/>
  <c r="I388" i="2"/>
  <c r="H388" i="2"/>
  <c r="G388" i="2"/>
  <c r="Q387" i="2"/>
  <c r="P387" i="2"/>
  <c r="O387" i="2"/>
  <c r="N387" i="2"/>
  <c r="M387" i="2"/>
  <c r="L387" i="2"/>
  <c r="K387" i="2"/>
  <c r="J387" i="2"/>
  <c r="I387" i="2"/>
  <c r="H387" i="2"/>
  <c r="G387" i="2"/>
  <c r="Q386" i="2"/>
  <c r="P386" i="2"/>
  <c r="O386" i="2"/>
  <c r="N386" i="2"/>
  <c r="M386" i="2"/>
  <c r="L386" i="2"/>
  <c r="K386" i="2"/>
  <c r="J386" i="2"/>
  <c r="I386" i="2"/>
  <c r="H386" i="2"/>
  <c r="G386" i="2"/>
  <c r="Q385" i="2"/>
  <c r="P385" i="2"/>
  <c r="O385" i="2"/>
  <c r="N385" i="2"/>
  <c r="M385" i="2"/>
  <c r="L385" i="2"/>
  <c r="K385" i="2"/>
  <c r="J385" i="2"/>
  <c r="I385" i="2"/>
  <c r="H385" i="2"/>
  <c r="G385" i="2"/>
  <c r="Q384" i="2"/>
  <c r="P384" i="2"/>
  <c r="O384" i="2"/>
  <c r="N384" i="2"/>
  <c r="M384" i="2"/>
  <c r="L384" i="2"/>
  <c r="K384" i="2"/>
  <c r="J384" i="2"/>
  <c r="I384" i="2"/>
  <c r="H384" i="2"/>
  <c r="G384" i="2"/>
  <c r="Q358" i="2"/>
  <c r="P358" i="2"/>
  <c r="O358" i="2"/>
  <c r="N358" i="2"/>
  <c r="M358" i="2"/>
  <c r="L358" i="2"/>
  <c r="K358" i="2"/>
  <c r="J358" i="2"/>
  <c r="I358" i="2"/>
  <c r="H358" i="2"/>
  <c r="G358" i="2"/>
  <c r="Q357" i="2"/>
  <c r="P357" i="2"/>
  <c r="O357" i="2"/>
  <c r="N357" i="2"/>
  <c r="M357" i="2"/>
  <c r="L357" i="2"/>
  <c r="K357" i="2"/>
  <c r="J357" i="2"/>
  <c r="I357" i="2"/>
  <c r="H357" i="2"/>
  <c r="G357" i="2"/>
  <c r="Q356" i="2"/>
  <c r="P356" i="2"/>
  <c r="O356" i="2"/>
  <c r="N356" i="2"/>
  <c r="M356" i="2"/>
  <c r="L356" i="2"/>
  <c r="K356" i="2"/>
  <c r="J356" i="2"/>
  <c r="I356" i="2"/>
  <c r="H356" i="2"/>
  <c r="G356" i="2"/>
  <c r="Q355" i="2"/>
  <c r="P355" i="2"/>
  <c r="O355" i="2"/>
  <c r="N355" i="2"/>
  <c r="M355" i="2"/>
  <c r="L355" i="2"/>
  <c r="K355" i="2"/>
  <c r="J355" i="2"/>
  <c r="I355" i="2"/>
  <c r="H355" i="2"/>
  <c r="G355" i="2"/>
  <c r="Q354" i="2"/>
  <c r="P354" i="2"/>
  <c r="O354" i="2"/>
  <c r="N354" i="2"/>
  <c r="M354" i="2"/>
  <c r="L354" i="2"/>
  <c r="K354" i="2"/>
  <c r="J354" i="2"/>
  <c r="I354" i="2"/>
  <c r="H354" i="2"/>
  <c r="G354" i="2"/>
  <c r="Q353" i="2"/>
  <c r="P353" i="2"/>
  <c r="O353" i="2"/>
  <c r="N353" i="2"/>
  <c r="M353" i="2"/>
  <c r="L353" i="2"/>
  <c r="K353" i="2"/>
  <c r="J353" i="2"/>
  <c r="I353" i="2"/>
  <c r="H353" i="2"/>
  <c r="G353" i="2"/>
  <c r="Q352" i="2"/>
  <c r="P352" i="2"/>
  <c r="O352" i="2"/>
  <c r="N352" i="2"/>
  <c r="M352" i="2"/>
  <c r="L352" i="2"/>
  <c r="K352" i="2"/>
  <c r="J352" i="2"/>
  <c r="I352" i="2"/>
  <c r="H352" i="2"/>
  <c r="G352" i="2"/>
  <c r="Q351" i="2"/>
  <c r="P351" i="2"/>
  <c r="O351" i="2"/>
  <c r="N351" i="2"/>
  <c r="M351" i="2"/>
  <c r="L351" i="2"/>
  <c r="K351" i="2"/>
  <c r="J351" i="2"/>
  <c r="I351" i="2"/>
  <c r="H351" i="2"/>
  <c r="G351" i="2"/>
  <c r="Q350" i="2"/>
  <c r="P350" i="2"/>
  <c r="O350" i="2"/>
  <c r="N350" i="2"/>
  <c r="M350" i="2"/>
  <c r="L350" i="2"/>
  <c r="K350" i="2"/>
  <c r="J350" i="2"/>
  <c r="I350" i="2"/>
  <c r="H350" i="2"/>
  <c r="G350" i="2"/>
  <c r="Q349" i="2"/>
  <c r="P349" i="2"/>
  <c r="O349" i="2"/>
  <c r="N349" i="2"/>
  <c r="M349" i="2"/>
  <c r="L349" i="2"/>
  <c r="K349" i="2"/>
  <c r="J349" i="2"/>
  <c r="I349" i="2"/>
  <c r="H349" i="2"/>
  <c r="G349" i="2"/>
  <c r="Q348" i="2"/>
  <c r="P348" i="2"/>
  <c r="O348" i="2"/>
  <c r="N348" i="2"/>
  <c r="M348" i="2"/>
  <c r="L348" i="2"/>
  <c r="K348" i="2"/>
  <c r="J348" i="2"/>
  <c r="I348" i="2"/>
  <c r="H348" i="2"/>
  <c r="G348" i="2"/>
  <c r="Q347" i="2"/>
  <c r="P347" i="2"/>
  <c r="O347" i="2"/>
  <c r="N347" i="2"/>
  <c r="M347" i="2"/>
  <c r="L347" i="2"/>
  <c r="K347" i="2"/>
  <c r="J347" i="2"/>
  <c r="I347" i="2"/>
  <c r="H347" i="2"/>
  <c r="G347" i="2"/>
  <c r="Q346" i="2"/>
  <c r="P346" i="2"/>
  <c r="O346" i="2"/>
  <c r="N346" i="2"/>
  <c r="M346" i="2"/>
  <c r="L346" i="2"/>
  <c r="K346" i="2"/>
  <c r="J346" i="2"/>
  <c r="I346" i="2"/>
  <c r="H346" i="2"/>
  <c r="G346" i="2"/>
  <c r="Q345" i="2"/>
  <c r="P345" i="2"/>
  <c r="O345" i="2"/>
  <c r="N345" i="2"/>
  <c r="M345" i="2"/>
  <c r="L345" i="2"/>
  <c r="K345" i="2"/>
  <c r="J345" i="2"/>
  <c r="I345" i="2"/>
  <c r="H345" i="2"/>
  <c r="G345" i="2"/>
  <c r="Q344" i="2"/>
  <c r="P344" i="2"/>
  <c r="O344" i="2"/>
  <c r="N344" i="2"/>
  <c r="M344" i="2"/>
  <c r="L344" i="2"/>
  <c r="K344" i="2"/>
  <c r="J344" i="2"/>
  <c r="I344" i="2"/>
  <c r="H344" i="2"/>
  <c r="G344" i="2"/>
  <c r="Q343" i="2"/>
  <c r="P343" i="2"/>
  <c r="O343" i="2"/>
  <c r="N343" i="2"/>
  <c r="M343" i="2"/>
  <c r="L343" i="2"/>
  <c r="K343" i="2"/>
  <c r="J343" i="2"/>
  <c r="I343" i="2"/>
  <c r="H343" i="2"/>
  <c r="G343" i="2"/>
  <c r="Q342" i="2"/>
  <c r="P342" i="2"/>
  <c r="O342" i="2"/>
  <c r="N342" i="2"/>
  <c r="M342" i="2"/>
  <c r="L342" i="2"/>
  <c r="K342" i="2"/>
  <c r="J342" i="2"/>
  <c r="I342" i="2"/>
  <c r="H342" i="2"/>
  <c r="G342" i="2"/>
  <c r="Q341" i="2"/>
  <c r="P341" i="2"/>
  <c r="O341" i="2"/>
  <c r="N341" i="2"/>
  <c r="M341" i="2"/>
  <c r="L341" i="2"/>
  <c r="K341" i="2"/>
  <c r="J341" i="2"/>
  <c r="I341" i="2"/>
  <c r="H341" i="2"/>
  <c r="G341" i="2"/>
  <c r="Q340" i="2"/>
  <c r="P340" i="2"/>
  <c r="O340" i="2"/>
  <c r="N340" i="2"/>
  <c r="M340" i="2"/>
  <c r="L340" i="2"/>
  <c r="K340" i="2"/>
  <c r="J340" i="2"/>
  <c r="I340" i="2"/>
  <c r="H340" i="2"/>
  <c r="G340" i="2"/>
  <c r="E93" i="3" l="1"/>
  <c r="E808" i="2" l="1"/>
  <c r="E702" i="2" l="1"/>
  <c r="F684" i="2"/>
  <c r="F679" i="2"/>
  <c r="F672" i="2"/>
  <c r="F668" i="2"/>
  <c r="G510" i="2" l="1"/>
  <c r="G492" i="2"/>
  <c r="I94" i="2"/>
  <c r="O67" i="2"/>
  <c r="I63" i="2"/>
  <c r="J63" i="2" s="1"/>
  <c r="D38" i="2"/>
  <c r="O665" i="2" l="1"/>
  <c r="L665" i="2"/>
  <c r="M665" i="2" s="1"/>
  <c r="I665" i="2"/>
  <c r="J665" i="2" s="1"/>
  <c r="G665" i="2"/>
  <c r="O80" i="2" l="1"/>
  <c r="O66" i="2"/>
  <c r="O63" i="2"/>
  <c r="O64" i="2"/>
  <c r="E681" i="2" l="1"/>
  <c r="D799" i="2" l="1"/>
  <c r="D798" i="2"/>
  <c r="D797" i="2"/>
  <c r="D796" i="2"/>
  <c r="D795" i="2"/>
  <c r="D794" i="2"/>
  <c r="D763" i="2"/>
  <c r="D762" i="2"/>
  <c r="D761" i="2"/>
  <c r="D760" i="2"/>
  <c r="D759" i="2"/>
  <c r="D758" i="2"/>
  <c r="D757" i="2"/>
  <c r="D756" i="2"/>
  <c r="D755" i="2"/>
  <c r="D754" i="2"/>
  <c r="D753" i="2"/>
  <c r="D752" i="2"/>
  <c r="D751" i="2"/>
  <c r="E751" i="2" s="1"/>
  <c r="L602" i="2" l="1"/>
  <c r="A2" i="7" l="1"/>
  <c r="A2" i="1"/>
  <c r="A2" i="2"/>
  <c r="A2" i="3"/>
  <c r="V13" i="3" l="1"/>
  <c r="V14" i="3" s="1"/>
  <c r="I13" i="3"/>
  <c r="I14" i="3" s="1"/>
  <c r="H13" i="3"/>
  <c r="H14" i="3" s="1"/>
  <c r="G13" i="3"/>
  <c r="G14" i="3" s="1"/>
  <c r="F13" i="3"/>
  <c r="F14" i="3" s="1"/>
  <c r="E13" i="3"/>
  <c r="E14" i="3" l="1"/>
  <c r="V138" i="3" l="1"/>
  <c r="F138" i="3"/>
  <c r="G138" i="3"/>
  <c r="H138" i="3"/>
  <c r="I138" i="3"/>
  <c r="E138" i="3"/>
  <c r="W133" i="3"/>
  <c r="U133" i="3"/>
  <c r="T133" i="3"/>
  <c r="S133" i="3"/>
  <c r="R133" i="3"/>
  <c r="Q133" i="3"/>
  <c r="P133" i="3"/>
  <c r="O133" i="3"/>
  <c r="N133" i="3"/>
  <c r="M133" i="3"/>
  <c r="L133" i="3"/>
  <c r="K133" i="3"/>
  <c r="J133" i="3"/>
  <c r="W93" i="3"/>
  <c r="V93" i="3"/>
  <c r="U93" i="3"/>
  <c r="T93" i="3"/>
  <c r="S93" i="3"/>
  <c r="R93" i="3"/>
  <c r="Q93" i="3"/>
  <c r="P93" i="3"/>
  <c r="O93" i="3"/>
  <c r="N93" i="3"/>
  <c r="M93" i="3"/>
  <c r="L93" i="3"/>
  <c r="K93" i="3"/>
  <c r="J93" i="3"/>
  <c r="I93" i="3"/>
  <c r="H93" i="3"/>
  <c r="G93" i="3"/>
  <c r="F93" i="3"/>
  <c r="E59" i="3" l="1"/>
  <c r="E43" i="3"/>
  <c r="D27" i="2"/>
  <c r="F27" i="2" s="1"/>
  <c r="E27" i="2" l="1"/>
  <c r="E23" i="3"/>
  <c r="E814" i="2"/>
  <c r="E137" i="3" s="1"/>
  <c r="E22" i="3" l="1"/>
  <c r="Q510" i="2"/>
  <c r="P510" i="2"/>
  <c r="O510" i="2"/>
  <c r="N510" i="2"/>
  <c r="M510" i="2"/>
  <c r="L510" i="2"/>
  <c r="K510" i="2"/>
  <c r="J510" i="2"/>
  <c r="I510" i="2"/>
  <c r="H510" i="2"/>
  <c r="Q492" i="2"/>
  <c r="P492" i="2"/>
  <c r="O492" i="2"/>
  <c r="N492" i="2"/>
  <c r="M492" i="2"/>
  <c r="L492" i="2"/>
  <c r="K492" i="2"/>
  <c r="J492" i="2"/>
  <c r="I492" i="2"/>
  <c r="H492" i="2"/>
  <c r="K548" i="2" l="1"/>
  <c r="K547" i="2"/>
  <c r="N515" i="2" l="1"/>
  <c r="N514" i="2"/>
  <c r="N513" i="2"/>
  <c r="N512" i="2"/>
  <c r="N511" i="2"/>
  <c r="M515" i="2"/>
  <c r="M514" i="2"/>
  <c r="M513" i="2"/>
  <c r="M512" i="2"/>
  <c r="M511" i="2"/>
  <c r="N497" i="2"/>
  <c r="N496" i="2"/>
  <c r="N495" i="2"/>
  <c r="N494" i="2"/>
  <c r="N493" i="2"/>
  <c r="M497" i="2"/>
  <c r="M496" i="2"/>
  <c r="M495" i="2"/>
  <c r="M494" i="2"/>
  <c r="M493" i="2"/>
  <c r="O65" i="2" l="1"/>
  <c r="W91" i="3" l="1"/>
  <c r="U91" i="3"/>
  <c r="T91" i="3"/>
  <c r="S91" i="3"/>
  <c r="R91" i="3"/>
  <c r="Q91" i="3"/>
  <c r="P91" i="3"/>
  <c r="O91" i="3"/>
  <c r="N91" i="3"/>
  <c r="M91" i="3"/>
  <c r="L91" i="3"/>
  <c r="K91" i="3"/>
  <c r="J91" i="3"/>
  <c r="L603" i="2" l="1"/>
  <c r="W87" i="3" l="1"/>
  <c r="U87" i="3"/>
  <c r="T87" i="3"/>
  <c r="S87" i="3"/>
  <c r="R87" i="3"/>
  <c r="Q87" i="3"/>
  <c r="P87" i="3"/>
  <c r="O87" i="3"/>
  <c r="N87" i="3"/>
  <c r="M87" i="3"/>
  <c r="L87" i="3"/>
  <c r="K87" i="3"/>
  <c r="J87" i="3"/>
  <c r="J58" i="2"/>
  <c r="M63" i="2" s="1"/>
  <c r="N63" i="2" s="1"/>
  <c r="J57" i="2"/>
  <c r="J56" i="2"/>
  <c r="G514" i="2" l="1"/>
  <c r="Q616" i="2" l="1"/>
  <c r="Q615" i="2"/>
  <c r="N615" i="2"/>
  <c r="Q514" i="2" l="1"/>
  <c r="P514" i="2"/>
  <c r="O514" i="2"/>
  <c r="L514" i="2"/>
  <c r="K514" i="2"/>
  <c r="J514" i="2"/>
  <c r="I514" i="2"/>
  <c r="H514" i="2"/>
  <c r="Q513" i="2"/>
  <c r="P513" i="2"/>
  <c r="O513" i="2"/>
  <c r="L513" i="2"/>
  <c r="K513" i="2"/>
  <c r="J513" i="2"/>
  <c r="I513" i="2"/>
  <c r="H513" i="2"/>
  <c r="G513" i="2"/>
  <c r="Q512" i="2"/>
  <c r="P512" i="2"/>
  <c r="O512" i="2"/>
  <c r="L512" i="2"/>
  <c r="K512" i="2"/>
  <c r="J512" i="2"/>
  <c r="I512" i="2"/>
  <c r="H512" i="2"/>
  <c r="G512" i="2"/>
  <c r="Q511" i="2"/>
  <c r="P511" i="2"/>
  <c r="O511" i="2"/>
  <c r="L511" i="2"/>
  <c r="K511" i="2"/>
  <c r="J511" i="2"/>
  <c r="I511" i="2"/>
  <c r="H511" i="2"/>
  <c r="G511" i="2"/>
  <c r="Q493" i="2"/>
  <c r="P493" i="2"/>
  <c r="O493" i="2"/>
  <c r="L493" i="2"/>
  <c r="K493" i="2"/>
  <c r="J493" i="2"/>
  <c r="I493" i="2"/>
  <c r="H493" i="2"/>
  <c r="G493" i="2"/>
  <c r="Q494" i="2"/>
  <c r="P494" i="2"/>
  <c r="O494" i="2"/>
  <c r="L494" i="2"/>
  <c r="K494" i="2"/>
  <c r="J494" i="2"/>
  <c r="I494" i="2"/>
  <c r="H494" i="2"/>
  <c r="G494" i="2"/>
  <c r="Q495" i="2"/>
  <c r="P495" i="2"/>
  <c r="O495" i="2"/>
  <c r="L495" i="2"/>
  <c r="K495" i="2"/>
  <c r="J495" i="2"/>
  <c r="I495" i="2"/>
  <c r="H495" i="2"/>
  <c r="G495" i="2"/>
  <c r="Q496" i="2"/>
  <c r="P496" i="2"/>
  <c r="O496" i="2"/>
  <c r="L496" i="2"/>
  <c r="K496" i="2"/>
  <c r="J496" i="2"/>
  <c r="I496" i="2"/>
  <c r="H496" i="2"/>
  <c r="G496" i="2"/>
  <c r="W59" i="3" l="1"/>
  <c r="V59" i="3"/>
  <c r="U59" i="3"/>
  <c r="T59" i="3"/>
  <c r="S59" i="3"/>
  <c r="R59" i="3"/>
  <c r="Q59" i="3"/>
  <c r="P59" i="3"/>
  <c r="O59" i="3"/>
  <c r="N59" i="3"/>
  <c r="M59" i="3"/>
  <c r="L59" i="3"/>
  <c r="K59" i="3"/>
  <c r="J59" i="3"/>
  <c r="I59" i="3"/>
  <c r="H59" i="3"/>
  <c r="G59" i="3"/>
  <c r="F59" i="3"/>
  <c r="W43" i="3" l="1"/>
  <c r="V43" i="3"/>
  <c r="U43" i="3"/>
  <c r="T43" i="3"/>
  <c r="S43" i="3"/>
  <c r="R43" i="3"/>
  <c r="Q43" i="3"/>
  <c r="P43" i="3"/>
  <c r="O43" i="3"/>
  <c r="N43" i="3"/>
  <c r="M43" i="3"/>
  <c r="L43" i="3"/>
  <c r="K43" i="3"/>
  <c r="J43" i="3"/>
  <c r="I43" i="3"/>
  <c r="H43" i="3"/>
  <c r="G43" i="3"/>
  <c r="F43" i="3"/>
  <c r="E669" i="2"/>
  <c r="F670" i="2" s="1"/>
  <c r="F673" i="2" s="1"/>
  <c r="F674" i="2" s="1"/>
  <c r="F675" i="2" s="1"/>
  <c r="H497" i="2"/>
  <c r="I497" i="2"/>
  <c r="J497" i="2"/>
  <c r="K497" i="2"/>
  <c r="L497" i="2"/>
  <c r="O497" i="2"/>
  <c r="P497" i="2"/>
  <c r="Q497" i="2"/>
  <c r="H515" i="2"/>
  <c r="I515" i="2"/>
  <c r="J515" i="2"/>
  <c r="K515" i="2"/>
  <c r="L515" i="2"/>
  <c r="O515" i="2"/>
  <c r="P515" i="2"/>
  <c r="Q515" i="2"/>
  <c r="G515" i="2"/>
  <c r="G497" i="2"/>
  <c r="E597" i="2" l="1"/>
  <c r="E602" i="2" s="1"/>
  <c r="E563" i="2"/>
  <c r="E567" i="2" s="1"/>
  <c r="E538" i="2"/>
  <c r="E799" i="2"/>
  <c r="E798" i="2"/>
  <c r="E797" i="2"/>
  <c r="E796" i="2"/>
  <c r="E795" i="2"/>
  <c r="E794" i="2"/>
  <c r="E763" i="2"/>
  <c r="E762" i="2"/>
  <c r="E761" i="2"/>
  <c r="E760" i="2"/>
  <c r="E759" i="2"/>
  <c r="E758" i="2"/>
  <c r="E757" i="2"/>
  <c r="E756" i="2"/>
  <c r="E755" i="2"/>
  <c r="E754" i="2"/>
  <c r="E753" i="2"/>
  <c r="E752" i="2"/>
  <c r="I107" i="2"/>
  <c r="I106" i="2"/>
  <c r="I105" i="2"/>
  <c r="I110" i="2"/>
  <c r="I109" i="2"/>
  <c r="I112" i="2"/>
  <c r="I111" i="2"/>
  <c r="I108" i="2"/>
  <c r="I104" i="2"/>
  <c r="I103" i="2"/>
  <c r="I102" i="2"/>
  <c r="I101" i="2"/>
  <c r="I100" i="2"/>
  <c r="I99" i="2"/>
  <c r="I98" i="2"/>
  <c r="I97" i="2"/>
  <c r="I96" i="2"/>
  <c r="I95" i="2"/>
  <c r="E41" i="3"/>
  <c r="I81" i="2"/>
  <c r="I80" i="2"/>
  <c r="I79" i="2"/>
  <c r="I78" i="2"/>
  <c r="I77" i="2"/>
  <c r="J77" i="2" s="1"/>
  <c r="I76" i="2"/>
  <c r="I75" i="2"/>
  <c r="I74" i="2"/>
  <c r="I73" i="2"/>
  <c r="M73" i="2" s="1"/>
  <c r="I72" i="2"/>
  <c r="M72" i="2" s="1"/>
  <c r="I71" i="2"/>
  <c r="M71" i="2" s="1"/>
  <c r="I70" i="2"/>
  <c r="M70" i="2" s="1"/>
  <c r="I69" i="2"/>
  <c r="M69" i="2" s="1"/>
  <c r="I68" i="2"/>
  <c r="M68" i="2" s="1"/>
  <c r="I67" i="2"/>
  <c r="M67" i="2" s="1"/>
  <c r="N67" i="2" s="1"/>
  <c r="I66" i="2"/>
  <c r="M66" i="2" s="1"/>
  <c r="N66" i="2" s="1"/>
  <c r="I65" i="2"/>
  <c r="M65" i="2" s="1"/>
  <c r="N65" i="2" s="1"/>
  <c r="I64" i="2"/>
  <c r="M64" i="2" s="1"/>
  <c r="N64" i="2" s="1"/>
  <c r="E832" i="2"/>
  <c r="E831" i="2"/>
  <c r="E830" i="2"/>
  <c r="E829" i="2"/>
  <c r="E828" i="2"/>
  <c r="E824" i="2"/>
  <c r="E823" i="2"/>
  <c r="E822" i="2"/>
  <c r="E821" i="2"/>
  <c r="E820" i="2"/>
  <c r="E819" i="2"/>
  <c r="E818" i="2"/>
  <c r="E817" i="2"/>
  <c r="E816" i="2"/>
  <c r="E815" i="2"/>
  <c r="E706" i="2"/>
  <c r="E703" i="2"/>
  <c r="F709" i="2" s="1"/>
  <c r="P684" i="2"/>
  <c r="O684" i="2"/>
  <c r="N684" i="2"/>
  <c r="M684" i="2"/>
  <c r="L684" i="2"/>
  <c r="K684" i="2"/>
  <c r="J684" i="2"/>
  <c r="I684" i="2"/>
  <c r="H684" i="2"/>
  <c r="G684" i="2"/>
  <c r="P679" i="2"/>
  <c r="P680" i="2" s="1"/>
  <c r="P682" i="2" s="1"/>
  <c r="O679" i="2"/>
  <c r="O680" i="2" s="1"/>
  <c r="O682" i="2" s="1"/>
  <c r="N679" i="2"/>
  <c r="N680" i="2" s="1"/>
  <c r="N682" i="2" s="1"/>
  <c r="M679" i="2"/>
  <c r="M680" i="2" s="1"/>
  <c r="M682" i="2" s="1"/>
  <c r="L679" i="2"/>
  <c r="L680" i="2" s="1"/>
  <c r="L682" i="2" s="1"/>
  <c r="K679" i="2"/>
  <c r="K680" i="2" s="1"/>
  <c r="K682" i="2" s="1"/>
  <c r="J679" i="2"/>
  <c r="J680" i="2" s="1"/>
  <c r="J682" i="2" s="1"/>
  <c r="I679" i="2"/>
  <c r="I680" i="2" s="1"/>
  <c r="I682" i="2" s="1"/>
  <c r="H679" i="2"/>
  <c r="H680" i="2" s="1"/>
  <c r="H682" i="2" s="1"/>
  <c r="G679" i="2"/>
  <c r="G680" i="2" s="1"/>
  <c r="G682" i="2" s="1"/>
  <c r="F680" i="2"/>
  <c r="F682" i="2" s="1"/>
  <c r="F685" i="2" s="1"/>
  <c r="F686" i="2" s="1"/>
  <c r="P672" i="2"/>
  <c r="O672" i="2"/>
  <c r="N672" i="2"/>
  <c r="M672" i="2"/>
  <c r="L672" i="2"/>
  <c r="K672" i="2"/>
  <c r="J672" i="2"/>
  <c r="I672" i="2"/>
  <c r="H672" i="2"/>
  <c r="G672" i="2"/>
  <c r="P667" i="2"/>
  <c r="P668" i="2" s="1"/>
  <c r="P670" i="2" s="1"/>
  <c r="O667" i="2"/>
  <c r="O668" i="2" s="1"/>
  <c r="O670" i="2" s="1"/>
  <c r="N667" i="2"/>
  <c r="M667" i="2"/>
  <c r="M668" i="2" s="1"/>
  <c r="M670" i="2" s="1"/>
  <c r="L667" i="2"/>
  <c r="L668" i="2" s="1"/>
  <c r="L670" i="2" s="1"/>
  <c r="K667" i="2"/>
  <c r="K668" i="2" s="1"/>
  <c r="K670" i="2" s="1"/>
  <c r="J667" i="2"/>
  <c r="J668" i="2" s="1"/>
  <c r="J670" i="2" s="1"/>
  <c r="I667" i="2"/>
  <c r="H667" i="2"/>
  <c r="H668" i="2" s="1"/>
  <c r="H670" i="2" s="1"/>
  <c r="G667" i="2"/>
  <c r="G668" i="2" s="1"/>
  <c r="G670" i="2" s="1"/>
  <c r="O653" i="2"/>
  <c r="L653" i="2"/>
  <c r="M653" i="2" s="1"/>
  <c r="I653" i="2"/>
  <c r="J653" i="2" s="1"/>
  <c r="G653" i="2"/>
  <c r="O645" i="2"/>
  <c r="L645" i="2"/>
  <c r="M645" i="2" s="1"/>
  <c r="I645" i="2"/>
  <c r="J645" i="2" s="1"/>
  <c r="G645" i="2"/>
  <c r="E644" i="2"/>
  <c r="E632" i="2"/>
  <c r="E631" i="2"/>
  <c r="E622" i="2"/>
  <c r="N616" i="2"/>
  <c r="N617" i="2" s="1"/>
  <c r="K616" i="2"/>
  <c r="H616" i="2"/>
  <c r="K615" i="2"/>
  <c r="H615" i="2"/>
  <c r="E587" i="2"/>
  <c r="Q581" i="2"/>
  <c r="N581" i="2"/>
  <c r="K581" i="2"/>
  <c r="H581" i="2"/>
  <c r="Q580" i="2"/>
  <c r="N580" i="2"/>
  <c r="K580" i="2"/>
  <c r="H580" i="2"/>
  <c r="H582" i="2" s="1"/>
  <c r="E554" i="2"/>
  <c r="E553" i="2"/>
  <c r="Q548" i="2"/>
  <c r="N548" i="2"/>
  <c r="H548" i="2"/>
  <c r="Q547" i="2"/>
  <c r="N547" i="2"/>
  <c r="H547" i="2"/>
  <c r="E643" i="2"/>
  <c r="D45" i="2"/>
  <c r="F45" i="2" s="1"/>
  <c r="W23" i="3" s="1"/>
  <c r="D44" i="2"/>
  <c r="F44" i="2" s="1"/>
  <c r="V23" i="3" s="1"/>
  <c r="D43" i="2"/>
  <c r="E43" i="2" s="1"/>
  <c r="U22" i="3" s="1"/>
  <c r="D42" i="2"/>
  <c r="F42" i="2" s="1"/>
  <c r="T23" i="3" s="1"/>
  <c r="D41" i="2"/>
  <c r="F41" i="2" s="1"/>
  <c r="S23" i="3" s="1"/>
  <c r="D40" i="2"/>
  <c r="E40" i="2" s="1"/>
  <c r="R22" i="3" s="1"/>
  <c r="D39" i="2"/>
  <c r="F39" i="2" s="1"/>
  <c r="Q23" i="3" s="1"/>
  <c r="F38" i="2"/>
  <c r="P23" i="3" s="1"/>
  <c r="D37" i="2"/>
  <c r="F37" i="2" s="1"/>
  <c r="O23" i="3" s="1"/>
  <c r="D36" i="2"/>
  <c r="E36" i="2" s="1"/>
  <c r="N22" i="3" s="1"/>
  <c r="D35" i="2"/>
  <c r="F35" i="2" s="1"/>
  <c r="M23" i="3" s="1"/>
  <c r="D34" i="2"/>
  <c r="F34" i="2" s="1"/>
  <c r="L23" i="3" s="1"/>
  <c r="D33" i="2"/>
  <c r="E33" i="2" s="1"/>
  <c r="K22" i="3" s="1"/>
  <c r="D32" i="2"/>
  <c r="F32" i="2" s="1"/>
  <c r="J23" i="3" s="1"/>
  <c r="D31" i="2"/>
  <c r="D30" i="2"/>
  <c r="D29" i="2"/>
  <c r="E29" i="2" s="1"/>
  <c r="G22" i="3" s="1"/>
  <c r="D28" i="2"/>
  <c r="F28" i="2" s="1"/>
  <c r="F23" i="3" s="1"/>
  <c r="F794" i="2" l="1"/>
  <c r="O673" i="2"/>
  <c r="G709" i="2"/>
  <c r="P685" i="2"/>
  <c r="J673" i="2"/>
  <c r="J674" i="2" s="1"/>
  <c r="J685" i="2"/>
  <c r="I668" i="2"/>
  <c r="I670" i="2" s="1"/>
  <c r="I673" i="2" s="1"/>
  <c r="I674" i="2" s="1"/>
  <c r="I675" i="2" s="1"/>
  <c r="I676" i="2" s="1"/>
  <c r="I744" i="2" s="1"/>
  <c r="I760" i="2" s="1"/>
  <c r="N668" i="2"/>
  <c r="N670" i="2" s="1"/>
  <c r="N673" i="2" s="1"/>
  <c r="N674" i="2" s="1"/>
  <c r="N675" i="2" s="1"/>
  <c r="N676" i="2" s="1"/>
  <c r="N744" i="2" s="1"/>
  <c r="N760" i="2" s="1"/>
  <c r="E121" i="2"/>
  <c r="E481" i="2" s="1"/>
  <c r="E120" i="2"/>
  <c r="E126" i="2" s="1"/>
  <c r="Q582" i="2"/>
  <c r="H549" i="2"/>
  <c r="K52" i="3"/>
  <c r="U52" i="3"/>
  <c r="H137" i="3"/>
  <c r="L52" i="3"/>
  <c r="O52" i="3"/>
  <c r="V137" i="3"/>
  <c r="F137" i="3"/>
  <c r="I137" i="3"/>
  <c r="S52" i="3"/>
  <c r="W52" i="3"/>
  <c r="J52" i="3"/>
  <c r="M52" i="3"/>
  <c r="T52" i="3"/>
  <c r="N549" i="2"/>
  <c r="E549" i="2" s="1"/>
  <c r="F556" i="2" s="1"/>
  <c r="G556" i="2" s="1"/>
  <c r="G137" i="3"/>
  <c r="N52" i="3"/>
  <c r="F41" i="3"/>
  <c r="K41" i="3"/>
  <c r="J86" i="3"/>
  <c r="M86" i="3"/>
  <c r="H41" i="3"/>
  <c r="L41" i="3"/>
  <c r="O41" i="3"/>
  <c r="T41" i="3"/>
  <c r="R41" i="3"/>
  <c r="K86" i="3"/>
  <c r="S41" i="3"/>
  <c r="U41" i="3"/>
  <c r="L86" i="3"/>
  <c r="O86" i="3"/>
  <c r="J41" i="3"/>
  <c r="M41" i="3"/>
  <c r="V41" i="3"/>
  <c r="P41" i="3"/>
  <c r="N86" i="3"/>
  <c r="I41" i="3"/>
  <c r="G41" i="3"/>
  <c r="N41" i="3"/>
  <c r="W41" i="3"/>
  <c r="Q41" i="3"/>
  <c r="F795" i="2"/>
  <c r="F798" i="2"/>
  <c r="K78" i="2"/>
  <c r="M78" i="2"/>
  <c r="K76" i="2"/>
  <c r="M76" i="2"/>
  <c r="K79" i="2"/>
  <c r="M79" i="2"/>
  <c r="K63" i="2"/>
  <c r="E39" i="3" s="1"/>
  <c r="K80" i="2"/>
  <c r="M80" i="2"/>
  <c r="N80" i="2" s="1"/>
  <c r="K75" i="2"/>
  <c r="M75" i="2"/>
  <c r="K74" i="2"/>
  <c r="M74" i="2"/>
  <c r="K77" i="2"/>
  <c r="M77" i="2"/>
  <c r="K81" i="2"/>
  <c r="M81" i="2"/>
  <c r="H617" i="2"/>
  <c r="F797" i="2"/>
  <c r="F796" i="2"/>
  <c r="E139" i="3"/>
  <c r="E541" i="2"/>
  <c r="G776" i="2" s="1"/>
  <c r="E531" i="2"/>
  <c r="E533" i="2" s="1"/>
  <c r="F799" i="2" s="1"/>
  <c r="E606" i="2"/>
  <c r="G785" i="2" s="1"/>
  <c r="E607" i="2"/>
  <c r="G786" i="2" s="1"/>
  <c r="E609" i="2"/>
  <c r="G788" i="2" s="1"/>
  <c r="E608" i="2"/>
  <c r="G787" i="2" s="1"/>
  <c r="Q617" i="2"/>
  <c r="K617" i="2"/>
  <c r="Q549" i="2"/>
  <c r="K582" i="2"/>
  <c r="N582" i="2"/>
  <c r="K549" i="2"/>
  <c r="L685" i="2"/>
  <c r="L686" i="2" s="1"/>
  <c r="L687" i="2" s="1"/>
  <c r="L688" i="2" s="1"/>
  <c r="L745" i="2" s="1"/>
  <c r="L762" i="2" s="1"/>
  <c r="G673" i="2"/>
  <c r="K673" i="2"/>
  <c r="K674" i="2" s="1"/>
  <c r="O674" i="2"/>
  <c r="O675" i="2" s="1"/>
  <c r="O676" i="2" s="1"/>
  <c r="O744" i="2" s="1"/>
  <c r="O760" i="2" s="1"/>
  <c r="G685" i="2"/>
  <c r="G686" i="2" s="1"/>
  <c r="K685" i="2"/>
  <c r="O685" i="2"/>
  <c r="O686" i="2" s="1"/>
  <c r="O687" i="2" s="1"/>
  <c r="O688" i="2" s="1"/>
  <c r="O745" i="2" s="1"/>
  <c r="O762" i="2" s="1"/>
  <c r="F687" i="2"/>
  <c r="F688" i="2" s="1"/>
  <c r="J686" i="2"/>
  <c r="J687" i="2" s="1"/>
  <c r="J688" i="2" s="1"/>
  <c r="J745" i="2" s="1"/>
  <c r="J762" i="2" s="1"/>
  <c r="N685" i="2"/>
  <c r="N686" i="2" s="1"/>
  <c r="N687" i="2" s="1"/>
  <c r="N688" i="2" s="1"/>
  <c r="N745" i="2" s="1"/>
  <c r="N762" i="2" s="1"/>
  <c r="F36" i="2"/>
  <c r="N23" i="3" s="1"/>
  <c r="E39" i="2"/>
  <c r="Q22" i="3" s="1"/>
  <c r="H673" i="2"/>
  <c r="H674" i="2" s="1"/>
  <c r="H675" i="2" s="1"/>
  <c r="L673" i="2"/>
  <c r="L674" i="2" s="1"/>
  <c r="L675" i="2" s="1"/>
  <c r="L676" i="2" s="1"/>
  <c r="L744" i="2" s="1"/>
  <c r="L760" i="2" s="1"/>
  <c r="P673" i="2"/>
  <c r="F33" i="2"/>
  <c r="K23" i="3" s="1"/>
  <c r="E35" i="2"/>
  <c r="M22" i="3" s="1"/>
  <c r="G773" i="2"/>
  <c r="H685" i="2"/>
  <c r="H686" i="2" s="1"/>
  <c r="H687" i="2" s="1"/>
  <c r="H688" i="2" s="1"/>
  <c r="H745" i="2" s="1"/>
  <c r="H762" i="2" s="1"/>
  <c r="E28" i="2"/>
  <c r="F22" i="3" s="1"/>
  <c r="P686" i="2"/>
  <c r="E42" i="2"/>
  <c r="T22" i="3" s="1"/>
  <c r="M673" i="2"/>
  <c r="M674" i="2" s="1"/>
  <c r="M675" i="2" s="1"/>
  <c r="M676" i="2" s="1"/>
  <c r="M744" i="2" s="1"/>
  <c r="M760" i="2" s="1"/>
  <c r="J675" i="2"/>
  <c r="J676" i="2" s="1"/>
  <c r="J744" i="2" s="1"/>
  <c r="J760" i="2" s="1"/>
  <c r="I685" i="2"/>
  <c r="I686" i="2" s="1"/>
  <c r="I687" i="2" s="1"/>
  <c r="I688" i="2" s="1"/>
  <c r="I745" i="2" s="1"/>
  <c r="I762" i="2" s="1"/>
  <c r="M685" i="2"/>
  <c r="M686" i="2" s="1"/>
  <c r="M687" i="2" s="1"/>
  <c r="M688" i="2" s="1"/>
  <c r="M745" i="2" s="1"/>
  <c r="M762" i="2" s="1"/>
  <c r="F29" i="2"/>
  <c r="G23" i="3" s="1"/>
  <c r="E32" i="2"/>
  <c r="J22" i="3" s="1"/>
  <c r="E41" i="2"/>
  <c r="S22" i="3" s="1"/>
  <c r="E45" i="2"/>
  <c r="W22" i="3" s="1"/>
  <c r="F40" i="2"/>
  <c r="R23" i="3" s="1"/>
  <c r="F43" i="2"/>
  <c r="U23" i="3" s="1"/>
  <c r="F30" i="2"/>
  <c r="E30" i="2"/>
  <c r="F31" i="2"/>
  <c r="I23" i="3" s="1"/>
  <c r="E31" i="2"/>
  <c r="I22" i="3" s="1"/>
  <c r="F710" i="2"/>
  <c r="F711" i="2" s="1"/>
  <c r="E38" i="2"/>
  <c r="P22" i="3" s="1"/>
  <c r="E574" i="2"/>
  <c r="G782" i="2" s="1"/>
  <c r="E37" i="3"/>
  <c r="K66" i="2"/>
  <c r="J66" i="2"/>
  <c r="K70" i="2"/>
  <c r="J70" i="2"/>
  <c r="K73" i="2"/>
  <c r="J73" i="2"/>
  <c r="E34" i="2"/>
  <c r="L22" i="3" s="1"/>
  <c r="E37" i="2"/>
  <c r="O22" i="3" s="1"/>
  <c r="E44" i="2"/>
  <c r="V22" i="3" s="1"/>
  <c r="E539" i="2"/>
  <c r="G774" i="2" s="1"/>
  <c r="E571" i="2"/>
  <c r="G779" i="2" s="1"/>
  <c r="K64" i="2"/>
  <c r="J64" i="2"/>
  <c r="K67" i="2"/>
  <c r="J67" i="2"/>
  <c r="E825" i="2"/>
  <c r="E827" i="2"/>
  <c r="E540" i="2"/>
  <c r="G775" i="2" s="1"/>
  <c r="E572" i="2"/>
  <c r="G780" i="2" s="1"/>
  <c r="E826" i="2"/>
  <c r="K68" i="2"/>
  <c r="J68" i="2"/>
  <c r="K71" i="2"/>
  <c r="J71" i="2"/>
  <c r="E573" i="2"/>
  <c r="G781" i="2" s="1"/>
  <c r="K65" i="2"/>
  <c r="J65" i="2"/>
  <c r="K69" i="2"/>
  <c r="J69" i="2"/>
  <c r="K72" i="2"/>
  <c r="J72" i="2"/>
  <c r="J74" i="2"/>
  <c r="J75" i="2"/>
  <c r="J76" i="2"/>
  <c r="J78" i="2"/>
  <c r="J79" i="2"/>
  <c r="J80" i="2"/>
  <c r="J81" i="2"/>
  <c r="G557" i="2" l="1"/>
  <c r="H556" i="2"/>
  <c r="I556" i="2" s="1"/>
  <c r="F745" i="2"/>
  <c r="F762" i="2" s="1"/>
  <c r="H550" i="2"/>
  <c r="F746" i="2"/>
  <c r="F761" i="2" s="1"/>
  <c r="F557" i="2"/>
  <c r="F558" i="2" s="1"/>
  <c r="F740" i="2" s="1"/>
  <c r="H676" i="2"/>
  <c r="H744" i="2" s="1"/>
  <c r="H760" i="2" s="1"/>
  <c r="G687" i="2"/>
  <c r="G688" i="2" s="1"/>
  <c r="G745" i="2" s="1"/>
  <c r="G762" i="2" s="1"/>
  <c r="P674" i="2"/>
  <c r="P675" i="2" s="1"/>
  <c r="P676" i="2" s="1"/>
  <c r="P744" i="2" s="1"/>
  <c r="P760" i="2" s="1"/>
  <c r="K675" i="2"/>
  <c r="K676" i="2" s="1"/>
  <c r="K744" i="2" s="1"/>
  <c r="K760" i="2" s="1"/>
  <c r="K686" i="2"/>
  <c r="K687" i="2" s="1"/>
  <c r="K688" i="2" s="1"/>
  <c r="K745" i="2" s="1"/>
  <c r="K762" i="2" s="1"/>
  <c r="G674" i="2"/>
  <c r="G675" i="2" s="1"/>
  <c r="G676" i="2" s="1"/>
  <c r="G744" i="2" s="1"/>
  <c r="G760" i="2" s="1"/>
  <c r="L63" i="2"/>
  <c r="E40" i="3" s="1"/>
  <c r="E480" i="2"/>
  <c r="A479" i="2"/>
  <c r="E315" i="2"/>
  <c r="E408" i="2"/>
  <c r="E219" i="2"/>
  <c r="G789" i="2"/>
  <c r="G777" i="2"/>
  <c r="V140" i="3" s="1"/>
  <c r="H22" i="3"/>
  <c r="H23" i="3"/>
  <c r="Q488" i="2"/>
  <c r="M488" i="2"/>
  <c r="I488" i="2"/>
  <c r="P487" i="2"/>
  <c r="L487" i="2"/>
  <c r="H487" i="2"/>
  <c r="O486" i="2"/>
  <c r="K486" i="2"/>
  <c r="G486" i="2"/>
  <c r="N485" i="2"/>
  <c r="J485" i="2"/>
  <c r="P484" i="2"/>
  <c r="L484" i="2"/>
  <c r="H484" i="2"/>
  <c r="O483" i="2"/>
  <c r="K483" i="2"/>
  <c r="G483" i="2"/>
  <c r="P488" i="2"/>
  <c r="L488" i="2"/>
  <c r="H488" i="2"/>
  <c r="O487" i="2"/>
  <c r="K487" i="2"/>
  <c r="G487" i="2"/>
  <c r="N486" i="2"/>
  <c r="J486" i="2"/>
  <c r="Q485" i="2"/>
  <c r="M485" i="2"/>
  <c r="I485" i="2"/>
  <c r="O484" i="2"/>
  <c r="K484" i="2"/>
  <c r="G484" i="2"/>
  <c r="N483" i="2"/>
  <c r="J483" i="2"/>
  <c r="O488" i="2"/>
  <c r="K488" i="2"/>
  <c r="G488" i="2"/>
  <c r="N487" i="2"/>
  <c r="J487" i="2"/>
  <c r="Q486" i="2"/>
  <c r="M486" i="2"/>
  <c r="I486" i="2"/>
  <c r="P485" i="2"/>
  <c r="L485" i="2"/>
  <c r="H485" i="2"/>
  <c r="N484" i="2"/>
  <c r="J484" i="2"/>
  <c r="Q483" i="2"/>
  <c r="M483" i="2"/>
  <c r="I483" i="2"/>
  <c r="N488" i="2"/>
  <c r="J488" i="2"/>
  <c r="Q487" i="2"/>
  <c r="M487" i="2"/>
  <c r="I487" i="2"/>
  <c r="P486" i="2"/>
  <c r="L486" i="2"/>
  <c r="H486" i="2"/>
  <c r="O485" i="2"/>
  <c r="K485" i="2"/>
  <c r="G485" i="2"/>
  <c r="Q484" i="2"/>
  <c r="M484" i="2"/>
  <c r="I484" i="2"/>
  <c r="P483" i="2"/>
  <c r="L483" i="2"/>
  <c r="H483" i="2"/>
  <c r="E617" i="2"/>
  <c r="F624" i="2" s="1"/>
  <c r="G624" i="2" s="1"/>
  <c r="H624" i="2" s="1"/>
  <c r="I624" i="2" s="1"/>
  <c r="J624" i="2" s="1"/>
  <c r="K624" i="2" s="1"/>
  <c r="L624" i="2" s="1"/>
  <c r="M624" i="2" s="1"/>
  <c r="N624" i="2" s="1"/>
  <c r="O624" i="2" s="1"/>
  <c r="P624" i="2" s="1"/>
  <c r="Q52" i="3"/>
  <c r="P52" i="3"/>
  <c r="G37" i="3"/>
  <c r="O37" i="3"/>
  <c r="N39" i="3"/>
  <c r="W39" i="3"/>
  <c r="P39" i="3"/>
  <c r="V39" i="3"/>
  <c r="R39" i="3"/>
  <c r="N37" i="3"/>
  <c r="F37" i="3"/>
  <c r="H37" i="3"/>
  <c r="G39" i="3"/>
  <c r="H39" i="3"/>
  <c r="K37" i="3"/>
  <c r="J39" i="3"/>
  <c r="I37" i="3"/>
  <c r="L37" i="3"/>
  <c r="S86" i="3"/>
  <c r="Q86" i="3"/>
  <c r="U86" i="3"/>
  <c r="T86" i="3"/>
  <c r="J37" i="3"/>
  <c r="F39" i="3"/>
  <c r="O39" i="3"/>
  <c r="K39" i="3"/>
  <c r="M37" i="3"/>
  <c r="I39" i="3"/>
  <c r="L39" i="3"/>
  <c r="S39" i="3"/>
  <c r="Q39" i="3"/>
  <c r="U39" i="3"/>
  <c r="T39" i="3"/>
  <c r="M39" i="3"/>
  <c r="W86" i="3"/>
  <c r="P86" i="3"/>
  <c r="R86" i="3"/>
  <c r="I139" i="3"/>
  <c r="G139" i="3"/>
  <c r="V139" i="3"/>
  <c r="H139" i="3"/>
  <c r="F139" i="3"/>
  <c r="F676" i="2"/>
  <c r="F763" i="2"/>
  <c r="H618" i="2"/>
  <c r="N618" i="2"/>
  <c r="M639" i="2"/>
  <c r="Q550" i="2"/>
  <c r="K618" i="2"/>
  <c r="Q618" i="2"/>
  <c r="E316" i="2"/>
  <c r="E409" i="2"/>
  <c r="E220" i="2"/>
  <c r="G228" i="2" s="1"/>
  <c r="E127" i="2"/>
  <c r="G146" i="2" s="1"/>
  <c r="K639" i="2"/>
  <c r="R52" i="3"/>
  <c r="E582" i="2"/>
  <c r="F589" i="2" s="1"/>
  <c r="G589" i="2" s="1"/>
  <c r="K550" i="2"/>
  <c r="L79" i="2"/>
  <c r="U37" i="3"/>
  <c r="L76" i="2"/>
  <c r="R37" i="3"/>
  <c r="L80" i="2"/>
  <c r="V37" i="3"/>
  <c r="L78" i="2"/>
  <c r="T37" i="3"/>
  <c r="L75" i="2"/>
  <c r="Q37" i="3"/>
  <c r="L81" i="2"/>
  <c r="W37" i="3"/>
  <c r="L77" i="2"/>
  <c r="S37" i="3"/>
  <c r="L74" i="2"/>
  <c r="P37" i="3"/>
  <c r="K583" i="2"/>
  <c r="N583" i="2"/>
  <c r="Q583" i="2"/>
  <c r="H583" i="2"/>
  <c r="N550" i="2"/>
  <c r="I639" i="2"/>
  <c r="P687" i="2"/>
  <c r="P688" i="2" s="1"/>
  <c r="P745" i="2" s="1"/>
  <c r="P762" i="2" s="1"/>
  <c r="L72" i="2"/>
  <c r="L65" i="2"/>
  <c r="L67" i="2"/>
  <c r="L70" i="2"/>
  <c r="L69" i="2"/>
  <c r="L71" i="2"/>
  <c r="L64" i="2"/>
  <c r="G783" i="2"/>
  <c r="L68" i="2"/>
  <c r="L73" i="2"/>
  <c r="L66" i="2"/>
  <c r="H709" i="2"/>
  <c r="I709" i="2" s="1"/>
  <c r="G710" i="2"/>
  <c r="G711" i="2" s="1"/>
  <c r="G746" i="2" s="1"/>
  <c r="G761" i="2" s="1"/>
  <c r="G639" i="2"/>
  <c r="F744" i="2" l="1"/>
  <c r="F760" i="2" s="1"/>
  <c r="G590" i="2"/>
  <c r="F590" i="2"/>
  <c r="F591" i="2" s="1"/>
  <c r="F625" i="2"/>
  <c r="F626" i="2" s="1"/>
  <c r="G318" i="2"/>
  <c r="E48" i="3" s="1"/>
  <c r="G321" i="2"/>
  <c r="G325" i="2"/>
  <c r="G328" i="2"/>
  <c r="G335" i="2"/>
  <c r="G324" i="2"/>
  <c r="G334" i="2"/>
  <c r="G319" i="2"/>
  <c r="G322" i="2"/>
  <c r="G329" i="2"/>
  <c r="G332" i="2"/>
  <c r="G336" i="2"/>
  <c r="G327" i="2"/>
  <c r="G331" i="2"/>
  <c r="G323" i="2"/>
  <c r="G326" i="2"/>
  <c r="G330" i="2"/>
  <c r="G333" i="2"/>
  <c r="J318" i="2"/>
  <c r="G320" i="2"/>
  <c r="H318" i="2"/>
  <c r="E639" i="2"/>
  <c r="G140" i="3"/>
  <c r="E140" i="3"/>
  <c r="F140" i="3"/>
  <c r="I140" i="3"/>
  <c r="H140" i="3"/>
  <c r="P423" i="2"/>
  <c r="L423" i="2"/>
  <c r="H423" i="2"/>
  <c r="N422" i="2"/>
  <c r="J422" i="2"/>
  <c r="Q421" i="2"/>
  <c r="M421" i="2"/>
  <c r="I421" i="2"/>
  <c r="P420" i="2"/>
  <c r="L420" i="2"/>
  <c r="H420" i="2"/>
  <c r="N419" i="2"/>
  <c r="J419" i="2"/>
  <c r="Q418" i="2"/>
  <c r="M418" i="2"/>
  <c r="I418" i="2"/>
  <c r="P417" i="2"/>
  <c r="L417" i="2"/>
  <c r="H417" i="2"/>
  <c r="O416" i="2"/>
  <c r="K416" i="2"/>
  <c r="G416" i="2"/>
  <c r="N415" i="2"/>
  <c r="J415" i="2"/>
  <c r="Q414" i="2"/>
  <c r="M414" i="2"/>
  <c r="I414" i="2"/>
  <c r="O413" i="2"/>
  <c r="K413" i="2"/>
  <c r="G413" i="2"/>
  <c r="N412" i="2"/>
  <c r="J412" i="2"/>
  <c r="Q411" i="2"/>
  <c r="M411" i="2"/>
  <c r="I411" i="2"/>
  <c r="Q423" i="2"/>
  <c r="N421" i="2"/>
  <c r="G419" i="2"/>
  <c r="I417" i="2"/>
  <c r="H416" i="2"/>
  <c r="G415" i="2"/>
  <c r="P413" i="2"/>
  <c r="K412" i="2"/>
  <c r="J411" i="2"/>
  <c r="O423" i="2"/>
  <c r="K423" i="2"/>
  <c r="G423" i="2"/>
  <c r="Q422" i="2"/>
  <c r="M422" i="2"/>
  <c r="I422" i="2"/>
  <c r="P421" i="2"/>
  <c r="L421" i="2"/>
  <c r="H421" i="2"/>
  <c r="O420" i="2"/>
  <c r="K420" i="2"/>
  <c r="G420" i="2"/>
  <c r="S50" i="3" s="1"/>
  <c r="Q419" i="2"/>
  <c r="M419" i="2"/>
  <c r="I419" i="2"/>
  <c r="P418" i="2"/>
  <c r="L418" i="2"/>
  <c r="H418" i="2"/>
  <c r="O417" i="2"/>
  <c r="K417" i="2"/>
  <c r="G417" i="2"/>
  <c r="N416" i="2"/>
  <c r="J416" i="2"/>
  <c r="Q415" i="2"/>
  <c r="M415" i="2"/>
  <c r="I415" i="2"/>
  <c r="P414" i="2"/>
  <c r="L414" i="2"/>
  <c r="H414" i="2"/>
  <c r="N413" i="2"/>
  <c r="J413" i="2"/>
  <c r="Q412" i="2"/>
  <c r="M412" i="2"/>
  <c r="I412" i="2"/>
  <c r="P411" i="2"/>
  <c r="L411" i="2"/>
  <c r="H411" i="2"/>
  <c r="M423" i="2"/>
  <c r="O422" i="2"/>
  <c r="J421" i="2"/>
  <c r="M420" i="2"/>
  <c r="O419" i="2"/>
  <c r="N418" i="2"/>
  <c r="Q417" i="2"/>
  <c r="P416" i="2"/>
  <c r="K415" i="2"/>
  <c r="J414" i="2"/>
  <c r="L413" i="2"/>
  <c r="O412" i="2"/>
  <c r="N411" i="2"/>
  <c r="N423" i="2"/>
  <c r="J423" i="2"/>
  <c r="P422" i="2"/>
  <c r="L422" i="2"/>
  <c r="H422" i="2"/>
  <c r="O421" i="2"/>
  <c r="K421" i="2"/>
  <c r="G421" i="2"/>
  <c r="N420" i="2"/>
  <c r="J420" i="2"/>
  <c r="P419" i="2"/>
  <c r="L419" i="2"/>
  <c r="H419" i="2"/>
  <c r="O418" i="2"/>
  <c r="K418" i="2"/>
  <c r="G418" i="2"/>
  <c r="N417" i="2"/>
  <c r="J417" i="2"/>
  <c r="Q416" i="2"/>
  <c r="M416" i="2"/>
  <c r="I416" i="2"/>
  <c r="P415" i="2"/>
  <c r="L415" i="2"/>
  <c r="H415" i="2"/>
  <c r="O414" i="2"/>
  <c r="K414" i="2"/>
  <c r="G414" i="2"/>
  <c r="Q413" i="2"/>
  <c r="M413" i="2"/>
  <c r="I413" i="2"/>
  <c r="P412" i="2"/>
  <c r="L412" i="2"/>
  <c r="H412" i="2"/>
  <c r="O411" i="2"/>
  <c r="K411" i="2"/>
  <c r="G411" i="2"/>
  <c r="I423" i="2"/>
  <c r="K422" i="2"/>
  <c r="G422" i="2"/>
  <c r="Q420" i="2"/>
  <c r="I420" i="2"/>
  <c r="K419" i="2"/>
  <c r="J418" i="2"/>
  <c r="M417" i="2"/>
  <c r="L416" i="2"/>
  <c r="O415" i="2"/>
  <c r="N414" i="2"/>
  <c r="H413" i="2"/>
  <c r="G412" i="2"/>
  <c r="N147" i="2"/>
  <c r="J147" i="2"/>
  <c r="Q146" i="2"/>
  <c r="M146" i="2"/>
  <c r="I146" i="2"/>
  <c r="P145" i="2"/>
  <c r="L145" i="2"/>
  <c r="H145" i="2"/>
  <c r="O144" i="2"/>
  <c r="K144" i="2"/>
  <c r="G144" i="2"/>
  <c r="N143" i="2"/>
  <c r="J143" i="2"/>
  <c r="P142" i="2"/>
  <c r="L142" i="2"/>
  <c r="H142" i="2"/>
  <c r="O141" i="2"/>
  <c r="K141" i="2"/>
  <c r="G141" i="2"/>
  <c r="N140" i="2"/>
  <c r="J140" i="2"/>
  <c r="Q139" i="2"/>
  <c r="M139" i="2"/>
  <c r="I139" i="2"/>
  <c r="P138" i="2"/>
  <c r="L138" i="2"/>
  <c r="H138" i="2"/>
  <c r="O137" i="2"/>
  <c r="K137" i="2"/>
  <c r="G137" i="2"/>
  <c r="Q136" i="2"/>
  <c r="M136" i="2"/>
  <c r="I136" i="2"/>
  <c r="P135" i="2"/>
  <c r="L135" i="2"/>
  <c r="H135" i="2"/>
  <c r="O134" i="2"/>
  <c r="K134" i="2"/>
  <c r="G134" i="2"/>
  <c r="N133" i="2"/>
  <c r="J133" i="2"/>
  <c r="Q132" i="2"/>
  <c r="M132" i="2"/>
  <c r="I132" i="2"/>
  <c r="P131" i="2"/>
  <c r="L131" i="2"/>
  <c r="H131" i="2"/>
  <c r="N130" i="2"/>
  <c r="J130" i="2"/>
  <c r="Q129" i="2"/>
  <c r="M129" i="2"/>
  <c r="I129" i="2"/>
  <c r="P137" i="2"/>
  <c r="M135" i="2"/>
  <c r="L134" i="2"/>
  <c r="K133" i="2"/>
  <c r="Q147" i="2"/>
  <c r="M147" i="2"/>
  <c r="I147" i="2"/>
  <c r="P146" i="2"/>
  <c r="L146" i="2"/>
  <c r="H146" i="2"/>
  <c r="O145" i="2"/>
  <c r="K145" i="2"/>
  <c r="G145" i="2"/>
  <c r="N144" i="2"/>
  <c r="J144" i="2"/>
  <c r="Q143" i="2"/>
  <c r="M143" i="2"/>
  <c r="I143" i="2"/>
  <c r="O142" i="2"/>
  <c r="K142" i="2"/>
  <c r="G142" i="2"/>
  <c r="N141" i="2"/>
  <c r="J141" i="2"/>
  <c r="Q140" i="2"/>
  <c r="M140" i="2"/>
  <c r="I140" i="2"/>
  <c r="P139" i="2"/>
  <c r="L139" i="2"/>
  <c r="H139" i="2"/>
  <c r="O138" i="2"/>
  <c r="K138" i="2"/>
  <c r="G138" i="2"/>
  <c r="N137" i="2"/>
  <c r="J137" i="2"/>
  <c r="P136" i="2"/>
  <c r="L136" i="2"/>
  <c r="H136" i="2"/>
  <c r="O135" i="2"/>
  <c r="K135" i="2"/>
  <c r="G135" i="2"/>
  <c r="N134" i="2"/>
  <c r="J134" i="2"/>
  <c r="Q133" i="2"/>
  <c r="M133" i="2"/>
  <c r="I133" i="2"/>
  <c r="P132" i="2"/>
  <c r="L132" i="2"/>
  <c r="H132" i="2"/>
  <c r="O131" i="2"/>
  <c r="K131" i="2"/>
  <c r="G131" i="2"/>
  <c r="Q130" i="2"/>
  <c r="M130" i="2"/>
  <c r="I130" i="2"/>
  <c r="P129" i="2"/>
  <c r="L129" i="2"/>
  <c r="H129" i="2"/>
  <c r="K147" i="2"/>
  <c r="L144" i="2"/>
  <c r="K143" i="2"/>
  <c r="Q142" i="2"/>
  <c r="I142" i="2"/>
  <c r="L141" i="2"/>
  <c r="O140" i="2"/>
  <c r="G140" i="2"/>
  <c r="J139" i="2"/>
  <c r="M138" i="2"/>
  <c r="L137" i="2"/>
  <c r="J136" i="2"/>
  <c r="I135" i="2"/>
  <c r="O133" i="2"/>
  <c r="P147" i="2"/>
  <c r="L147" i="2"/>
  <c r="H147" i="2"/>
  <c r="O146" i="2"/>
  <c r="K146" i="2"/>
  <c r="N145" i="2"/>
  <c r="J145" i="2"/>
  <c r="Q144" i="2"/>
  <c r="M144" i="2"/>
  <c r="I144" i="2"/>
  <c r="P143" i="2"/>
  <c r="L143" i="2"/>
  <c r="H143" i="2"/>
  <c r="N142" i="2"/>
  <c r="J142" i="2"/>
  <c r="Q141" i="2"/>
  <c r="M141" i="2"/>
  <c r="I141" i="2"/>
  <c r="P140" i="2"/>
  <c r="L140" i="2"/>
  <c r="H140" i="2"/>
  <c r="O139" i="2"/>
  <c r="K139" i="2"/>
  <c r="G139" i="2"/>
  <c r="N138" i="2"/>
  <c r="J138" i="2"/>
  <c r="Q137" i="2"/>
  <c r="M137" i="2"/>
  <c r="I137" i="2"/>
  <c r="O136" i="2"/>
  <c r="K136" i="2"/>
  <c r="G136" i="2"/>
  <c r="N135" i="2"/>
  <c r="J135" i="2"/>
  <c r="Q134" i="2"/>
  <c r="M134" i="2"/>
  <c r="I134" i="2"/>
  <c r="P133" i="2"/>
  <c r="L133" i="2"/>
  <c r="H133" i="2"/>
  <c r="O132" i="2"/>
  <c r="K132" i="2"/>
  <c r="G132" i="2"/>
  <c r="N131" i="2"/>
  <c r="J131" i="2"/>
  <c r="P130" i="2"/>
  <c r="L130" i="2"/>
  <c r="H130" i="2"/>
  <c r="O129" i="2"/>
  <c r="K129" i="2"/>
  <c r="O147" i="2"/>
  <c r="G147" i="2"/>
  <c r="N146" i="2"/>
  <c r="J146" i="2"/>
  <c r="Q145" i="2"/>
  <c r="M145" i="2"/>
  <c r="I145" i="2"/>
  <c r="P144" i="2"/>
  <c r="H144" i="2"/>
  <c r="O143" i="2"/>
  <c r="G143" i="2"/>
  <c r="M142" i="2"/>
  <c r="P141" i="2"/>
  <c r="H141" i="2"/>
  <c r="K140" i="2"/>
  <c r="N139" i="2"/>
  <c r="Q138" i="2"/>
  <c r="I138" i="2"/>
  <c r="H137" i="2"/>
  <c r="N136" i="2"/>
  <c r="Q135" i="2"/>
  <c r="P134" i="2"/>
  <c r="H134" i="2"/>
  <c r="Q131" i="2"/>
  <c r="G130" i="2"/>
  <c r="G133" i="2"/>
  <c r="M131" i="2"/>
  <c r="N129" i="2"/>
  <c r="N132" i="2"/>
  <c r="I131" i="2"/>
  <c r="O130" i="2"/>
  <c r="J129" i="2"/>
  <c r="J132" i="2"/>
  <c r="K130" i="2"/>
  <c r="N240" i="2"/>
  <c r="J240" i="2"/>
  <c r="Q239" i="2"/>
  <c r="M239" i="2"/>
  <c r="I239" i="2"/>
  <c r="P238" i="2"/>
  <c r="L238" i="2"/>
  <c r="H238" i="2"/>
  <c r="O237" i="2"/>
  <c r="K237" i="2"/>
  <c r="G237" i="2"/>
  <c r="N236" i="2"/>
  <c r="J236" i="2"/>
  <c r="P235" i="2"/>
  <c r="L235" i="2"/>
  <c r="H235" i="2"/>
  <c r="O234" i="2"/>
  <c r="K234" i="2"/>
  <c r="G234" i="2"/>
  <c r="N233" i="2"/>
  <c r="J233" i="2"/>
  <c r="Q232" i="2"/>
  <c r="M232" i="2"/>
  <c r="I232" i="2"/>
  <c r="P231" i="2"/>
  <c r="L231" i="2"/>
  <c r="H231" i="2"/>
  <c r="O230" i="2"/>
  <c r="K230" i="2"/>
  <c r="G230" i="2"/>
  <c r="Q229" i="2"/>
  <c r="M229" i="2"/>
  <c r="I229" i="2"/>
  <c r="P228" i="2"/>
  <c r="L228" i="2"/>
  <c r="H228" i="2"/>
  <c r="O227" i="2"/>
  <c r="K227" i="2"/>
  <c r="G227" i="2"/>
  <c r="N226" i="2"/>
  <c r="J226" i="2"/>
  <c r="Q225" i="2"/>
  <c r="M225" i="2"/>
  <c r="I225" i="2"/>
  <c r="P224" i="2"/>
  <c r="L224" i="2"/>
  <c r="H224" i="2"/>
  <c r="N223" i="2"/>
  <c r="J223" i="2"/>
  <c r="Q222" i="2"/>
  <c r="M222" i="2"/>
  <c r="I222" i="2"/>
  <c r="O240" i="2"/>
  <c r="N239" i="2"/>
  <c r="M238" i="2"/>
  <c r="L237" i="2"/>
  <c r="K236" i="2"/>
  <c r="Q235" i="2"/>
  <c r="P234" i="2"/>
  <c r="O233" i="2"/>
  <c r="J232" i="2"/>
  <c r="P230" i="2"/>
  <c r="N229" i="2"/>
  <c r="J229" i="2"/>
  <c r="I228" i="2"/>
  <c r="H227" i="2"/>
  <c r="G226" i="2"/>
  <c r="I47" i="3" s="1"/>
  <c r="Q224" i="2"/>
  <c r="G223" i="2"/>
  <c r="Q240" i="2"/>
  <c r="M240" i="2"/>
  <c r="I240" i="2"/>
  <c r="P239" i="2"/>
  <c r="L239" i="2"/>
  <c r="H239" i="2"/>
  <c r="O238" i="2"/>
  <c r="K238" i="2"/>
  <c r="G238" i="2"/>
  <c r="N237" i="2"/>
  <c r="J237" i="2"/>
  <c r="Q236" i="2"/>
  <c r="M236" i="2"/>
  <c r="I236" i="2"/>
  <c r="O235" i="2"/>
  <c r="K235" i="2"/>
  <c r="G235" i="2"/>
  <c r="N234" i="2"/>
  <c r="J234" i="2"/>
  <c r="Q233" i="2"/>
  <c r="M233" i="2"/>
  <c r="I233" i="2"/>
  <c r="P232" i="2"/>
  <c r="L232" i="2"/>
  <c r="H232" i="2"/>
  <c r="O231" i="2"/>
  <c r="K231" i="2"/>
  <c r="G231" i="2"/>
  <c r="N230" i="2"/>
  <c r="J230" i="2"/>
  <c r="P229" i="2"/>
  <c r="L229" i="2"/>
  <c r="H229" i="2"/>
  <c r="O228" i="2"/>
  <c r="K228" i="2"/>
  <c r="N227" i="2"/>
  <c r="J227" i="2"/>
  <c r="Q226" i="2"/>
  <c r="M226" i="2"/>
  <c r="I226" i="2"/>
  <c r="P225" i="2"/>
  <c r="L225" i="2"/>
  <c r="H225" i="2"/>
  <c r="O224" i="2"/>
  <c r="K224" i="2"/>
  <c r="G224" i="2"/>
  <c r="Q223" i="2"/>
  <c r="M223" i="2"/>
  <c r="I223" i="2"/>
  <c r="P222" i="2"/>
  <c r="L222" i="2"/>
  <c r="H222" i="2"/>
  <c r="G240" i="2"/>
  <c r="Q238" i="2"/>
  <c r="P237" i="2"/>
  <c r="H237" i="2"/>
  <c r="G236" i="2"/>
  <c r="M235" i="2"/>
  <c r="H234" i="2"/>
  <c r="K233" i="2"/>
  <c r="N232" i="2"/>
  <c r="M231" i="2"/>
  <c r="L230" i="2"/>
  <c r="Q228" i="2"/>
  <c r="L227" i="2"/>
  <c r="O226" i="2"/>
  <c r="J225" i="2"/>
  <c r="I224" i="2"/>
  <c r="O223" i="2"/>
  <c r="N222" i="2"/>
  <c r="P240" i="2"/>
  <c r="L240" i="2"/>
  <c r="H240" i="2"/>
  <c r="O239" i="2"/>
  <c r="K239" i="2"/>
  <c r="G239" i="2"/>
  <c r="N238" i="2"/>
  <c r="J238" i="2"/>
  <c r="Q237" i="2"/>
  <c r="M237" i="2"/>
  <c r="I237" i="2"/>
  <c r="P236" i="2"/>
  <c r="L236" i="2"/>
  <c r="H236" i="2"/>
  <c r="N235" i="2"/>
  <c r="J235" i="2"/>
  <c r="Q234" i="2"/>
  <c r="M234" i="2"/>
  <c r="I234" i="2"/>
  <c r="P233" i="2"/>
  <c r="L233" i="2"/>
  <c r="H233" i="2"/>
  <c r="O232" i="2"/>
  <c r="K232" i="2"/>
  <c r="G232" i="2"/>
  <c r="N231" i="2"/>
  <c r="J231" i="2"/>
  <c r="Q230" i="2"/>
  <c r="M230" i="2"/>
  <c r="I230" i="2"/>
  <c r="O229" i="2"/>
  <c r="K229" i="2"/>
  <c r="G229" i="2"/>
  <c r="N228" i="2"/>
  <c r="J228" i="2"/>
  <c r="Q227" i="2"/>
  <c r="M227" i="2"/>
  <c r="I227" i="2"/>
  <c r="P226" i="2"/>
  <c r="L226" i="2"/>
  <c r="H226" i="2"/>
  <c r="O225" i="2"/>
  <c r="K225" i="2"/>
  <c r="G225" i="2"/>
  <c r="N224" i="2"/>
  <c r="J224" i="2"/>
  <c r="P223" i="2"/>
  <c r="L223" i="2"/>
  <c r="H223" i="2"/>
  <c r="O222" i="2"/>
  <c r="K222" i="2"/>
  <c r="K240" i="2"/>
  <c r="J239" i="2"/>
  <c r="I238" i="2"/>
  <c r="O236" i="2"/>
  <c r="I235" i="2"/>
  <c r="L234" i="2"/>
  <c r="G233" i="2"/>
  <c r="Q231" i="2"/>
  <c r="I231" i="2"/>
  <c r="H230" i="2"/>
  <c r="M228" i="2"/>
  <c r="P227" i="2"/>
  <c r="K226" i="2"/>
  <c r="N225" i="2"/>
  <c r="M224" i="2"/>
  <c r="K223" i="2"/>
  <c r="J222" i="2"/>
  <c r="Q336" i="2"/>
  <c r="M336" i="2"/>
  <c r="I336" i="2"/>
  <c r="P335" i="2"/>
  <c r="L335" i="2"/>
  <c r="H335" i="2"/>
  <c r="O334" i="2"/>
  <c r="K334" i="2"/>
  <c r="N333" i="2"/>
  <c r="J333" i="2"/>
  <c r="Q332" i="2"/>
  <c r="M332" i="2"/>
  <c r="I332" i="2"/>
  <c r="O331" i="2"/>
  <c r="K331" i="2"/>
  <c r="N330" i="2"/>
  <c r="J330" i="2"/>
  <c r="Q329" i="2"/>
  <c r="M329" i="2"/>
  <c r="I329" i="2"/>
  <c r="P328" i="2"/>
  <c r="L328" i="2"/>
  <c r="H328" i="2"/>
  <c r="O327" i="2"/>
  <c r="K327" i="2"/>
  <c r="N326" i="2"/>
  <c r="J326" i="2"/>
  <c r="P325" i="2"/>
  <c r="L325" i="2"/>
  <c r="H325" i="2"/>
  <c r="O324" i="2"/>
  <c r="K324" i="2"/>
  <c r="N323" i="2"/>
  <c r="J323" i="2"/>
  <c r="Q322" i="2"/>
  <c r="M322" i="2"/>
  <c r="I322" i="2"/>
  <c r="P321" i="2"/>
  <c r="L321" i="2"/>
  <c r="H321" i="2"/>
  <c r="O320" i="2"/>
  <c r="K320" i="2"/>
  <c r="Q319" i="2"/>
  <c r="M319" i="2"/>
  <c r="I319" i="2"/>
  <c r="P318" i="2"/>
  <c r="L318" i="2"/>
  <c r="P336" i="2"/>
  <c r="L336" i="2"/>
  <c r="H336" i="2"/>
  <c r="O335" i="2"/>
  <c r="K335" i="2"/>
  <c r="N334" i="2"/>
  <c r="J334" i="2"/>
  <c r="Q333" i="2"/>
  <c r="M333" i="2"/>
  <c r="I333" i="2"/>
  <c r="P332" i="2"/>
  <c r="L332" i="2"/>
  <c r="H332" i="2"/>
  <c r="N331" i="2"/>
  <c r="J331" i="2"/>
  <c r="Q330" i="2"/>
  <c r="M330" i="2"/>
  <c r="I330" i="2"/>
  <c r="P329" i="2"/>
  <c r="L329" i="2"/>
  <c r="H329" i="2"/>
  <c r="O328" i="2"/>
  <c r="K328" i="2"/>
  <c r="N327" i="2"/>
  <c r="J327" i="2"/>
  <c r="Q326" i="2"/>
  <c r="M326" i="2"/>
  <c r="I326" i="2"/>
  <c r="O325" i="2"/>
  <c r="K325" i="2"/>
  <c r="N324" i="2"/>
  <c r="J324" i="2"/>
  <c r="Q323" i="2"/>
  <c r="M323" i="2"/>
  <c r="I323" i="2"/>
  <c r="P322" i="2"/>
  <c r="L322" i="2"/>
  <c r="H322" i="2"/>
  <c r="O321" i="2"/>
  <c r="K321" i="2"/>
  <c r="N320" i="2"/>
  <c r="J320" i="2"/>
  <c r="P319" i="2"/>
  <c r="L319" i="2"/>
  <c r="H319" i="2"/>
  <c r="O318" i="2"/>
  <c r="K318" i="2"/>
  <c r="O336" i="2"/>
  <c r="K336" i="2"/>
  <c r="N335" i="2"/>
  <c r="J335" i="2"/>
  <c r="Q334" i="2"/>
  <c r="M334" i="2"/>
  <c r="I334" i="2"/>
  <c r="P333" i="2"/>
  <c r="L333" i="2"/>
  <c r="H333" i="2"/>
  <c r="O332" i="2"/>
  <c r="K332" i="2"/>
  <c r="Q331" i="2"/>
  <c r="M331" i="2"/>
  <c r="I331" i="2"/>
  <c r="P330" i="2"/>
  <c r="L330" i="2"/>
  <c r="H330" i="2"/>
  <c r="O329" i="2"/>
  <c r="K329" i="2"/>
  <c r="N328" i="2"/>
  <c r="J328" i="2"/>
  <c r="Q327" i="2"/>
  <c r="M327" i="2"/>
  <c r="I327" i="2"/>
  <c r="P326" i="2"/>
  <c r="L326" i="2"/>
  <c r="H326" i="2"/>
  <c r="N325" i="2"/>
  <c r="J325" i="2"/>
  <c r="Q324" i="2"/>
  <c r="M324" i="2"/>
  <c r="I324" i="2"/>
  <c r="P323" i="2"/>
  <c r="L323" i="2"/>
  <c r="H323" i="2"/>
  <c r="O322" i="2"/>
  <c r="K322" i="2"/>
  <c r="N321" i="2"/>
  <c r="J321" i="2"/>
  <c r="Q320" i="2"/>
  <c r="M320" i="2"/>
  <c r="I320" i="2"/>
  <c r="O319" i="2"/>
  <c r="K319" i="2"/>
  <c r="N318" i="2"/>
  <c r="N336" i="2"/>
  <c r="J336" i="2"/>
  <c r="Q335" i="2"/>
  <c r="M335" i="2"/>
  <c r="I335" i="2"/>
  <c r="P334" i="2"/>
  <c r="L334" i="2"/>
  <c r="H334" i="2"/>
  <c r="O333" i="2"/>
  <c r="K333" i="2"/>
  <c r="N332" i="2"/>
  <c r="J332" i="2"/>
  <c r="P331" i="2"/>
  <c r="L331" i="2"/>
  <c r="H331" i="2"/>
  <c r="O330" i="2"/>
  <c r="K330" i="2"/>
  <c r="N329" i="2"/>
  <c r="J329" i="2"/>
  <c r="Q328" i="2"/>
  <c r="M328" i="2"/>
  <c r="I328" i="2"/>
  <c r="P327" i="2"/>
  <c r="L327" i="2"/>
  <c r="H327" i="2"/>
  <c r="O326" i="2"/>
  <c r="K326" i="2"/>
  <c r="Q325" i="2"/>
  <c r="M325" i="2"/>
  <c r="I325" i="2"/>
  <c r="P324" i="2"/>
  <c r="L324" i="2"/>
  <c r="H324" i="2"/>
  <c r="O323" i="2"/>
  <c r="K323" i="2"/>
  <c r="N322" i="2"/>
  <c r="J322" i="2"/>
  <c r="Q321" i="2"/>
  <c r="M321" i="2"/>
  <c r="I321" i="2"/>
  <c r="P320" i="2"/>
  <c r="L320" i="2"/>
  <c r="H320" i="2"/>
  <c r="N319" i="2"/>
  <c r="J319" i="2"/>
  <c r="Q318" i="2"/>
  <c r="M318" i="2"/>
  <c r="I318" i="2"/>
  <c r="G222" i="2"/>
  <c r="E47" i="3" s="1"/>
  <c r="G129" i="2"/>
  <c r="E46" i="3" s="1"/>
  <c r="G558" i="2"/>
  <c r="G740" i="2" s="1"/>
  <c r="G763" i="2" s="1"/>
  <c r="N40" i="3"/>
  <c r="M40" i="3"/>
  <c r="L40" i="3"/>
  <c r="P40" i="3"/>
  <c r="W40" i="3"/>
  <c r="Q40" i="3"/>
  <c r="V40" i="3"/>
  <c r="U40" i="3"/>
  <c r="H40" i="3"/>
  <c r="J40" i="3"/>
  <c r="O40" i="3"/>
  <c r="F40" i="3"/>
  <c r="K40" i="3"/>
  <c r="I40" i="3"/>
  <c r="G40" i="3"/>
  <c r="S40" i="3"/>
  <c r="T40" i="3"/>
  <c r="R40" i="3"/>
  <c r="G640" i="2"/>
  <c r="I640" i="2"/>
  <c r="M640" i="2"/>
  <c r="G591" i="2"/>
  <c r="G741" i="2" s="1"/>
  <c r="H710" i="2"/>
  <c r="H711" i="2" s="1"/>
  <c r="H746" i="2" s="1"/>
  <c r="H761" i="2" s="1"/>
  <c r="K640" i="2"/>
  <c r="G625" i="2" l="1"/>
  <c r="G626" i="2" s="1"/>
  <c r="G742" i="2" s="1"/>
  <c r="H589" i="2"/>
  <c r="F741" i="2"/>
  <c r="F755" i="2" s="1"/>
  <c r="F742" i="2"/>
  <c r="F646" i="2"/>
  <c r="J556" i="2"/>
  <c r="K556" i="2" s="1"/>
  <c r="L72" i="3"/>
  <c r="O72" i="3"/>
  <c r="F46" i="3"/>
  <c r="S72" i="3"/>
  <c r="K72" i="3"/>
  <c r="G46" i="3"/>
  <c r="R72" i="3"/>
  <c r="N72" i="3"/>
  <c r="L74" i="3"/>
  <c r="G47" i="3"/>
  <c r="K74" i="3"/>
  <c r="Q74" i="3"/>
  <c r="S74" i="3"/>
  <c r="M75" i="3"/>
  <c r="R75" i="3"/>
  <c r="U75" i="3"/>
  <c r="Q50" i="3"/>
  <c r="W50" i="3"/>
  <c r="U72" i="3"/>
  <c r="T72" i="3"/>
  <c r="I46" i="3"/>
  <c r="W72" i="3"/>
  <c r="H47" i="3"/>
  <c r="V47" i="3"/>
  <c r="U74" i="3"/>
  <c r="M74" i="3"/>
  <c r="P74" i="3"/>
  <c r="N75" i="3"/>
  <c r="G48" i="3"/>
  <c r="V48" i="3"/>
  <c r="J75" i="3"/>
  <c r="L75" i="3"/>
  <c r="T75" i="3"/>
  <c r="I48" i="3"/>
  <c r="W75" i="3"/>
  <c r="U50" i="3"/>
  <c r="N50" i="3"/>
  <c r="M72" i="3"/>
  <c r="Q72" i="3"/>
  <c r="R74" i="3"/>
  <c r="O74" i="3"/>
  <c r="J74" i="3"/>
  <c r="F47" i="3"/>
  <c r="O75" i="3"/>
  <c r="Q75" i="3"/>
  <c r="F48" i="3"/>
  <c r="S75" i="3"/>
  <c r="J50" i="3"/>
  <c r="R50" i="3"/>
  <c r="P50" i="3"/>
  <c r="J72" i="3"/>
  <c r="H46" i="3"/>
  <c r="V46" i="3"/>
  <c r="P72" i="3"/>
  <c r="N74" i="3"/>
  <c r="T74" i="3"/>
  <c r="W74" i="3"/>
  <c r="H48" i="3"/>
  <c r="K75" i="3"/>
  <c r="P75" i="3"/>
  <c r="T50" i="3"/>
  <c r="O50" i="3"/>
  <c r="M50" i="3"/>
  <c r="K50" i="3"/>
  <c r="L50" i="3"/>
  <c r="I710" i="2"/>
  <c r="I711" i="2" s="1"/>
  <c r="I746" i="2" s="1"/>
  <c r="I761" i="2" s="1"/>
  <c r="J709" i="2"/>
  <c r="G753" i="2"/>
  <c r="G756" i="2"/>
  <c r="G755" i="2"/>
  <c r="G751" i="2" l="1"/>
  <c r="G754" i="2"/>
  <c r="G752" i="2"/>
  <c r="I625" i="2"/>
  <c r="I626" i="2" s="1"/>
  <c r="I742" i="2" s="1"/>
  <c r="H625" i="2"/>
  <c r="H626" i="2" s="1"/>
  <c r="H742" i="2" s="1"/>
  <c r="H754" i="2" s="1"/>
  <c r="H590" i="2"/>
  <c r="H591" i="2" s="1"/>
  <c r="H741" i="2" s="1"/>
  <c r="I589" i="2"/>
  <c r="F753" i="2"/>
  <c r="F751" i="2"/>
  <c r="F752" i="2"/>
  <c r="F756" i="2"/>
  <c r="F754" i="2"/>
  <c r="G646" i="2"/>
  <c r="G647" i="2" s="1"/>
  <c r="F647" i="2"/>
  <c r="F648" i="2" s="1"/>
  <c r="F743" i="2" s="1"/>
  <c r="I557" i="2"/>
  <c r="I558" i="2" s="1"/>
  <c r="I740" i="2" s="1"/>
  <c r="I763" i="2" s="1"/>
  <c r="H557" i="2"/>
  <c r="H558" i="2" s="1"/>
  <c r="H740" i="2" s="1"/>
  <c r="H763" i="2" s="1"/>
  <c r="H752" i="2"/>
  <c r="H751" i="2"/>
  <c r="J557" i="2"/>
  <c r="K709" i="2"/>
  <c r="J710" i="2"/>
  <c r="J711" i="2" s="1"/>
  <c r="J746" i="2" s="1"/>
  <c r="J761" i="2" s="1"/>
  <c r="J625" i="2"/>
  <c r="H755" i="2" l="1"/>
  <c r="H753" i="2"/>
  <c r="H756" i="2"/>
  <c r="J589" i="2"/>
  <c r="J590" i="2" s="1"/>
  <c r="J591" i="2" s="1"/>
  <c r="J741" i="2" s="1"/>
  <c r="I590" i="2"/>
  <c r="I591" i="2" s="1"/>
  <c r="I741" i="2" s="1"/>
  <c r="I755" i="2" s="1"/>
  <c r="F758" i="2"/>
  <c r="F757" i="2"/>
  <c r="F759" i="2"/>
  <c r="G648" i="2"/>
  <c r="G743" i="2" s="1"/>
  <c r="G757" i="2" s="1"/>
  <c r="H646" i="2"/>
  <c r="H647" i="2" s="1"/>
  <c r="J558" i="2"/>
  <c r="J740" i="2" s="1"/>
  <c r="J763" i="2" s="1"/>
  <c r="I751" i="2"/>
  <c r="I754" i="2"/>
  <c r="I752" i="2"/>
  <c r="K557" i="2"/>
  <c r="K558" i="2" s="1"/>
  <c r="K740" i="2" s="1"/>
  <c r="K763" i="2" s="1"/>
  <c r="L556" i="2"/>
  <c r="L709" i="2"/>
  <c r="K710" i="2"/>
  <c r="K711" i="2" s="1"/>
  <c r="K746" i="2" s="1"/>
  <c r="K761" i="2" s="1"/>
  <c r="K625" i="2"/>
  <c r="J626" i="2"/>
  <c r="J742" i="2" s="1"/>
  <c r="I756" i="2" l="1"/>
  <c r="I753" i="2"/>
  <c r="K589" i="2"/>
  <c r="K590" i="2" s="1"/>
  <c r="G758" i="2"/>
  <c r="G759" i="2"/>
  <c r="I646" i="2"/>
  <c r="I647" i="2" s="1"/>
  <c r="H648" i="2"/>
  <c r="H743" i="2" s="1"/>
  <c r="L710" i="2"/>
  <c r="L711" i="2" s="1"/>
  <c r="L746" i="2" s="1"/>
  <c r="L761" i="2" s="1"/>
  <c r="M709" i="2"/>
  <c r="M710" i="2" s="1"/>
  <c r="M556" i="2"/>
  <c r="L557" i="2"/>
  <c r="L558" i="2" s="1"/>
  <c r="L740" i="2" s="1"/>
  <c r="L763" i="2" s="1"/>
  <c r="L625" i="2"/>
  <c r="K626" i="2"/>
  <c r="K742" i="2" s="1"/>
  <c r="J755" i="2"/>
  <c r="J753" i="2"/>
  <c r="J756" i="2"/>
  <c r="J752" i="2"/>
  <c r="J751" i="2"/>
  <c r="J754" i="2"/>
  <c r="L589" i="2"/>
  <c r="L590" i="2" s="1"/>
  <c r="K591" i="2"/>
  <c r="K741" i="2" s="1"/>
  <c r="H759" i="2" l="1"/>
  <c r="H758" i="2"/>
  <c r="H757" i="2"/>
  <c r="I648" i="2"/>
  <c r="I743" i="2" s="1"/>
  <c r="J646" i="2"/>
  <c r="J647" i="2" s="1"/>
  <c r="K752" i="2"/>
  <c r="K751" i="2"/>
  <c r="K754" i="2"/>
  <c r="L626" i="2"/>
  <c r="L742" i="2" s="1"/>
  <c r="M625" i="2"/>
  <c r="M589" i="2"/>
  <c r="M590" i="2" s="1"/>
  <c r="L591" i="2"/>
  <c r="L741" i="2" s="1"/>
  <c r="K755" i="2"/>
  <c r="K753" i="2"/>
  <c r="K756" i="2"/>
  <c r="N556" i="2"/>
  <c r="M557" i="2"/>
  <c r="M558" i="2" s="1"/>
  <c r="M740" i="2" s="1"/>
  <c r="M763" i="2" s="1"/>
  <c r="M711" i="2"/>
  <c r="M746" i="2" s="1"/>
  <c r="M761" i="2" s="1"/>
  <c r="N709" i="2"/>
  <c r="O709" i="2" s="1"/>
  <c r="I757" i="2" l="1"/>
  <c r="I759" i="2"/>
  <c r="I758" i="2"/>
  <c r="K646" i="2"/>
  <c r="K647" i="2" s="1"/>
  <c r="J648" i="2"/>
  <c r="J743" i="2" s="1"/>
  <c r="M591" i="2"/>
  <c r="M741" i="2" s="1"/>
  <c r="N589" i="2"/>
  <c r="N590" i="2" s="1"/>
  <c r="L752" i="2"/>
  <c r="L751" i="2"/>
  <c r="L754" i="2"/>
  <c r="N557" i="2"/>
  <c r="N558" i="2" s="1"/>
  <c r="N740" i="2" s="1"/>
  <c r="N763" i="2" s="1"/>
  <c r="O556" i="2"/>
  <c r="N710" i="2"/>
  <c r="N711" i="2" s="1"/>
  <c r="N746" i="2" s="1"/>
  <c r="N761" i="2" s="1"/>
  <c r="L755" i="2"/>
  <c r="L753" i="2"/>
  <c r="L756" i="2"/>
  <c r="M626" i="2"/>
  <c r="M742" i="2" s="1"/>
  <c r="N625" i="2"/>
  <c r="L646" i="2" l="1"/>
  <c r="L647" i="2" s="1"/>
  <c r="K648" i="2"/>
  <c r="K743" i="2" s="1"/>
  <c r="J757" i="2"/>
  <c r="J759" i="2"/>
  <c r="J758" i="2"/>
  <c r="M752" i="2"/>
  <c r="M751" i="2"/>
  <c r="M754" i="2"/>
  <c r="P709" i="2"/>
  <c r="P710" i="2" s="1"/>
  <c r="P711" i="2" s="1"/>
  <c r="P746" i="2" s="1"/>
  <c r="P761" i="2" s="1"/>
  <c r="O710" i="2"/>
  <c r="O711" i="2" s="1"/>
  <c r="O746" i="2" s="1"/>
  <c r="O761" i="2" s="1"/>
  <c r="M755" i="2"/>
  <c r="M753" i="2"/>
  <c r="M756" i="2"/>
  <c r="O557" i="2"/>
  <c r="O558" i="2" s="1"/>
  <c r="O740" i="2" s="1"/>
  <c r="O763" i="2" s="1"/>
  <c r="P556" i="2"/>
  <c r="P557" i="2" s="1"/>
  <c r="P558" i="2" s="1"/>
  <c r="N591" i="2"/>
  <c r="N741" i="2" s="1"/>
  <c r="O589" i="2"/>
  <c r="O590" i="2" s="1"/>
  <c r="O625" i="2"/>
  <c r="N626" i="2"/>
  <c r="N742" i="2" s="1"/>
  <c r="P740" i="2" l="1"/>
  <c r="P763" i="2" s="1"/>
  <c r="K758" i="2"/>
  <c r="K757" i="2"/>
  <c r="K759" i="2"/>
  <c r="L648" i="2"/>
  <c r="L743" i="2" s="1"/>
  <c r="M646" i="2"/>
  <c r="M647" i="2" s="1"/>
  <c r="O626" i="2"/>
  <c r="O742" i="2" s="1"/>
  <c r="N753" i="2"/>
  <c r="N756" i="2"/>
  <c r="N755" i="2"/>
  <c r="P589" i="2"/>
  <c r="O591" i="2"/>
  <c r="O741" i="2" s="1"/>
  <c r="N752" i="2"/>
  <c r="N751" i="2"/>
  <c r="N754" i="2"/>
  <c r="P625" i="2" l="1"/>
  <c r="P626" i="2" s="1"/>
  <c r="P742" i="2" s="1"/>
  <c r="P590" i="2"/>
  <c r="P591" i="2" s="1"/>
  <c r="P741" i="2" s="1"/>
  <c r="L757" i="2"/>
  <c r="L759" i="2"/>
  <c r="L758" i="2"/>
  <c r="N646" i="2"/>
  <c r="N647" i="2" s="1"/>
  <c r="M648" i="2"/>
  <c r="M743" i="2" s="1"/>
  <c r="O753" i="2"/>
  <c r="O756" i="2"/>
  <c r="O755" i="2"/>
  <c r="O752" i="2"/>
  <c r="O751" i="2"/>
  <c r="O754" i="2"/>
  <c r="P756" i="2" l="1"/>
  <c r="P755" i="2"/>
  <c r="P753" i="2"/>
  <c r="P754" i="2"/>
  <c r="P752" i="2"/>
  <c r="P751" i="2"/>
  <c r="O646" i="2"/>
  <c r="O647" i="2" s="1"/>
  <c r="N648" i="2"/>
  <c r="N743" i="2" s="1"/>
  <c r="M757" i="2"/>
  <c r="M758" i="2"/>
  <c r="M759" i="2"/>
  <c r="N758" i="2" l="1"/>
  <c r="N759" i="2"/>
  <c r="N757" i="2"/>
  <c r="P646" i="2"/>
  <c r="P647" i="2" s="1"/>
  <c r="O648" i="2"/>
  <c r="O743" i="2" s="1"/>
  <c r="P648" i="2" l="1"/>
  <c r="P743" i="2" s="1"/>
  <c r="O759" i="2"/>
  <c r="O758" i="2"/>
  <c r="O757" i="2"/>
  <c r="P757" i="2" l="1"/>
  <c r="P759" i="2"/>
  <c r="P758" i="2"/>
</calcChain>
</file>

<file path=xl/sharedStrings.xml><?xml version="1.0" encoding="utf-8"?>
<sst xmlns="http://schemas.openxmlformats.org/spreadsheetml/2006/main" count="3089" uniqueCount="667">
  <si>
    <t>File Information</t>
  </si>
  <si>
    <t>Cell Styles</t>
  </si>
  <si>
    <t>Name</t>
  </si>
  <si>
    <t>Example</t>
  </si>
  <si>
    <t>Description</t>
  </si>
  <si>
    <t>Active Case</t>
  </si>
  <si>
    <t>For inputs that provide a choice (pulldown menu), the active case chosen is highlighted this way</t>
  </si>
  <si>
    <t>Column Header</t>
  </si>
  <si>
    <t>Header</t>
  </si>
  <si>
    <t>header for table/column</t>
  </si>
  <si>
    <t>Counter0</t>
  </si>
  <si>
    <t>counter (0,1,2…); conditional formatting value=0</t>
  </si>
  <si>
    <t>counter (0,1,2…); conditional formatting value&gt;0</t>
  </si>
  <si>
    <t>ErrorCheck</t>
  </si>
  <si>
    <t>for checking; should always be set to 0 if correct; conditional formatting value=0</t>
  </si>
  <si>
    <t>for checking; should always be set to 0 if correct; conditional formatting value&lt;&gt;0</t>
  </si>
  <si>
    <t>Explanatory Text</t>
  </si>
  <si>
    <t>Notes or comments</t>
  </si>
  <si>
    <t>EY</t>
  </si>
  <si>
    <t>formats calendar year to EY</t>
  </si>
  <si>
    <t>Hardcode</t>
  </si>
  <si>
    <t>hardcoded numbers (or where calculation performed only in cell); note: all calculated results are in regular black font</t>
  </si>
  <si>
    <t>Heading 1</t>
  </si>
  <si>
    <t>Heading 2</t>
  </si>
  <si>
    <t>Heading 3</t>
  </si>
  <si>
    <t>ImportedInTab</t>
  </si>
  <si>
    <t>value imported from within same tab</t>
  </si>
  <si>
    <t>ImportedOtherTab</t>
  </si>
  <si>
    <t>value imported from another tab</t>
  </si>
  <si>
    <t>InputCell</t>
  </si>
  <si>
    <t>user input, may have dropdown based on Data Validation…List</t>
  </si>
  <si>
    <t>SumToRight</t>
  </si>
  <si>
    <t>Total</t>
  </si>
  <si>
    <t>sum (or other arithmetic operation) of numbers directly above</t>
  </si>
  <si>
    <t>Units</t>
  </si>
  <si>
    <t>MWh</t>
  </si>
  <si>
    <t>WorksheetTitle</t>
  </si>
  <si>
    <t>Title</t>
  </si>
  <si>
    <t>top row header</t>
  </si>
  <si>
    <t>WorksheetSubtitle</t>
  </si>
  <si>
    <t>Subtitle</t>
  </si>
  <si>
    <t>2nd row sub-header</t>
  </si>
  <si>
    <t>Lists</t>
  </si>
  <si>
    <t>Incentive Types</t>
  </si>
  <si>
    <t xml:space="preserve">Range Name: </t>
  </si>
  <si>
    <t>List_IncentiveTypes</t>
  </si>
  <si>
    <t>Incentive Type</t>
  </si>
  <si>
    <t>Short Form</t>
  </si>
  <si>
    <t>Total Compensation</t>
  </si>
  <si>
    <t>TComp</t>
  </si>
  <si>
    <t>Fixed Incentive</t>
  </si>
  <si>
    <t>FxdInc</t>
  </si>
  <si>
    <t>Market-Based RECs with Floor</t>
  </si>
  <si>
    <t>Mkt</t>
  </si>
  <si>
    <t>EDCs</t>
  </si>
  <si>
    <t>List_EDCs (left column)</t>
  </si>
  <si>
    <t>EDC Name</t>
  </si>
  <si>
    <t>Long Form</t>
  </si>
  <si>
    <t>ACE</t>
  </si>
  <si>
    <t>Atlantic City Electric Co</t>
  </si>
  <si>
    <t>JCPL</t>
  </si>
  <si>
    <t>Jersey Central Power &amp; Lt Co (New Jersey)</t>
  </si>
  <si>
    <t>PSEG</t>
  </si>
  <si>
    <t>Public Service Elec &amp; Gas Co</t>
  </si>
  <si>
    <t>RECO</t>
  </si>
  <si>
    <t>Rockland Electric Co (New Jersey)</t>
  </si>
  <si>
    <t>SAM Financial Models</t>
  </si>
  <si>
    <t>List_SAMFinancialModel</t>
  </si>
  <si>
    <t>SAM Financial Model</t>
  </si>
  <si>
    <t>DO</t>
  </si>
  <si>
    <t>PPA</t>
  </si>
  <si>
    <t>SAM Input Source</t>
  </si>
  <si>
    <t>research</t>
  </si>
  <si>
    <t>TI modeling</t>
  </si>
  <si>
    <t>user input</t>
  </si>
  <si>
    <t>List_SAMCases</t>
  </si>
  <si>
    <t>SAM Case</t>
  </si>
  <si>
    <t>Comm_DO_Ground_lg</t>
  </si>
  <si>
    <t>Comm_DO_Ground_med</t>
  </si>
  <si>
    <t>Comm_DO_Roof_lg</t>
  </si>
  <si>
    <t>Comm_DO_Roof_med</t>
  </si>
  <si>
    <t>Comm_DO_Roof_sm</t>
  </si>
  <si>
    <t>Comm_TPO_Carport</t>
  </si>
  <si>
    <t>Comm_TPO_Ground_lg</t>
  </si>
  <si>
    <t>Comm_TPO_Ground_med</t>
  </si>
  <si>
    <t>Comm_TPO_Roof_lg</t>
  </si>
  <si>
    <t>Comm_TPO_Roof_med</t>
  </si>
  <si>
    <t>Comm_TPO_Roof_sm</t>
  </si>
  <si>
    <t>CS_Ground</t>
  </si>
  <si>
    <t>CS_Roof_lg</t>
  </si>
  <si>
    <t>CS_Roof_med</t>
  </si>
  <si>
    <t>Grid_Ground</t>
  </si>
  <si>
    <t>Grid_Ground_OOS</t>
  </si>
  <si>
    <t>Grid_Roof</t>
  </si>
  <si>
    <t>Resi_DO_Roof</t>
  </si>
  <si>
    <t>Resi_TPO_Roof</t>
  </si>
  <si>
    <t>SAM Capex (Size) Class</t>
  </si>
  <si>
    <t>List_SAMCapexClass</t>
  </si>
  <si>
    <t>SAM Capex Class</t>
  </si>
  <si>
    <t>very large</t>
  </si>
  <si>
    <t>other</t>
  </si>
  <si>
    <t>Tariff Class</t>
  </si>
  <si>
    <t>List_TariffClass</t>
  </si>
  <si>
    <t>SAM Tariff Class</t>
  </si>
  <si>
    <t>Index</t>
  </si>
  <si>
    <t>Residential</t>
  </si>
  <si>
    <t>Commercial</t>
  </si>
  <si>
    <t>Large C&amp;I</t>
  </si>
  <si>
    <t>Community Solar</t>
  </si>
  <si>
    <t>Grid Ground NJ</t>
  </si>
  <si>
    <t>Grid Roof NJ</t>
  </si>
  <si>
    <t>Grid Ground OOS</t>
  </si>
  <si>
    <t>Inputs Setup for SAM Runs</t>
  </si>
  <si>
    <t>Orientation</t>
  </si>
  <si>
    <t>Tilt and Azimuth by Broad Project Types</t>
  </si>
  <si>
    <t>Tilt</t>
  </si>
  <si>
    <t>Azimuth</t>
  </si>
  <si>
    <t>Commercial Carport</t>
  </si>
  <si>
    <t>Commercial Ground</t>
  </si>
  <si>
    <t>Commercial Roof</t>
  </si>
  <si>
    <t>Grid Ground</t>
  </si>
  <si>
    <t>Grid Roof</t>
  </si>
  <si>
    <t>Residential Roof</t>
  </si>
  <si>
    <t>Tilt and Azimuth by SAM Case</t>
  </si>
  <si>
    <t>Electricity and PPA Rates</t>
  </si>
  <si>
    <t>Seasonal weightings by specific energy production</t>
  </si>
  <si>
    <t>Summer</t>
  </si>
  <si>
    <t>%</t>
  </si>
  <si>
    <t>Winter</t>
  </si>
  <si>
    <t>Community Solar weightings for utility tariff rates</t>
  </si>
  <si>
    <t>Retail growth rates per stakeholder feedback (incl. impact of new clean energy costs)</t>
  </si>
  <si>
    <t>Residential retail rates</t>
  </si>
  <si>
    <t>%/year</t>
  </si>
  <si>
    <t>Commercial retail rates</t>
  </si>
  <si>
    <t>calculated based on weightings above</t>
  </si>
  <si>
    <t>Wholesale</t>
  </si>
  <si>
    <t>PPA Price discount to retail rates</t>
  </si>
  <si>
    <t>Residential Rates</t>
  </si>
  <si>
    <t>Active Case EDC</t>
  </si>
  <si>
    <t>EDC</t>
  </si>
  <si>
    <t>text</t>
  </si>
  <si>
    <t>Schedule</t>
  </si>
  <si>
    <t>Residential Service</t>
  </si>
  <si>
    <t>RS - Residential Service</t>
  </si>
  <si>
    <t>Residential Service (SC1)</t>
  </si>
  <si>
    <t>OpenEI reference file (GUID/URI ref)</t>
  </si>
  <si>
    <t>5e4aad005457a3b37dc0e722</t>
  </si>
  <si>
    <t>5d5c3d3e5457a33033f1ab35</t>
  </si>
  <si>
    <t>5d0a5d9d5457a33b46474944</t>
  </si>
  <si>
    <t>5bc495a35457a349473b43ef</t>
  </si>
  <si>
    <t>SAM Energy Charges Tornado Chart rows</t>
  </si>
  <si>
    <t>Period</t>
  </si>
  <si>
    <t>Breakpoint</t>
  </si>
  <si>
    <t>ACE_Rate</t>
  </si>
  <si>
    <t>JCPL_Rate</t>
  </si>
  <si>
    <t>PSEG_Rate</t>
  </si>
  <si>
    <t>RECO_Rate</t>
  </si>
  <si>
    <t>Row 0</t>
  </si>
  <si>
    <t>$/kWh</t>
  </si>
  <si>
    <t>up to 750 kWh</t>
  </si>
  <si>
    <t>up to 600 kWh</t>
  </si>
  <si>
    <t>up to 250 kWh</t>
  </si>
  <si>
    <t>Row 1</t>
  </si>
  <si>
    <t>&gt;750 kWh</t>
  </si>
  <si>
    <t>&gt;600 kWh</t>
  </si>
  <si>
    <t>&gt;250 kWh</t>
  </si>
  <si>
    <t>Row 2</t>
  </si>
  <si>
    <t>up to 500 kWh</t>
  </si>
  <si>
    <t>all</t>
  </si>
  <si>
    <t>Row 3</t>
  </si>
  <si>
    <t>&gt;500 kWh</t>
  </si>
  <si>
    <t>Weighted Rates for PPA derivations</t>
  </si>
  <si>
    <t xml:space="preserve">Assumes that project output substantially exceeds maximum monthly usage </t>
  </si>
  <si>
    <t>breakpoints (i.e., use the higher rate in each season)</t>
  </si>
  <si>
    <t>Periods</t>
  </si>
  <si>
    <t>Weighted rate (seasonally)</t>
  </si>
  <si>
    <t>ranking (1=high)</t>
  </si>
  <si>
    <t>#</t>
  </si>
  <si>
    <t>PPA Derivation for TPO</t>
  </si>
  <si>
    <t>Growth rate</t>
  </si>
  <si>
    <t>PPA Price Target</t>
  </si>
  <si>
    <t>cents/kWh</t>
  </si>
  <si>
    <t>for use in SAM</t>
  </si>
  <si>
    <t>Small Commercial Rates</t>
  </si>
  <si>
    <t>OpenEI data (via SAM)</t>
  </si>
  <si>
    <t>MGS Secondary - Three Phase - BGS-RSCP</t>
  </si>
  <si>
    <t>General Service Secondary (Three Phase)</t>
  </si>
  <si>
    <t>Rate Schedule GLP - General Lighting and Power Service</t>
  </si>
  <si>
    <t>General Service - Unmetered Service Secondary Service</t>
  </si>
  <si>
    <t>5e4ab84f5457a3b37dc0e723</t>
  </si>
  <si>
    <t>5d5c47935457a33033f1ab37</t>
  </si>
  <si>
    <t>5d0a74865457a33e46474944</t>
  </si>
  <si>
    <t>5bc4ff775457a38d103b43f2</t>
  </si>
  <si>
    <t>n/a</t>
  </si>
  <si>
    <t>up to 1000 kwh</t>
  </si>
  <si>
    <t>&gt;1000 kWh</t>
  </si>
  <si>
    <t>Large Commercial &amp; Industrial Rates</t>
  </si>
  <si>
    <t>Tariff Data</t>
  </si>
  <si>
    <t>Community Solar Rates</t>
  </si>
  <si>
    <t>Weighted rate for commercial</t>
  </si>
  <si>
    <t>Weighted rate for Community Solar</t>
  </si>
  <si>
    <t>PPA Derivation</t>
  </si>
  <si>
    <t>Calendar Year</t>
  </si>
  <si>
    <t>year</t>
  </si>
  <si>
    <t>Wholesale Rates</t>
  </si>
  <si>
    <t>Forecast Prices</t>
  </si>
  <si>
    <t>NJ Energy Prices</t>
  </si>
  <si>
    <t>$/MWh</t>
  </si>
  <si>
    <t>NJ Capacity Prices</t>
  </si>
  <si>
    <t>$/kW-year</t>
  </si>
  <si>
    <t>$/MW-year</t>
  </si>
  <si>
    <t>Capacity value per MW</t>
  </si>
  <si>
    <t>Capacity factor</t>
  </si>
  <si>
    <t>Energy per MW (aka SEP)</t>
  </si>
  <si>
    <t>MWh/MW</t>
  </si>
  <si>
    <t>Capacity payment per MWh</t>
  </si>
  <si>
    <t>Combined energy and capacity prices</t>
  </si>
  <si>
    <t>PPA Price (year 1)</t>
  </si>
  <si>
    <t>Out of State PPA Rates</t>
  </si>
  <si>
    <t>Base Year PPA Rate</t>
  </si>
  <si>
    <t>Source: PPA Price Index, Q1 2020, Level10 Energy.</t>
  </si>
  <si>
    <t>Average</t>
  </si>
  <si>
    <t>PJM territory (10th %ile)</t>
  </si>
  <si>
    <t>Western Hub (25th %ile)</t>
  </si>
  <si>
    <t>Dominion</t>
  </si>
  <si>
    <t>AEP-Dayton Hub (25th %ile)</t>
  </si>
  <si>
    <t>N. Illinois Hub (25th %ile)</t>
  </si>
  <si>
    <t>Growth Rate (NJ wholesale energy)</t>
  </si>
  <si>
    <t>PPA Target Rates Assigned to TPO and Grid SAM Cases</t>
  </si>
  <si>
    <t>Year 1 PPA Rates by Tariff Class (from above)</t>
  </si>
  <si>
    <t>Small Commercial</t>
  </si>
  <si>
    <t>Wholesale (Grid Ground NJ)</t>
  </si>
  <si>
    <t>Wholesale (Grid Roof NJ)</t>
  </si>
  <si>
    <t>Wholesale (Grid Ground OOS)</t>
  </si>
  <si>
    <t>PPA Rates Assigned to TPO and Grid SAM Cases</t>
  </si>
  <si>
    <t>Energy Rates Assigned to DO SAM Cases</t>
  </si>
  <si>
    <t>Assumed only Residential, Small Commercial, and Large C&amp;I Tariff Classes</t>
  </si>
  <si>
    <t>Year 1 Energy Rates by Tariff Class (from above)</t>
  </si>
  <si>
    <t>Organized by SAM tornado chart row to use CHOOSE formula to assign below</t>
  </si>
  <si>
    <t>Year</t>
  </si>
  <si>
    <t>Rates Assigned to TPO and Grid SAM Cases</t>
  </si>
  <si>
    <t>Applies to DO (electricity price rates) and TPO (PPA price escalator)</t>
  </si>
  <si>
    <t>System Costs</t>
  </si>
  <si>
    <t>Capex</t>
  </si>
  <si>
    <t>Capex components by SAM Case</t>
  </si>
  <si>
    <t>Module and inverter cost by size class</t>
  </si>
  <si>
    <t>Blended price of US multi-crystalline and mono-crystalline PERC modules</t>
  </si>
  <si>
    <t>Size Class</t>
  </si>
  <si>
    <t>Size Class Index</t>
  </si>
  <si>
    <t>Module</t>
  </si>
  <si>
    <t>Inverter</t>
  </si>
  <si>
    <t>$/W</t>
  </si>
  <si>
    <t>Very large</t>
  </si>
  <si>
    <t>Modeled Capacity (kW)</t>
  </si>
  <si>
    <t>BOS</t>
  </si>
  <si>
    <t>Capex Growth Rates</t>
  </si>
  <si>
    <t>Module cost change</t>
  </si>
  <si>
    <t>per_module</t>
  </si>
  <si>
    <t>Inverter cost change</t>
  </si>
  <si>
    <t>per_inverter</t>
  </si>
  <si>
    <t>Balance of system cost change</t>
  </si>
  <si>
    <t>bos_equip_perwatt</t>
  </si>
  <si>
    <t>Opex</t>
  </si>
  <si>
    <t>Operating Expenditures ($/Year)</t>
  </si>
  <si>
    <t>Project Mgt. Costs</t>
  </si>
  <si>
    <t>Property Tax/PILOT</t>
  </si>
  <si>
    <t>Site Lease</t>
  </si>
  <si>
    <t>O&amp;M Fee
($/kW-year)</t>
  </si>
  <si>
    <t>exempt</t>
  </si>
  <si>
    <t>Financial Parameters</t>
  </si>
  <si>
    <t>Active Case Input</t>
  </si>
  <si>
    <t>The active index # below controls which of the 4 incentive types is chosen as the Active Incentive for the Financial Inputs</t>
  </si>
  <si>
    <t>Debt Share (% Capital)</t>
  </si>
  <si>
    <t>Modeling Year</t>
  </si>
  <si>
    <t>Comm_TPO_Roof_Lg</t>
  </si>
  <si>
    <t>Comm_TPO_Roof_Med</t>
  </si>
  <si>
    <t>Comm_TPO_Roof_Sm</t>
  </si>
  <si>
    <t>Market SREC w/ Floor</t>
  </si>
  <si>
    <t>Debt Tenor</t>
  </si>
  <si>
    <t>Rounded fractional years for SAM inputs</t>
  </si>
  <si>
    <t>Interest Rate</t>
  </si>
  <si>
    <t>Adjustments to interest rates (Fixed Incentive as base)</t>
  </si>
  <si>
    <t>Total Compensation rates</t>
  </si>
  <si>
    <t>basis points</t>
  </si>
  <si>
    <t>These are used for economic targets in TPO projects</t>
  </si>
  <si>
    <t>Payback Years (for DO projects)</t>
  </si>
  <si>
    <t>This is the primary economic target for DO projects in SAM</t>
  </si>
  <si>
    <t>Using Fixed Incentive as the base, the model increases/decreases</t>
  </si>
  <si>
    <t>Incentives</t>
  </si>
  <si>
    <t>ITC</t>
  </si>
  <si>
    <t>Investment Tax Credit (ITC)</t>
  </si>
  <si>
    <t>Bonus Depreciation</t>
  </si>
  <si>
    <t>SAM Base (Year 1) Inputs</t>
  </si>
  <si>
    <t>%s are loaded in as numbers, not in decimal form</t>
  </si>
  <si>
    <t>SAM Section -  Subsection</t>
  </si>
  <si>
    <t>SAM Variable</t>
  </si>
  <si>
    <t>SAM Label</t>
  </si>
  <si>
    <t>Units (Type)</t>
  </si>
  <si>
    <t>Location and Resource</t>
  </si>
  <si>
    <t>solar_resource</t>
  </si>
  <si>
    <t>Location</t>
  </si>
  <si>
    <t>weather file name</t>
  </si>
  <si>
    <t>new_jersey_40.110253_-74.655514_psmv3_60_tmy</t>
  </si>
  <si>
    <t>System Design - System Parameters</t>
  </si>
  <si>
    <t>system_capacity</t>
  </si>
  <si>
    <t>System nameplate size</t>
  </si>
  <si>
    <t>kWdc</t>
  </si>
  <si>
    <t>module_type</t>
  </si>
  <si>
    <t>Module type</t>
  </si>
  <si>
    <t>choice</t>
  </si>
  <si>
    <t>Standard</t>
  </si>
  <si>
    <t>dc_ac_ratio</t>
  </si>
  <si>
    <t>DC to AC ratio</t>
  </si>
  <si>
    <t>inv_eff</t>
  </si>
  <si>
    <t>Inverter efficiency</t>
  </si>
  <si>
    <t>% (not decimal)</t>
  </si>
  <si>
    <t>System Design - Orientation</t>
  </si>
  <si>
    <t>array_type</t>
  </si>
  <si>
    <t>Array type</t>
  </si>
  <si>
    <t>Fixed open rack</t>
  </si>
  <si>
    <t>Fixed roof mount</t>
  </si>
  <si>
    <t>tilt</t>
  </si>
  <si>
    <t>degrees</t>
  </si>
  <si>
    <t>azimuth</t>
  </si>
  <si>
    <t>gcr</t>
  </si>
  <si>
    <t>Ground coverage ratio</t>
  </si>
  <si>
    <t>System Design - Losses</t>
  </si>
  <si>
    <t>loss_soiling</t>
  </si>
  <si>
    <t>Soiling</t>
  </si>
  <si>
    <t>loss_shading</t>
  </si>
  <si>
    <t>Shading</t>
  </si>
  <si>
    <t>loss_snow</t>
  </si>
  <si>
    <t>Snow</t>
  </si>
  <si>
    <t>loss_mismatch</t>
  </si>
  <si>
    <t>Mismatch</t>
  </si>
  <si>
    <t>loss_wiring</t>
  </si>
  <si>
    <t>Wiring</t>
  </si>
  <si>
    <t>loss_conn</t>
  </si>
  <si>
    <t>Connections</t>
  </si>
  <si>
    <t>loss_lid</t>
  </si>
  <si>
    <t>Light-induced degradation</t>
  </si>
  <si>
    <t>loss_nameplate</t>
  </si>
  <si>
    <t>Nameplate</t>
  </si>
  <si>
    <t>loss_age</t>
  </si>
  <si>
    <t>Age</t>
  </si>
  <si>
    <t>loss_avail</t>
  </si>
  <si>
    <t>Availability</t>
  </si>
  <si>
    <t>Lifetime (Degradation)</t>
  </si>
  <si>
    <t>degradation</t>
  </si>
  <si>
    <t>Annual AC degradation rate</t>
  </si>
  <si>
    <t>0.5;</t>
  </si>
  <si>
    <t>System Costs - Direct Capital Costs</t>
  </si>
  <si>
    <t>module_costunits</t>
  </si>
  <si>
    <t>Module cost units</t>
  </si>
  <si>
    <t>text (choice)</t>
  </si>
  <si>
    <t>$/Wdc</t>
  </si>
  <si>
    <t>$/Unit</t>
  </si>
  <si>
    <t>Module Cost</t>
  </si>
  <si>
    <t>$/Wdc (not $/Unit)</t>
  </si>
  <si>
    <t>inverter_costunits</t>
  </si>
  <si>
    <t>Inverter cost units</t>
  </si>
  <si>
    <t>Inverter Cost</t>
  </si>
  <si>
    <t>Balance of system equipment capacity</t>
  </si>
  <si>
    <t>om_fixed</t>
  </si>
  <si>
    <t>Fixed annual cost</t>
  </si>
  <si>
    <t>$/yr</t>
  </si>
  <si>
    <t>om_fixed_escal</t>
  </si>
  <si>
    <t>Fixed annual cost escalation</t>
  </si>
  <si>
    <t>%/yr (not decimal)</t>
  </si>
  <si>
    <t>om_capacity</t>
  </si>
  <si>
    <t>Fixed cost by capacity</t>
  </si>
  <si>
    <t>$/kW-yr</t>
  </si>
  <si>
    <t>om_capacity_escal</t>
  </si>
  <si>
    <t>Fixed cost per capacity escalation</t>
  </si>
  <si>
    <t>mortgage</t>
  </si>
  <si>
    <t>Residential loan type (0=standard 1=mortgage)</t>
  </si>
  <si>
    <t>0,1</t>
  </si>
  <si>
    <t>debt_fraction</t>
  </si>
  <si>
    <t>Debt fraction</t>
  </si>
  <si>
    <t>loan_term</t>
  </si>
  <si>
    <t>Loan term</t>
  </si>
  <si>
    <t>years</t>
  </si>
  <si>
    <t>loan_rate</t>
  </si>
  <si>
    <t>Loan rate</t>
  </si>
  <si>
    <t>ppa_soln_mode</t>
  </si>
  <si>
    <t>PPA solution mode (0=Specify IRR target 1=Specify PPA price)</t>
  </si>
  <si>
    <t>flip_target_percent</t>
  </si>
  <si>
    <t>IRR target</t>
  </si>
  <si>
    <t>flip_target_year</t>
  </si>
  <si>
    <t>IRR target year</t>
  </si>
  <si>
    <t>ppa_escalation</t>
  </si>
  <si>
    <t>PPA price escalation</t>
  </si>
  <si>
    <t>analysis_period</t>
  </si>
  <si>
    <t>Analysis period</t>
  </si>
  <si>
    <t>inflation_rate</t>
  </si>
  <si>
    <t>Inflation rate</t>
  </si>
  <si>
    <t>%/yr</t>
  </si>
  <si>
    <t>real_discount_rate</t>
  </si>
  <si>
    <t>Real discount rate</t>
  </si>
  <si>
    <t>federal_tax_rate</t>
  </si>
  <si>
    <t>Federal income tax rate</t>
  </si>
  <si>
    <t>21;</t>
  </si>
  <si>
    <t>state_tax_rate</t>
  </si>
  <si>
    <t>State income tax rate</t>
  </si>
  <si>
    <t>9;</t>
  </si>
  <si>
    <t>sales_tax_rate</t>
  </si>
  <si>
    <t>Sales tax</t>
  </si>
  <si>
    <t>insurance_rate</t>
  </si>
  <si>
    <t>Insurance rate (annual)</t>
  </si>
  <si>
    <t>prop_tax_cost_assessed_percent</t>
  </si>
  <si>
    <t>Assessed percentage</t>
  </si>
  <si>
    <t>prop_tax_assessed_decline</t>
  </si>
  <si>
    <t>Annual decline</t>
  </si>
  <si>
    <t>property_tax_rate</t>
  </si>
  <si>
    <t>Property tax rate</t>
  </si>
  <si>
    <t>property_assessed_value</t>
  </si>
  <si>
    <t>Assessed value</t>
  </si>
  <si>
    <t>salvage_percentage</t>
  </si>
  <si>
    <t>Net salvage value</t>
  </si>
  <si>
    <t>depr_fed_type</t>
  </si>
  <si>
    <t>Federal depreciation (0=None 1=5-yr MACRS 2=Straight line 3=Custom)</t>
  </si>
  <si>
    <t>depr_fed_sl_years</t>
  </si>
  <si>
    <t>Federal straight line depreciation years</t>
  </si>
  <si>
    <t>yrs</t>
  </si>
  <si>
    <t>depr_fed_custom</t>
  </si>
  <si>
    <t>Custom federal depreciation percentages by year</t>
  </si>
  <si>
    <t>% (array)</t>
  </si>
  <si>
    <t>0;</t>
  </si>
  <si>
    <t>depr_sta_type</t>
  </si>
  <si>
    <t>State depreciation (0=None 1=5-yr MACRS 2=Straight line 3=Custom)</t>
  </si>
  <si>
    <t>depr_sta_sl_years</t>
  </si>
  <si>
    <t>State straight line depreciation years</t>
  </si>
  <si>
    <t>depr_sta_custom</t>
  </si>
  <si>
    <t>Custom state depreciation percentages by year</t>
  </si>
  <si>
    <t>debt_option</t>
  </si>
  <si>
    <t>Debt mode (0=debt percent input1=DSCR input)</t>
  </si>
  <si>
    <t>0,1 (choice)</t>
  </si>
  <si>
    <t>debt_percent</t>
  </si>
  <si>
    <t>Debt percent</t>
  </si>
  <si>
    <t>dscr</t>
  </si>
  <si>
    <t>DSCR</t>
  </si>
  <si>
    <t>term_tenor</t>
  </si>
  <si>
    <t>Tenor</t>
  </si>
  <si>
    <t>term_int_rate</t>
  </si>
  <si>
    <t>Annual interest rate</t>
  </si>
  <si>
    <t>cost_debt_closing</t>
  </si>
  <si>
    <t>Debt closing costs</t>
  </si>
  <si>
    <t>$</t>
  </si>
  <si>
    <t>cost_debt_fee</t>
  </si>
  <si>
    <t>Up-front fee</t>
  </si>
  <si>
    <t>payment_option</t>
  </si>
  <si>
    <t>Debt payment mode (0=Equal payments1=Fixed principal declining interest)</t>
  </si>
  <si>
    <t>loan_moratorium</t>
  </si>
  <si>
    <t>Moratorium</t>
  </si>
  <si>
    <t>cost_other_financing</t>
  </si>
  <si>
    <t>Financing cost</t>
  </si>
  <si>
    <t xml:space="preserve"> </t>
  </si>
  <si>
    <t>months</t>
  </si>
  <si>
    <t>reserves_interest</t>
  </si>
  <si>
    <t>Interest on reserves</t>
  </si>
  <si>
    <t>months_working_reserve</t>
  </si>
  <si>
    <t>Working capital reserve</t>
  </si>
  <si>
    <t>dscr_reserve_months</t>
  </si>
  <si>
    <t>Debt service reserve account</t>
  </si>
  <si>
    <t>months_receivables_reserve</t>
  </si>
  <si>
    <t>Receivables reserve</t>
  </si>
  <si>
    <t>mera_name1</t>
  </si>
  <si>
    <t>Inverter Replacement</t>
  </si>
  <si>
    <t>equip1_reserve_cost</t>
  </si>
  <si>
    <t>Replacement reserve 1 cost</t>
  </si>
  <si>
    <t>equip1_reserve_freq</t>
  </si>
  <si>
    <t>Replacement reserve 1 frequency</t>
  </si>
  <si>
    <t>equip_reserve_depr_fed</t>
  </si>
  <si>
    <t>Replacement reserves federal depreciation method</t>
  </si>
  <si>
    <t>5-yr MACRS</t>
  </si>
  <si>
    <t>equip_reserve_depr_sta</t>
  </si>
  <si>
    <t>Replacement reserves state depreciation method</t>
  </si>
  <si>
    <t>Incentives - ITC</t>
  </si>
  <si>
    <t>itc_fed_percent</t>
  </si>
  <si>
    <t>Federal ITC percentage</t>
  </si>
  <si>
    <t>% of installed cost</t>
  </si>
  <si>
    <t>itc_fed_percent_maxvalue</t>
  </si>
  <si>
    <t>Federal ITC maximum limit</t>
  </si>
  <si>
    <t>itc_fed_percent_deprbas_fed</t>
  </si>
  <si>
    <t>0,1 (checkbox)</t>
  </si>
  <si>
    <t>itc_fed_percent_deprbas_sta</t>
  </si>
  <si>
    <t>Incentives - Direct Cash Incentives</t>
  </si>
  <si>
    <t>pbi_sta_amount</t>
  </si>
  <si>
    <t>State PBI amount</t>
  </si>
  <si>
    <t>array</t>
  </si>
  <si>
    <t>0;0;0;0;0;0;0;0;0;0;0;0;0;0;0;0;0;0;0;0;0;0;0;0;0</t>
  </si>
  <si>
    <t>pbi_sta_term</t>
  </si>
  <si>
    <t>State PBI term</t>
  </si>
  <si>
    <t>pbi_sta_escal</t>
  </si>
  <si>
    <t>State PBI escalation</t>
  </si>
  <si>
    <t>pbi_sta_tax_fed</t>
  </si>
  <si>
    <t>pbi_sta_tax_sta</t>
  </si>
  <si>
    <t>Depreciation</t>
  </si>
  <si>
    <t>depr_alloc_macrs_5_percent</t>
  </si>
  <si>
    <t>5-yr MACRS depreciation allocation</t>
  </si>
  <si>
    <t>depr_alloc_macrs_15_percent</t>
  </si>
  <si>
    <t>15-yr MACRS depreciation allocation</t>
  </si>
  <si>
    <t>depr_alloc_sl_5_percent</t>
  </si>
  <si>
    <t>5-yr Straight Line depreciation allocation</t>
  </si>
  <si>
    <t>depr_alloc_sl_15_percent</t>
  </si>
  <si>
    <t>15-yr Straight Line depreciation allocation</t>
  </si>
  <si>
    <t>depr_alloc_sl_20_percent</t>
  </si>
  <si>
    <t>20-yr Straight Line depreciation allocation</t>
  </si>
  <si>
    <t>depr_alloc_sl_39_percent</t>
  </si>
  <si>
    <t>39-yr Straight Linedepreciation allocation</t>
  </si>
  <si>
    <t>depr_alloc_custom_percent</t>
  </si>
  <si>
    <t>Custom depreciation allocation</t>
  </si>
  <si>
    <t>depr_bonus_fed_macrs_5</t>
  </si>
  <si>
    <t>depr_bonus_sta_macrs_5</t>
  </si>
  <si>
    <t>depr_itc_fed_macrs_5</t>
  </si>
  <si>
    <t>depr_itc_sta_macrs_5</t>
  </si>
  <si>
    <t>depr_bonus_fed_macrs_15</t>
  </si>
  <si>
    <t>depr_bonus_sta_macrs_15</t>
  </si>
  <si>
    <t>depr_itc_fed_macrs_15</t>
  </si>
  <si>
    <t>depr_itc_sta_macrs_15</t>
  </si>
  <si>
    <t>depr_bonus_fed_sl_5</t>
  </si>
  <si>
    <t>depr_bonus_sta_sl_5</t>
  </si>
  <si>
    <t>depr_itc_fed_sl_5</t>
  </si>
  <si>
    <t>depr_itc_sta_sl_5</t>
  </si>
  <si>
    <t>depr_bonus_fed_sl_15</t>
  </si>
  <si>
    <t>depr_bonus_sta_sl_15</t>
  </si>
  <si>
    <t>depr_itc_fed_sl_15</t>
  </si>
  <si>
    <t>depr_itc_sta_sl_15</t>
  </si>
  <si>
    <t>depr_bonus_fed_sl_20</t>
  </si>
  <si>
    <t>depr_bonus_sta_sl_20</t>
  </si>
  <si>
    <t>depr_itc_fed_sl_20</t>
  </si>
  <si>
    <t>depr_itc_sta_sl_20</t>
  </si>
  <si>
    <t>depr_bonus_fed_sl_39</t>
  </si>
  <si>
    <t>depr_bonus_sta_sl_39</t>
  </si>
  <si>
    <t>depr_itc_fed_sl_39</t>
  </si>
  <si>
    <t>depr_itc_sta_sl_39</t>
  </si>
  <si>
    <t>depr_bonus_fed</t>
  </si>
  <si>
    <t>depr_bonus_sta</t>
  </si>
  <si>
    <t>Electricity Rates - Top Section</t>
  </si>
  <si>
    <t>ur_metering_option</t>
  </si>
  <si>
    <t>Metering option</t>
  </si>
  <si>
    <t># (option)</t>
  </si>
  <si>
    <t>Net energy metering</t>
  </si>
  <si>
    <t>ur_nm_yearend_sell_rate</t>
  </si>
  <si>
    <t>Sell rate for kWh credits remaining at end of year</t>
  </si>
  <si>
    <t>rate_escalation</t>
  </si>
  <si>
    <t>Electricity bill escalation rate</t>
  </si>
  <si>
    <t>Electricity Rates - Description</t>
  </si>
  <si>
    <t>ur_name</t>
  </si>
  <si>
    <t>ur_schedule_name</t>
  </si>
  <si>
    <t>Electricity Rates - Energy Charges</t>
  </si>
  <si>
    <t>ur_ec_tou_mat</t>
  </si>
  <si>
    <t>Energy charge TOU rate matrix</t>
  </si>
  <si>
    <t>multiple (matrix)</t>
  </si>
  <si>
    <t>Electricity Rates - Demand Charges</t>
  </si>
  <si>
    <t>ur_dc_enable</t>
  </si>
  <si>
    <t>Enable demand charges</t>
  </si>
  <si>
    <t>SAM Run Setup</t>
  </si>
  <si>
    <t>Choose 4 key parameters below in yellow input cells</t>
  </si>
  <si>
    <t>Incentive Term</t>
  </si>
  <si>
    <t>Tariff Class Index</t>
  </si>
  <si>
    <t>Index # for active case (CHOOSE function)</t>
  </si>
  <si>
    <t>2020 based on parametric analysis in SAM to align with target IRRs above</t>
  </si>
  <si>
    <t>Incentive type (short form)</t>
  </si>
  <si>
    <t>Incentive type</t>
  </si>
  <si>
    <t>Growth rates by customer type</t>
  </si>
  <si>
    <t>Electricity and PPA Growth Rates</t>
  </si>
  <si>
    <t>Growth rates by SAM Case</t>
  </si>
  <si>
    <t>Weightings</t>
  </si>
  <si>
    <t>equip2_reserve_cost</t>
  </si>
  <si>
    <t>Replacement reserve 2 cost</t>
  </si>
  <si>
    <t>equip2_reserve_freq</t>
  </si>
  <si>
    <t>Replacement reserve 2 frequency</t>
  </si>
  <si>
    <t>mera_name2</t>
  </si>
  <si>
    <t>Payback (years) for Total Comp/Market by the :</t>
  </si>
  <si>
    <t>Ground Mounted Fixed Panel</t>
  </si>
  <si>
    <t>Other Than Ground Mounted</t>
  </si>
  <si>
    <t>Project capacity factor</t>
  </si>
  <si>
    <t>PJM Class Average Capacity Factors for ICAP MW Value</t>
  </si>
  <si>
    <t>Source: PJM website (https://www.pjm.com/~/media/planning/res-adeq/class-average-wind-capacity-factors.ashx)</t>
  </si>
  <si>
    <t>35;</t>
  </si>
  <si>
    <t>5.95;</t>
  </si>
  <si>
    <t>Insurance (%</t>
  </si>
  <si>
    <t>Choose:</t>
  </si>
  <si>
    <t>Active Rate</t>
  </si>
  <si>
    <t>Active Incentive</t>
  </si>
  <si>
    <t>Active Debt Share</t>
  </si>
  <si>
    <t>Active Incentive Index</t>
  </si>
  <si>
    <t>Active Debt Tenor</t>
  </si>
  <si>
    <t>Active Interest Rate</t>
  </si>
  <si>
    <t>Active IRRs</t>
  </si>
  <si>
    <t>Tier</t>
  </si>
  <si>
    <t>Convert Wholesale Capacity to MWh and Derive PPA</t>
  </si>
  <si>
    <t>Derived by Broad Project Type, since it depends on Capacity Factor</t>
  </si>
  <si>
    <t>Reference
Project Type</t>
  </si>
  <si>
    <t>richmond_va_37.540759_-77.433932_psmv3_60_tmy</t>
  </si>
  <si>
    <t>List_ITCClass</t>
  </si>
  <si>
    <t>ITC and Bonus Depreciation Classes</t>
  </si>
  <si>
    <t>5e4ac2495457a3137ec0e722</t>
  </si>
  <si>
    <t>time blocks correspond</t>
  </si>
  <si>
    <t>5d5c50715457a30e10f1ab37</t>
  </si>
  <si>
    <t>5bc79e255457a3ee6b3b43ed</t>
  </si>
  <si>
    <t>Active Case EDC Index</t>
  </si>
  <si>
    <t>ITC Class</t>
  </si>
  <si>
    <t>Tariff Schedule</t>
  </si>
  <si>
    <t xml:space="preserve">Inverter Replacement </t>
  </si>
  <si>
    <t>Inverter replacement year</t>
  </si>
  <si>
    <t>Schedule (for structure only)</t>
  </si>
  <si>
    <t xml:space="preserve">Modeled Installed Cost </t>
  </si>
  <si>
    <t>SAM Cases</t>
  </si>
  <si>
    <t>Capex by SAM Case</t>
  </si>
  <si>
    <t>After-Tax Equity IRRs (used only for TPO projects)</t>
  </si>
  <si>
    <t>Decommissioning Cost</t>
  </si>
  <si>
    <t>Decommissioning costs (year 25)</t>
  </si>
  <si>
    <t>MERA 1: Inverter Replacement</t>
  </si>
  <si>
    <t>Rate ($/W)</t>
  </si>
  <si>
    <t>Amt in Year 13 (for DO)</t>
  </si>
  <si>
    <t>Rate</t>
  </si>
  <si>
    <t>Svc Class</t>
  </si>
  <si>
    <t>MGS Secondary</t>
  </si>
  <si>
    <t>GS</t>
  </si>
  <si>
    <t>GLP</t>
  </si>
  <si>
    <t>GS (non-demand)</t>
  </si>
  <si>
    <t>EDC bill credit calculations (as updated)</t>
  </si>
  <si>
    <t>PJM ICAP MW value</t>
  </si>
  <si>
    <t>Draft Version:</t>
  </si>
  <si>
    <t>Model Name:</t>
  </si>
  <si>
    <t>New Jersey Solar Transition - Successor Program Project Model</t>
  </si>
  <si>
    <t>Cover Page</t>
  </si>
  <si>
    <t>see note</t>
  </si>
  <si>
    <t>OpenEI reference file (used for structure)</t>
  </si>
  <si>
    <t>MGS Secondary- Three Phase - BGS-CIEP</t>
  </si>
  <si>
    <t>General Service Primary</t>
  </si>
  <si>
    <t>General Service- Non-Demand Metered Service</t>
  </si>
  <si>
    <t>Matches to Broad Project Types above</t>
  </si>
  <si>
    <t>Source: U.S. Solar Market Insight Executive Summary, June 2020, Wood Mackenzie and Solar Energy Industries Association.</t>
  </si>
  <si>
    <t>Financial inputs below are mostly from TI modeling base case assumptions: see "NJ Solar - TI Financial Inputs" file for derivation</t>
  </si>
  <si>
    <t>OpenEI not used, because it does not include energy component</t>
  </si>
  <si>
    <t>Schedules below only used for tornado chart structure</t>
  </si>
  <si>
    <t>breakpoints (i.e., uses the higher rate in each season)</t>
  </si>
  <si>
    <t>Matches from above by Tariff Class</t>
  </si>
  <si>
    <t>Concatenated for SAM Cases tab</t>
  </si>
  <si>
    <t>2020-2030 CAGR for energy rate component</t>
  </si>
  <si>
    <t>System Costs - O&amp;M Costs</t>
  </si>
  <si>
    <t>Financial Parameters - Loan Parameters (DO only)</t>
  </si>
  <si>
    <t>Financial Parameters - Solution Mode (PPA only)</t>
  </si>
  <si>
    <t>Financial Parameters - Analysis Parameters</t>
  </si>
  <si>
    <t>Financial Parameters - Project Tax and Insurance Rates</t>
  </si>
  <si>
    <t>Financial Parameters - Property Tax</t>
  </si>
  <si>
    <t>Financial Parameters - Salvage Value</t>
  </si>
  <si>
    <t>Financial Parameters - Depreciation (Comm_DO only)</t>
  </si>
  <si>
    <t>Financial Parameters - Project Term Debt (PPA only)</t>
  </si>
  <si>
    <t>Financial Parameters - Cost of Acquiring Financing (PPA only)</t>
  </si>
  <si>
    <t>Financial Parameters - Reserve Accounts (PPA only)</t>
  </si>
  <si>
    <t>Assignment of Tariff Classes to SAM Cases</t>
  </si>
  <si>
    <t>yr</t>
  </si>
  <si>
    <t>Disclaimer:</t>
  </si>
  <si>
    <t>Description:</t>
  </si>
  <si>
    <t>Decom Year 25 (for DO)</t>
  </si>
  <si>
    <t>last col</t>
  </si>
  <si>
    <t>na for finl model</t>
  </si>
  <si>
    <t>"na for finl model" means that the SAM Variable is not used for the SAM financial model (DO or PPA); in certain cases, such as debt variables, the SAM Variables just have different names.</t>
  </si>
  <si>
    <t>Note: tariff schedules for Large C&amp;I are used for structure only; the tariffs above are used as the actual inputs in SAM</t>
  </si>
  <si>
    <t>These data are imported into SAM; consequently, formatting is not typical of the rest of the Successor Program modeling, e.g.:</t>
  </si>
  <si>
    <t>A number followed by a semicolon indicates the SAM input can take a single value or a series</t>
  </si>
  <si>
    <t>n/a - PPA</t>
  </si>
  <si>
    <t>8/10/2020 Draft for Stakeholder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</si>
</sst>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quot;EY &quot;0"/>
    <numFmt numFmtId="165" formatCode="0\°_)"/>
    <numFmt numFmtId="166" formatCode="_(&quot;$&quot;* #,##0.000000_);_(&quot;$&quot;* \(#,##0.000000\);_(&quot;$&quot;* &quot;-&quot;??_);_(@_)"/>
    <numFmt numFmtId="167" formatCode="_(* #,##0.0000_);_(* \(#,##0.0000\);_(* &quot;-&quot;_);_(@_)"/>
    <numFmt numFmtId="168" formatCode="_(&quot;$&quot;* #,##0_);_(&quot;$&quot;* \(#,##0\);_(&quot;$&quot;* &quot;-&quot;??_);_(@_)"/>
    <numFmt numFmtId="169" formatCode="0.0%"/>
    <numFmt numFmtId="170" formatCode="_(&quot;$&quot;* #,##0.0000_);_(&quot;$&quot;* \(#,##0.0000\);_(&quot;$&quot;* &quot;-&quot;??_);_(@_)"/>
    <numFmt numFmtId="171" formatCode="_(* #,##0.00_);_(* \(#,##0.00\);_(* &quot;-&quot;_);_(@_)"/>
    <numFmt numFmtId="172" formatCode="_(* #,##0.0_);_(* \(#,##0.0\);_(* &quot;-&quot;_);_(@_)"/>
  </numFmts>
  <fonts count="30" x14ac:knownFonts="1">
    <font>
      <sz val="10"/>
      <color theme="1"/>
      <name val="Calibri"/>
      <family val="2"/>
      <scheme val="minor"/>
    </font>
    <font>
      <sz val="11"/>
      <color theme="1"/>
      <name val="Calibri"/>
      <family val="2"/>
      <scheme val="minor"/>
    </font>
    <font>
      <sz val="11"/>
      <color theme="1"/>
      <name val="Calibri"/>
      <family val="2"/>
      <scheme val="minor"/>
    </font>
    <font>
      <b/>
      <sz val="16"/>
      <color theme="0"/>
      <name val="Calibri"/>
      <family val="2"/>
      <scheme val="minor"/>
    </font>
    <font>
      <sz val="14"/>
      <color theme="4" tint="-0.499984740745262"/>
      <name val="Calibri"/>
      <family val="2"/>
      <scheme val="minor"/>
    </font>
    <font>
      <b/>
      <sz val="14"/>
      <color rgb="FF0054A5"/>
      <name val="Calibri"/>
      <family val="2"/>
      <scheme val="minor"/>
    </font>
    <font>
      <b/>
      <sz val="10"/>
      <color theme="1"/>
      <name val="Calibri"/>
      <family val="2"/>
      <scheme val="minor"/>
    </font>
    <font>
      <b/>
      <sz val="10"/>
      <color theme="9" tint="-0.499984740745262"/>
      <name val="Calibri"/>
      <family val="2"/>
      <scheme val="minor"/>
    </font>
    <font>
      <sz val="10"/>
      <name val="Calibri"/>
      <family val="2"/>
      <scheme val="minor"/>
    </font>
    <font>
      <sz val="10"/>
      <color theme="0" tint="-0.499984740745262"/>
      <name val="Calibri"/>
      <family val="2"/>
      <scheme val="minor"/>
    </font>
    <font>
      <sz val="10"/>
      <color theme="0" tint="-0.34998626667073579"/>
      <name val="Calibri"/>
      <family val="2"/>
      <scheme val="minor"/>
    </font>
    <font>
      <i/>
      <sz val="10"/>
      <color theme="0" tint="-0.499984740745262"/>
      <name val="Calibri"/>
      <family val="2"/>
      <scheme val="minor"/>
    </font>
    <font>
      <sz val="10"/>
      <color theme="1"/>
      <name val="Calibri"/>
      <family val="2"/>
      <scheme val="minor"/>
    </font>
    <font>
      <b/>
      <sz val="10"/>
      <color rgb="FF0070C0"/>
      <name val="Calibri"/>
      <family val="2"/>
      <scheme val="minor"/>
    </font>
    <font>
      <b/>
      <i/>
      <sz val="13"/>
      <color rgb="FF00B4EF"/>
      <name val="Calibri"/>
      <family val="2"/>
      <scheme val="minor"/>
    </font>
    <font>
      <b/>
      <sz val="11"/>
      <color rgb="FF0054A5"/>
      <name val="Calibri"/>
      <family val="2"/>
      <scheme val="minor"/>
    </font>
    <font>
      <b/>
      <sz val="10"/>
      <color theme="5" tint="-0.499984740745262"/>
      <name val="Calibri"/>
      <family val="2"/>
      <scheme val="minor"/>
    </font>
    <font>
      <b/>
      <sz val="10"/>
      <color theme="7" tint="-0.499984740745262"/>
      <name val="Calibri"/>
      <family val="2"/>
      <scheme val="minor"/>
    </font>
    <font>
      <i/>
      <sz val="10"/>
      <color theme="0" tint="-0.34998626667073579"/>
      <name val="Calibri"/>
      <family val="2"/>
      <scheme val="minor"/>
    </font>
    <font>
      <b/>
      <sz val="10"/>
      <color theme="0"/>
      <name val="Calibri"/>
      <family val="2"/>
      <scheme val="minor"/>
    </font>
    <font>
      <u/>
      <sz val="10"/>
      <color theme="10"/>
      <name val="Calibri"/>
      <family val="2"/>
      <scheme val="minor"/>
    </font>
    <font>
      <b/>
      <i/>
      <sz val="10"/>
      <name val="Calibri"/>
      <family val="2"/>
      <scheme val="minor"/>
    </font>
    <font>
      <i/>
      <sz val="10"/>
      <color theme="1"/>
      <name val="Calibri"/>
      <family val="2"/>
      <scheme val="minor"/>
    </font>
    <font>
      <i/>
      <sz val="11"/>
      <color rgb="FFFF0000"/>
      <name val="Calibri"/>
      <family val="2"/>
      <scheme val="minor"/>
    </font>
    <font>
      <sz val="11"/>
      <color rgb="FF006100"/>
      <name val="Calibri"/>
      <family val="2"/>
      <scheme val="minor"/>
    </font>
    <font>
      <sz val="11"/>
      <color rgb="FF9C5700"/>
      <name val="Calibri"/>
      <family val="2"/>
      <scheme val="minor"/>
    </font>
    <font>
      <b/>
      <sz val="11"/>
      <color rgb="FF3F3F3F"/>
      <name val="Calibri"/>
      <family val="2"/>
      <scheme val="minor"/>
    </font>
    <font>
      <sz val="11"/>
      <color theme="0"/>
      <name val="Calibri"/>
      <family val="2"/>
      <scheme val="minor"/>
    </font>
    <font>
      <sz val="14"/>
      <color theme="0"/>
      <name val="Calibri"/>
      <family val="2"/>
      <scheme val="minor"/>
    </font>
    <font>
      <sz val="11"/>
      <color rgb="FF9C0006"/>
      <name val="Calibri"/>
      <family val="2"/>
      <scheme val="minor"/>
    </font>
  </fonts>
  <fills count="3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6337778862885"/>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0" tint="-0.499984740745262"/>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7CE"/>
      </patternFill>
    </fill>
  </fills>
  <borders count="18">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theme="0" tint="-0.14996795556505021"/>
      </top>
      <bottom style="thin">
        <color theme="0" tint="-0.1499679555650502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s>
  <cellStyleXfs count="55">
    <xf numFmtId="0" fontId="0" fillId="0" borderId="0"/>
    <xf numFmtId="41"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5" fillId="0" borderId="0" applyNumberFormat="0" applyFill="0" applyAlignment="0" applyProtection="0"/>
    <xf numFmtId="0" fontId="14" fillId="0" borderId="0" applyNumberFormat="0" applyFill="0" applyAlignment="0" applyProtection="0"/>
    <xf numFmtId="0" fontId="15" fillId="0" borderId="0" applyNumberFormat="0" applyFill="0" applyAlignment="0" applyProtection="0"/>
    <xf numFmtId="0" fontId="21" fillId="0" borderId="0" applyNumberFormat="0" applyFill="0" applyBorder="0" applyAlignment="0" applyProtection="0"/>
    <xf numFmtId="0" fontId="23" fillId="0" borderId="0" applyNumberFormat="0" applyFill="0" applyBorder="0" applyAlignment="0" applyProtection="0"/>
    <xf numFmtId="0" fontId="11" fillId="0" borderId="0" applyNumberFormat="0" applyFill="0" applyBorder="0" applyAlignment="0" applyProtection="0"/>
    <xf numFmtId="0" fontId="6" fillId="0" borderId="2" applyNumberFormat="0" applyFill="0" applyAlignment="0" applyProtection="0"/>
    <xf numFmtId="0" fontId="3" fillId="2" borderId="0" applyNumberFormat="0" applyAlignment="0" applyProtection="0"/>
    <xf numFmtId="0" fontId="4" fillId="3" borderId="0" applyNumberFormat="0" applyBorder="0" applyAlignment="0" applyProtection="0"/>
    <xf numFmtId="0" fontId="6" fillId="4" borderId="1" applyNumberFormat="0" applyProtection="0">
      <alignment horizontal="centerContinuous"/>
    </xf>
    <xf numFmtId="0" fontId="8" fillId="4" borderId="0" applyNumberFormat="0" applyFont="0" applyProtection="0">
      <alignment horizontal="center" vertical="top"/>
    </xf>
    <xf numFmtId="0" fontId="10" fillId="0" borderId="0" applyNumberFormat="0" applyFill="0" applyBorder="0" applyProtection="0">
      <alignment horizontal="center"/>
    </xf>
    <xf numFmtId="164" fontId="12" fillId="0" borderId="0" applyFont="0" applyFill="0" applyBorder="0" applyAlignment="0" applyProtection="0">
      <alignment horizontal="left"/>
    </xf>
    <xf numFmtId="41" fontId="16" fillId="6" borderId="1" applyNumberFormat="0" applyAlignment="0" applyProtection="0">
      <alignment horizontal="center"/>
    </xf>
    <xf numFmtId="41" fontId="17" fillId="7" borderId="1" applyNumberFormat="0" applyAlignment="0" applyProtection="0">
      <alignment horizontal="center"/>
    </xf>
    <xf numFmtId="0" fontId="13" fillId="8" borderId="1" applyNumberFormat="0" applyAlignment="0" applyProtection="0">
      <alignment vertical="top"/>
    </xf>
    <xf numFmtId="37" fontId="6" fillId="0" borderId="1" applyNumberFormat="0" applyFill="0" applyAlignment="0" applyProtection="0"/>
    <xf numFmtId="0" fontId="18" fillId="0" borderId="0" applyNumberFormat="0" applyFill="0" applyBorder="0" applyAlignment="0" applyProtection="0"/>
    <xf numFmtId="0" fontId="13" fillId="0" borderId="0" applyNumberFormat="0" applyFill="0" applyBorder="0" applyAlignment="0" applyProtection="0"/>
    <xf numFmtId="0" fontId="20" fillId="0" borderId="0" applyNumberFormat="0" applyFill="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6" fillId="13" borderId="16" applyNumberFormat="0" applyAlignment="0" applyProtection="0"/>
    <xf numFmtId="0" fontId="2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 fillId="5" borderId="1" applyNumberFormat="0" applyProtection="0">
      <alignment horizontal="centerContinuous"/>
    </xf>
    <xf numFmtId="0" fontId="28" fillId="2" borderId="0" applyAlignment="0" applyProtection="0"/>
    <xf numFmtId="0" fontId="29" fillId="38" borderId="0" applyNumberFormat="0" applyBorder="0" applyAlignment="0" applyProtection="0"/>
  </cellStyleXfs>
  <cellXfs count="148">
    <xf numFmtId="0" fontId="0" fillId="0" borderId="0" xfId="0"/>
    <xf numFmtId="166" fontId="13" fillId="0" borderId="0" xfId="23" applyNumberFormat="1" applyFill="1"/>
    <xf numFmtId="0" fontId="0" fillId="0" borderId="17" xfId="0" applyBorder="1"/>
    <xf numFmtId="0" fontId="0" fillId="0" borderId="0" xfId="0" applyFont="1"/>
    <xf numFmtId="0" fontId="3" fillId="2" borderId="0" xfId="12"/>
    <xf numFmtId="0" fontId="4" fillId="3" borderId="0" xfId="13"/>
    <xf numFmtId="0" fontId="5" fillId="0" borderId="0" xfId="5"/>
    <xf numFmtId="0" fontId="6" fillId="4" borderId="1" xfId="14">
      <alignment horizontal="centerContinuous"/>
    </xf>
    <xf numFmtId="0" fontId="0" fillId="0" borderId="0" xfId="0"/>
    <xf numFmtId="0" fontId="0" fillId="0" borderId="0" xfId="0" applyAlignment="1">
      <alignment vertical="top"/>
    </xf>
    <xf numFmtId="0" fontId="9" fillId="4" borderId="0" xfId="15" applyFont="1">
      <alignment horizontal="center" vertical="top"/>
    </xf>
    <xf numFmtId="0" fontId="10" fillId="0" borderId="0" xfId="16">
      <alignment horizontal="center"/>
    </xf>
    <xf numFmtId="0" fontId="11" fillId="0" borderId="0" xfId="10"/>
    <xf numFmtId="164" fontId="0" fillId="0" borderId="0" xfId="17" applyFont="1" applyAlignment="1">
      <alignment horizontal="center"/>
    </xf>
    <xf numFmtId="41" fontId="13" fillId="0" borderId="0" xfId="2" applyFont="1"/>
    <xf numFmtId="0" fontId="14" fillId="0" borderId="0" xfId="6"/>
    <xf numFmtId="0" fontId="15" fillId="0" borderId="0" xfId="7"/>
    <xf numFmtId="0" fontId="16" fillId="6" borderId="1" xfId="18" applyNumberFormat="1" applyAlignment="1"/>
    <xf numFmtId="0" fontId="17" fillId="7" borderId="1" xfId="19" applyNumberFormat="1" applyAlignment="1"/>
    <xf numFmtId="0" fontId="13" fillId="8" borderId="1" xfId="20" applyAlignment="1"/>
    <xf numFmtId="0" fontId="6" fillId="0" borderId="1" xfId="21" applyNumberFormat="1"/>
    <xf numFmtId="0" fontId="0" fillId="0" borderId="0" xfId="0"/>
    <xf numFmtId="0" fontId="6" fillId="0" borderId="2" xfId="11"/>
    <xf numFmtId="0" fontId="18" fillId="0" borderId="0" xfId="22"/>
    <xf numFmtId="0" fontId="5" fillId="0" borderId="0" xfId="5" applyBorder="1" applyAlignment="1">
      <alignment vertical="top"/>
    </xf>
    <xf numFmtId="0" fontId="0" fillId="0" borderId="3" xfId="0" applyBorder="1"/>
    <xf numFmtId="0" fontId="0" fillId="0" borderId="5" xfId="0" applyBorder="1"/>
    <xf numFmtId="0" fontId="0" fillId="0" borderId="6" xfId="0" applyBorder="1"/>
    <xf numFmtId="0" fontId="0" fillId="0" borderId="7" xfId="0" applyBorder="1"/>
    <xf numFmtId="0" fontId="0" fillId="0" borderId="8" xfId="0" applyBorder="1"/>
    <xf numFmtId="0" fontId="6" fillId="4" borderId="9" xfId="14" applyBorder="1">
      <alignment horizontal="centerContinuous"/>
    </xf>
    <xf numFmtId="0" fontId="6" fillId="4" borderId="10" xfId="14" applyBorder="1">
      <alignment horizontal="centerContinuous"/>
    </xf>
    <xf numFmtId="0" fontId="6" fillId="4" borderId="11" xfId="14" applyBorder="1">
      <alignment horizontal="centerContinuous"/>
    </xf>
    <xf numFmtId="0" fontId="0" fillId="0" borderId="12" xfId="0" applyBorder="1"/>
    <xf numFmtId="0" fontId="0" fillId="0" borderId="13" xfId="0" applyBorder="1"/>
    <xf numFmtId="0" fontId="0" fillId="0" borderId="14" xfId="0" applyBorder="1"/>
    <xf numFmtId="0" fontId="0" fillId="0" borderId="4"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165" fontId="0" fillId="0" borderId="0" xfId="0" applyNumberFormat="1"/>
    <xf numFmtId="0" fontId="6" fillId="4" borderId="1" xfId="14" applyAlignment="1">
      <alignment horizontal="centerContinuous" wrapText="1"/>
    </xf>
    <xf numFmtId="0" fontId="0" fillId="9" borderId="0" xfId="0" applyFill="1" applyAlignment="1">
      <alignment horizontal="left"/>
    </xf>
    <xf numFmtId="0" fontId="0" fillId="0" borderId="15" xfId="0" applyBorder="1"/>
    <xf numFmtId="0" fontId="18" fillId="0" borderId="0" xfId="22" applyAlignment="1">
      <alignment horizontal="left"/>
    </xf>
    <xf numFmtId="9" fontId="13" fillId="8" borderId="1" xfId="4" applyFont="1" applyFill="1" applyBorder="1"/>
    <xf numFmtId="0" fontId="0" fillId="0" borderId="0" xfId="0" applyAlignment="1">
      <alignment horizontal="left"/>
    </xf>
    <xf numFmtId="10" fontId="13" fillId="8" borderId="1" xfId="4" applyNumberFormat="1" applyFont="1" applyFill="1" applyBorder="1"/>
    <xf numFmtId="0" fontId="0" fillId="0" borderId="0" xfId="0" applyAlignment="1">
      <alignment horizontal="left" indent="1"/>
    </xf>
    <xf numFmtId="10" fontId="0" fillId="0" borderId="0" xfId="4" applyNumberFormat="1" applyFont="1"/>
    <xf numFmtId="0" fontId="0" fillId="9" borderId="0" xfId="0" applyFill="1"/>
    <xf numFmtId="0" fontId="0" fillId="9" borderId="6" xfId="0" applyFill="1" applyBorder="1"/>
    <xf numFmtId="0" fontId="0" fillId="9" borderId="5" xfId="0" applyFill="1" applyBorder="1"/>
    <xf numFmtId="0" fontId="0" fillId="0" borderId="0" xfId="0" applyAlignment="1">
      <alignment horizontal="center"/>
    </xf>
    <xf numFmtId="0" fontId="0" fillId="0" borderId="5" xfId="0" applyBorder="1" applyAlignment="1">
      <alignment horizontal="center"/>
    </xf>
    <xf numFmtId="166" fontId="0" fillId="0" borderId="0" xfId="0" applyNumberFormat="1"/>
    <xf numFmtId="166" fontId="0" fillId="0" borderId="0" xfId="0" applyNumberFormat="1"/>
    <xf numFmtId="166" fontId="13" fillId="0" borderId="0" xfId="23" applyNumberFormat="1"/>
    <xf numFmtId="166" fontId="13" fillId="0" borderId="6" xfId="23" applyNumberFormat="1" applyBorder="1"/>
    <xf numFmtId="166" fontId="0" fillId="0" borderId="5" xfId="0" applyNumberFormat="1" applyBorder="1"/>
    <xf numFmtId="166" fontId="20" fillId="0" borderId="6" xfId="24" applyNumberFormat="1" applyBorder="1"/>
    <xf numFmtId="0" fontId="11" fillId="0" borderId="0" xfId="10" applyAlignment="1">
      <alignment horizontal="left" indent="1"/>
    </xf>
    <xf numFmtId="166" fontId="13" fillId="0" borderId="5" xfId="23" applyNumberFormat="1" applyBorder="1"/>
    <xf numFmtId="166" fontId="0" fillId="0" borderId="0" xfId="3" applyNumberFormat="1" applyFont="1"/>
    <xf numFmtId="166" fontId="0" fillId="0" borderId="6" xfId="3" applyNumberFormat="1" applyFont="1" applyBorder="1"/>
    <xf numFmtId="166" fontId="0" fillId="0" borderId="5" xfId="3" applyNumberFormat="1" applyFont="1" applyBorder="1"/>
    <xf numFmtId="0" fontId="0" fillId="0" borderId="7" xfId="0" applyBorder="1" applyAlignment="1">
      <alignment horizontal="center"/>
    </xf>
    <xf numFmtId="0" fontId="0" fillId="0" borderId="12" xfId="0" applyBorder="1" applyAlignment="1">
      <alignment horizontal="center"/>
    </xf>
    <xf numFmtId="10" fontId="16" fillId="6" borderId="1" xfId="18" applyNumberFormat="1" applyAlignment="1"/>
    <xf numFmtId="167" fontId="0" fillId="0" borderId="0" xfId="2" applyNumberFormat="1" applyFont="1"/>
    <xf numFmtId="0" fontId="21" fillId="0" borderId="0" xfId="8"/>
    <xf numFmtId="9" fontId="16" fillId="6" borderId="1" xfId="18" applyNumberFormat="1" applyAlignment="1"/>
    <xf numFmtId="44" fontId="13" fillId="0" borderId="0" xfId="23" applyNumberFormat="1"/>
    <xf numFmtId="9" fontId="13" fillId="8" borderId="1" xfId="20" applyNumberFormat="1" applyAlignment="1"/>
    <xf numFmtId="44" fontId="0" fillId="0" borderId="0" xfId="3" applyFont="1"/>
    <xf numFmtId="168" fontId="0" fillId="0" borderId="0" xfId="3" applyNumberFormat="1" applyFont="1"/>
    <xf numFmtId="169" fontId="13" fillId="8" borderId="1" xfId="20" applyNumberFormat="1" applyAlignment="1"/>
    <xf numFmtId="41" fontId="0" fillId="0" borderId="0" xfId="2" applyFont="1"/>
    <xf numFmtId="44" fontId="0" fillId="0" borderId="0" xfId="0" applyNumberFormat="1"/>
    <xf numFmtId="170" fontId="0" fillId="0" borderId="0" xfId="0" applyNumberFormat="1"/>
    <xf numFmtId="167" fontId="0" fillId="0" borderId="0" xfId="0" applyNumberFormat="1"/>
    <xf numFmtId="44" fontId="13" fillId="8" borderId="1" xfId="20" applyNumberFormat="1" applyAlignment="1"/>
    <xf numFmtId="0" fontId="0" fillId="9" borderId="15" xfId="0" applyFill="1" applyBorder="1"/>
    <xf numFmtId="0" fontId="0" fillId="0" borderId="0" xfId="3" applyNumberFormat="1" applyFont="1" applyAlignment="1">
      <alignment horizontal="center"/>
    </xf>
    <xf numFmtId="0" fontId="22" fillId="0" borderId="0" xfId="0" applyFont="1"/>
    <xf numFmtId="168" fontId="13" fillId="0" borderId="0" xfId="23" applyNumberFormat="1"/>
    <xf numFmtId="168" fontId="0" fillId="0" borderId="0" xfId="0" applyNumberFormat="1"/>
    <xf numFmtId="169" fontId="0" fillId="0" borderId="0" xfId="0" applyNumberFormat="1"/>
    <xf numFmtId="0" fontId="13" fillId="0" borderId="0" xfId="23"/>
    <xf numFmtId="41" fontId="13" fillId="8" borderId="1" xfId="20" applyNumberFormat="1" applyAlignment="1"/>
    <xf numFmtId="0" fontId="11" fillId="9" borderId="0" xfId="10" applyFill="1"/>
    <xf numFmtId="9" fontId="13" fillId="0" borderId="0" xfId="4" applyFont="1"/>
    <xf numFmtId="0" fontId="6" fillId="0" borderId="0" xfId="0" applyFont="1"/>
    <xf numFmtId="0" fontId="13" fillId="8" borderId="1" xfId="20" applyAlignment="1">
      <alignment horizontal="center"/>
    </xf>
    <xf numFmtId="2" fontId="17" fillId="7" borderId="1" xfId="19" applyNumberFormat="1" applyAlignment="1"/>
    <xf numFmtId="3" fontId="0" fillId="0" borderId="0" xfId="0" applyNumberFormat="1"/>
    <xf numFmtId="0" fontId="13" fillId="8" borderId="1" xfId="20" applyAlignment="1">
      <alignment horizontal="left"/>
    </xf>
    <xf numFmtId="0" fontId="0" fillId="0" borderId="2" xfId="0" applyBorder="1"/>
    <xf numFmtId="0" fontId="0" fillId="0" borderId="0" xfId="0"/>
    <xf numFmtId="0" fontId="15" fillId="0" borderId="0" xfId="7" applyFill="1" applyBorder="1"/>
    <xf numFmtId="0" fontId="0" fillId="0" borderId="0" xfId="0" applyFill="1" applyBorder="1"/>
    <xf numFmtId="0" fontId="18" fillId="0" borderId="0" xfId="22" applyFill="1" applyBorder="1"/>
    <xf numFmtId="0" fontId="13" fillId="0" borderId="0" xfId="23" applyFill="1" applyBorder="1"/>
    <xf numFmtId="169" fontId="0" fillId="0" borderId="0" xfId="0" applyNumberFormat="1" applyFill="1" applyBorder="1"/>
    <xf numFmtId="0" fontId="6" fillId="4" borderId="13" xfId="14" applyBorder="1">
      <alignment horizontal="centerContinuous"/>
    </xf>
    <xf numFmtId="0" fontId="0" fillId="0" borderId="0" xfId="0" applyBorder="1"/>
    <xf numFmtId="169" fontId="13" fillId="0" borderId="0" xfId="23" applyNumberFormat="1" applyFill="1" applyBorder="1"/>
    <xf numFmtId="172" fontId="13" fillId="0" borderId="0" xfId="23" applyNumberFormat="1" applyFill="1" applyBorder="1"/>
    <xf numFmtId="172" fontId="8" fillId="0" borderId="0" xfId="1" applyNumberFormat="1" applyFont="1" applyFill="1" applyBorder="1"/>
    <xf numFmtId="172" fontId="13" fillId="0" borderId="0" xfId="1" applyNumberFormat="1" applyFont="1" applyFill="1" applyBorder="1"/>
    <xf numFmtId="10" fontId="13" fillId="0" borderId="0" xfId="23" applyNumberFormat="1"/>
    <xf numFmtId="0" fontId="0" fillId="0" borderId="0" xfId="0" applyFill="1"/>
    <xf numFmtId="0" fontId="7" fillId="5" borderId="1" xfId="52">
      <alignment horizontal="centerContinuous"/>
    </xf>
    <xf numFmtId="166" fontId="7" fillId="5" borderId="1" xfId="52" applyNumberFormat="1">
      <alignment horizontal="centerContinuous"/>
    </xf>
    <xf numFmtId="44" fontId="7" fillId="5" borderId="1" xfId="52" applyNumberFormat="1">
      <alignment horizontal="centerContinuous"/>
    </xf>
    <xf numFmtId="41" fontId="7" fillId="5" borderId="1" xfId="52" applyNumberFormat="1">
      <alignment horizontal="centerContinuous"/>
    </xf>
    <xf numFmtId="169" fontId="7" fillId="5" borderId="1" xfId="52" applyNumberFormat="1">
      <alignment horizontal="centerContinuous"/>
    </xf>
    <xf numFmtId="0" fontId="7" fillId="5" borderId="1" xfId="52" applyNumberFormat="1">
      <alignment horizontal="centerContinuous"/>
    </xf>
    <xf numFmtId="166" fontId="13" fillId="0" borderId="6" xfId="23" applyNumberFormat="1" applyFill="1" applyBorder="1"/>
    <xf numFmtId="169" fontId="13" fillId="0" borderId="0" xfId="23" applyNumberFormat="1"/>
    <xf numFmtId="0" fontId="0" fillId="0" borderId="5" xfId="0" applyFill="1" applyBorder="1"/>
    <xf numFmtId="168" fontId="13" fillId="0" borderId="0" xfId="23" applyNumberFormat="1" applyFill="1"/>
    <xf numFmtId="0" fontId="0" fillId="0" borderId="0" xfId="0" applyBorder="1" applyAlignment="1">
      <alignment horizontal="center"/>
    </xf>
    <xf numFmtId="0" fontId="7" fillId="5" borderId="1" xfId="52" applyNumberFormat="1" applyAlignment="1">
      <alignment horizontal="left"/>
    </xf>
    <xf numFmtId="0" fontId="0" fillId="0" borderId="6" xfId="0" applyFill="1" applyBorder="1"/>
    <xf numFmtId="0" fontId="22" fillId="0" borderId="6" xfId="0" applyFont="1" applyFill="1" applyBorder="1"/>
    <xf numFmtId="0" fontId="13" fillId="0" borderId="0" xfId="23" applyFill="1"/>
    <xf numFmtId="44" fontId="13" fillId="8" borderId="1" xfId="3" applyFont="1" applyFill="1" applyBorder="1" applyAlignment="1"/>
    <xf numFmtId="41" fontId="13" fillId="8" borderId="1" xfId="1" applyFont="1" applyFill="1" applyBorder="1" applyAlignment="1"/>
    <xf numFmtId="171" fontId="17" fillId="7" borderId="1" xfId="1" applyNumberFormat="1" applyFont="1" applyFill="1" applyBorder="1" applyAlignment="1"/>
    <xf numFmtId="168" fontId="0" fillId="0" borderId="0" xfId="0" applyNumberFormat="1" applyFill="1"/>
    <xf numFmtId="10" fontId="13" fillId="0" borderId="0" xfId="23" applyNumberFormat="1" applyFill="1"/>
    <xf numFmtId="43" fontId="0" fillId="0" borderId="0" xfId="0" applyNumberFormat="1"/>
    <xf numFmtId="166" fontId="0" fillId="0" borderId="0" xfId="3" applyNumberFormat="1" applyFont="1" applyFill="1"/>
    <xf numFmtId="0" fontId="0" fillId="0" borderId="0" xfId="0" applyFont="1" applyAlignment="1">
      <alignment horizontal="left" indent="1"/>
    </xf>
    <xf numFmtId="165" fontId="13" fillId="0" borderId="0" xfId="23" applyNumberFormat="1"/>
    <xf numFmtId="0" fontId="0" fillId="0" borderId="0" xfId="0" applyNumberFormat="1"/>
    <xf numFmtId="0" fontId="28" fillId="2" borderId="0" xfId="53" applyFont="1"/>
    <xf numFmtId="0" fontId="6" fillId="9" borderId="0" xfId="0" applyFont="1" applyFill="1"/>
    <xf numFmtId="0" fontId="0" fillId="9" borderId="0" xfId="0" applyFill="1" applyBorder="1"/>
    <xf numFmtId="0" fontId="6" fillId="9" borderId="0" xfId="0" applyFont="1" applyFill="1" applyBorder="1"/>
    <xf numFmtId="0" fontId="0" fillId="0" borderId="17" xfId="0" applyFill="1" applyBorder="1"/>
    <xf numFmtId="0" fontId="18" fillId="0" borderId="0" xfId="22" applyFill="1"/>
    <xf numFmtId="0" fontId="19" fillId="10" borderId="0" xfId="0" applyFont="1" applyFill="1" applyAlignment="1">
      <alignment horizontal="center"/>
    </xf>
    <xf numFmtId="0" fontId="6" fillId="4" borderId="1" xfId="14" applyBorder="1">
      <alignment horizontal="centerContinuous"/>
    </xf>
    <xf numFmtId="166" fontId="16" fillId="6" borderId="1" xfId="18" applyNumberFormat="1" applyAlignment="1"/>
    <xf numFmtId="169" fontId="0" fillId="0" borderId="0" xfId="4" applyNumberFormat="1" applyFont="1"/>
    <xf numFmtId="0" fontId="16" fillId="6" borderId="1" xfId="18" applyNumberFormat="1">
      <alignment horizontal="center"/>
    </xf>
    <xf numFmtId="0" fontId="16" fillId="6" borderId="1" xfId="18" applyNumberFormat="1" applyAlignment="1">
      <alignment horizontal="centerContinuous"/>
    </xf>
  </cellXfs>
  <cellStyles count="55">
    <cellStyle name="20% - Accent1" xfId="29" builtinId="30" hidden="1"/>
    <cellStyle name="20% - Accent2" xfId="33" builtinId="34" hidden="1"/>
    <cellStyle name="20% - Accent3" xfId="37" builtinId="38" hidden="1"/>
    <cellStyle name="20% - Accent4" xfId="41" builtinId="42" hidden="1"/>
    <cellStyle name="20% - Accent5" xfId="45" builtinId="46" hidden="1"/>
    <cellStyle name="20% - Accent6" xfId="49" builtinId="50" hidden="1"/>
    <cellStyle name="40% - Accent1" xfId="30" builtinId="31" hidden="1"/>
    <cellStyle name="40% - Accent2" xfId="34" builtinId="35" hidden="1"/>
    <cellStyle name="40% - Accent3" xfId="38" builtinId="39" hidden="1"/>
    <cellStyle name="40% - Accent4" xfId="42" builtinId="43" hidden="1"/>
    <cellStyle name="40% - Accent5" xfId="46" builtinId="47" hidden="1"/>
    <cellStyle name="40% - Accent6" xfId="50" builtinId="51" hidden="1"/>
    <cellStyle name="60% - Accent1" xfId="31" builtinId="32" hidden="1"/>
    <cellStyle name="60% - Accent2" xfId="35" builtinId="36" hidden="1"/>
    <cellStyle name="60% - Accent3" xfId="39" builtinId="40" hidden="1"/>
    <cellStyle name="60% - Accent4" xfId="43" builtinId="44" hidden="1"/>
    <cellStyle name="60% - Accent5" xfId="47" builtinId="48" hidden="1"/>
    <cellStyle name="60% - Accent6" xfId="51" builtinId="52" hidden="1"/>
    <cellStyle name="Accent1" xfId="28" builtinId="29" hidden="1"/>
    <cellStyle name="Accent2" xfId="32" builtinId="33" hidden="1"/>
    <cellStyle name="Accent3" xfId="36" builtinId="37" hidden="1"/>
    <cellStyle name="Accent4" xfId="40" builtinId="41" hidden="1"/>
    <cellStyle name="Accent5" xfId="44" builtinId="45" hidden="1"/>
    <cellStyle name="Accent6" xfId="48" builtinId="49" hidden="1"/>
    <cellStyle name="ActiveCase" xfId="52" xr:uid="{7A720F19-A36A-4C01-A898-12E3F506FB2C}"/>
    <cellStyle name="Bad" xfId="54" builtinId="27" hidden="1"/>
    <cellStyle name="ColumnHeaderSpan" xfId="14" xr:uid="{336F4A09-F9C4-41F5-9AE7-757FBA7BFE35}"/>
    <cellStyle name="Comma" xfId="1" builtinId="3" customBuiltin="1"/>
    <cellStyle name="Comma [0]" xfId="2" builtinId="6"/>
    <cellStyle name="Currency" xfId="3" builtinId="4"/>
    <cellStyle name="ErrorCheck" xfId="16" xr:uid="{ECF0D104-3577-47A4-B04E-3BBF96EBE95B}"/>
    <cellStyle name="Explanatory Text" xfId="10" builtinId="53" customBuiltin="1"/>
    <cellStyle name="EY" xfId="17" xr:uid="{5A2AC633-8CE8-41C4-AE1B-0CCB286BAFE8}"/>
    <cellStyle name="Flag0" xfId="15" xr:uid="{0E244E94-BDF8-463B-93D8-567A84BE53F5}"/>
    <cellStyle name="Good" xfId="25" builtinId="26" hidden="1"/>
    <cellStyle name="HardCode" xfId="23" xr:uid="{4018F574-1B1C-4319-AF5C-0A9322C50594}"/>
    <cellStyle name="Heading 1" xfId="5" builtinId="16" customBuiltin="1"/>
    <cellStyle name="Heading 2" xfId="6" builtinId="17" customBuiltin="1"/>
    <cellStyle name="Heading 3" xfId="7" builtinId="18" customBuiltin="1"/>
    <cellStyle name="Heading 4" xfId="8" builtinId="19" customBuiltin="1"/>
    <cellStyle name="Hyperlink" xfId="24" builtinId="8"/>
    <cellStyle name="ImportedInTab" xfId="18" xr:uid="{B45A84E8-BFE1-4C32-A44F-72B5B9DE6CD0}"/>
    <cellStyle name="ImportedOtherTAb" xfId="19" xr:uid="{4BB58B85-8A7D-475E-9681-E5D640137BEB}"/>
    <cellStyle name="InputCell" xfId="20" xr:uid="{585FAD6E-983A-445B-94D7-4B03A04B4016}"/>
    <cellStyle name="Neutral" xfId="26" builtinId="28" hidden="1"/>
    <cellStyle name="Normal" xfId="0" builtinId="0" customBuiltin="1"/>
    <cellStyle name="Output" xfId="27" builtinId="21" hidden="1"/>
    <cellStyle name="Percent" xfId="4" builtinId="5"/>
    <cellStyle name="SumToRight" xfId="21" xr:uid="{CC160123-8B48-48B0-9B5D-C362A84A8D85}"/>
    <cellStyle name="Total" xfId="11" builtinId="25" customBuiltin="1"/>
    <cellStyle name="Units" xfId="22" xr:uid="{A548E7E1-F5B9-4C91-B6AA-2BF98B4AB3F8}"/>
    <cellStyle name="Warning Text" xfId="9" builtinId="11" customBuiltin="1"/>
    <cellStyle name="WorksheetSubtitle" xfId="13" xr:uid="{8BB9F572-5682-4ECF-BA6D-78097785D2CF}"/>
    <cellStyle name="WorksheetTitle" xfId="12" xr:uid="{702B9AB0-5E3F-4742-B65A-51C8C0BC2572}"/>
    <cellStyle name="WorksheetTitle2ndLine" xfId="53" xr:uid="{56B71B40-E2DE-45B9-AE05-8BAB426CDC58}"/>
  </cellStyles>
  <dxfs count="5">
    <dxf>
      <font>
        <b/>
        <i val="0"/>
        <color rgb="FFFF0000"/>
      </font>
      <fill>
        <patternFill>
          <bgColor rgb="FFFFFF00"/>
        </patternFill>
      </fill>
    </dxf>
    <dxf>
      <font>
        <b/>
        <i val="0"/>
        <color theme="8" tint="-0.24994659260841701"/>
      </font>
      <fill>
        <patternFill>
          <bgColor theme="8" tint="0.79998168889431442"/>
        </patternFill>
      </fill>
    </dxf>
    <dxf>
      <font>
        <b/>
        <i val="0"/>
        <color theme="8" tint="-0.24994659260841701"/>
      </font>
      <fill>
        <patternFill>
          <bgColor theme="8" tint="0.79998168889431442"/>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266700</xdr:colOff>
      <xdr:row>16</xdr:row>
      <xdr:rowOff>142875</xdr:rowOff>
    </xdr:from>
    <xdr:to>
      <xdr:col>11</xdr:col>
      <xdr:colOff>304800</xdr:colOff>
      <xdr:row>28</xdr:row>
      <xdr:rowOff>66261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66700" y="3066636"/>
          <a:ext cx="7119730" cy="191121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000" b="1">
              <a:solidFill>
                <a:schemeClr val="accent1">
                  <a:lumMod val="50000"/>
                </a:schemeClr>
              </a:solidFill>
              <a:effectLst/>
              <a:latin typeface="+mn-lt"/>
              <a:ea typeface="+mn-ea"/>
              <a:cs typeface="+mn-cs"/>
            </a:rPr>
            <a:t>This workbook is a supporting document for the Draft Capstone Report dated August 10, 2020, and is delivered pursuant to Cadmus’ obligations under a contract with the New Jersey Board of Public Utilities (BPU) in connection with the assessment of a successor solar program for the state. This workbook is provided “as is” based on information available as discussed in the Capstone Report.  This workbook is provided for information purposes only, and Cadmus and the BPU do not provide any representation or warranty, express or implied, as to the accuracy, completeness, reliability, or timeliness of any of the content or information contained herein, and Cadmus expressly disclaims all liability associated with the BPU’s use of the report or information included therein. Any forecasts or projections contained herein are estimates only. This workbook does not provide a legal interpretation of any New Jersey statutes, regulations, or policies, nor should it be taken as an indication or direction of any future decisions by the BPU.  In no event will Cadmus or the BPU be liable to you or anyone else for any decision made or action in reliance on the information in the workbook or for any special, consequential or similar damages, even if advised on the possibility of such damages.</a:t>
          </a:r>
        </a:p>
      </xdr:txBody>
    </xdr:sp>
    <xdr:clientData/>
  </xdr:twoCellAnchor>
  <xdr:twoCellAnchor>
    <xdr:from>
      <xdr:col>0</xdr:col>
      <xdr:colOff>257174</xdr:colOff>
      <xdr:row>7</xdr:row>
      <xdr:rowOff>104776</xdr:rowOff>
    </xdr:from>
    <xdr:to>
      <xdr:col>11</xdr:col>
      <xdr:colOff>285749</xdr:colOff>
      <xdr:row>12</xdr:row>
      <xdr:rowOff>157370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57174" y="1537667"/>
          <a:ext cx="7110205" cy="88085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chemeClr val="accent1">
                  <a:lumMod val="50000"/>
                </a:schemeClr>
              </a:solidFill>
              <a:effectLst/>
              <a:latin typeface="+mn-lt"/>
              <a:ea typeface="+mn-ea"/>
              <a:cs typeface="+mn-cs"/>
            </a:rPr>
            <a:t>This workbook accompanies the New Jersey Solar Transition Draft Capstone Report: Successor Program Review, dated August 10, 2020 (the Report). This workbook contains project-level data for representative but hypothetical solar projects in New Jersey. The primary function of the file is to accumulate and, as necessary, derive input data for use with the System Advisor Model (SAM), discussed in the Report.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92793-B996-458C-BF6E-E1BCB853661C}">
  <sheetPr codeName="Sheet7"/>
  <dimension ref="A1:AE77"/>
  <sheetViews>
    <sheetView tabSelected="1" zoomScale="115" zoomScaleNormal="115" workbookViewId="0">
      <selection activeCell="B7" sqref="B7"/>
    </sheetView>
  </sheetViews>
  <sheetFormatPr defaultColWidth="0" defaultRowHeight="12.75" zeroHeight="1" x14ac:dyDescent="0.2"/>
  <cols>
    <col min="1" max="1" width="14.28515625" customWidth="1"/>
    <col min="2" max="8" width="9.140625" customWidth="1"/>
    <col min="9" max="10" width="9.140625" style="97" customWidth="1"/>
    <col min="11" max="12" width="9.140625" customWidth="1"/>
    <col min="13" max="31" width="0" hidden="1" customWidth="1"/>
    <col min="32" max="16384" width="9.140625" hidden="1"/>
  </cols>
  <sheetData>
    <row r="1" spans="1:12" s="97" customFormat="1" ht="21" x14ac:dyDescent="0.35">
      <c r="A1" s="4" t="s">
        <v>627</v>
      </c>
      <c r="B1" s="4"/>
      <c r="C1" s="4"/>
      <c r="D1" s="4"/>
      <c r="E1" s="4"/>
      <c r="F1" s="4"/>
      <c r="G1" s="4"/>
      <c r="H1" s="4"/>
      <c r="I1" s="4"/>
      <c r="J1" s="4"/>
      <c r="K1" s="4"/>
      <c r="L1" s="4"/>
    </row>
    <row r="2" spans="1:12" s="97" customFormat="1" ht="21" x14ac:dyDescent="0.35">
      <c r="A2" s="136" t="str">
        <f>DraftVersion</f>
        <v>8/10/2020 Draft for Stakeholder Review</v>
      </c>
      <c r="B2" s="4"/>
      <c r="C2" s="4"/>
      <c r="D2" s="4"/>
      <c r="E2" s="4"/>
      <c r="F2" s="4"/>
      <c r="G2" s="4"/>
      <c r="H2" s="4"/>
      <c r="I2" s="4"/>
      <c r="J2" s="4"/>
      <c r="K2" s="4"/>
      <c r="L2" s="4"/>
    </row>
    <row r="3" spans="1:12" s="97" customFormat="1" ht="18.75" x14ac:dyDescent="0.3">
      <c r="A3" s="5" t="s">
        <v>628</v>
      </c>
      <c r="B3" s="5"/>
      <c r="C3" s="5"/>
      <c r="D3" s="5"/>
      <c r="E3" s="5"/>
      <c r="F3" s="5"/>
      <c r="G3" s="5"/>
      <c r="H3" s="5"/>
      <c r="I3" s="5"/>
      <c r="J3" s="5"/>
      <c r="K3" s="5"/>
      <c r="L3" s="5"/>
    </row>
    <row r="4" spans="1:12" x14ac:dyDescent="0.2">
      <c r="A4" s="137"/>
      <c r="B4" s="49"/>
      <c r="C4" s="49"/>
      <c r="D4" s="49"/>
      <c r="E4" s="49"/>
      <c r="F4" s="49"/>
      <c r="G4" s="49"/>
      <c r="H4" s="49"/>
      <c r="I4" s="49"/>
      <c r="J4" s="49"/>
      <c r="K4" s="49"/>
      <c r="L4" s="49"/>
    </row>
    <row r="5" spans="1:12" x14ac:dyDescent="0.2">
      <c r="A5" s="137" t="s">
        <v>626</v>
      </c>
      <c r="B5" s="137" t="s">
        <v>627</v>
      </c>
      <c r="C5" s="49"/>
      <c r="D5" s="49"/>
      <c r="E5" s="49"/>
      <c r="F5" s="49"/>
      <c r="G5" s="49"/>
      <c r="H5" s="49"/>
      <c r="I5" s="49"/>
      <c r="J5" s="49"/>
      <c r="K5" s="49"/>
      <c r="L5" s="49"/>
    </row>
    <row r="6" spans="1:12" x14ac:dyDescent="0.2">
      <c r="A6" s="137" t="s">
        <v>625</v>
      </c>
      <c r="B6" s="137" t="s">
        <v>666</v>
      </c>
      <c r="C6" s="49"/>
      <c r="D6" s="49"/>
      <c r="E6" s="49"/>
      <c r="F6" s="49"/>
      <c r="G6" s="49"/>
      <c r="H6" s="49"/>
      <c r="I6" s="49"/>
      <c r="J6" s="49"/>
      <c r="K6" s="49"/>
      <c r="L6" s="49"/>
    </row>
    <row r="7" spans="1:12" x14ac:dyDescent="0.2">
      <c r="A7" s="137" t="s">
        <v>657</v>
      </c>
      <c r="B7" s="49"/>
      <c r="C7" s="49"/>
      <c r="D7" s="49"/>
      <c r="E7" s="49"/>
      <c r="F7" s="49"/>
      <c r="G7" s="49"/>
      <c r="H7" s="49"/>
      <c r="I7" s="49"/>
      <c r="J7" s="49"/>
      <c r="K7" s="49"/>
      <c r="L7" s="49"/>
    </row>
    <row r="8" spans="1:12" x14ac:dyDescent="0.2">
      <c r="A8" s="138"/>
      <c r="B8" s="49"/>
      <c r="C8" s="49"/>
      <c r="D8" s="49"/>
      <c r="E8" s="49"/>
      <c r="F8" s="49"/>
      <c r="G8" s="49"/>
      <c r="H8" s="49"/>
      <c r="I8" s="49"/>
      <c r="J8" s="49"/>
      <c r="K8" s="49"/>
      <c r="L8" s="49"/>
    </row>
    <row r="9" spans="1:12" s="97" customFormat="1" x14ac:dyDescent="0.2">
      <c r="A9" s="138"/>
      <c r="B9" s="49"/>
      <c r="C9" s="49"/>
      <c r="D9" s="49"/>
      <c r="E9" s="49"/>
      <c r="F9" s="49"/>
      <c r="G9" s="49"/>
      <c r="H9" s="49"/>
      <c r="I9" s="49"/>
      <c r="J9" s="49"/>
      <c r="K9" s="49"/>
      <c r="L9" s="49"/>
    </row>
    <row r="10" spans="1:12" s="21" customFormat="1" x14ac:dyDescent="0.2">
      <c r="A10" s="138"/>
      <c r="B10" s="49"/>
      <c r="C10" s="49"/>
      <c r="D10" s="49"/>
      <c r="E10" s="49"/>
      <c r="F10" s="49"/>
      <c r="G10" s="49"/>
      <c r="H10" s="49"/>
      <c r="I10" s="49"/>
      <c r="J10" s="49"/>
      <c r="K10" s="49"/>
      <c r="L10" s="49"/>
    </row>
    <row r="11" spans="1:12" s="21" customFormat="1" x14ac:dyDescent="0.2">
      <c r="A11" s="138"/>
      <c r="B11" s="49"/>
      <c r="C11" s="49"/>
      <c r="D11" s="49"/>
      <c r="E11" s="49"/>
      <c r="F11" s="49"/>
      <c r="G11" s="49"/>
      <c r="H11" s="49"/>
      <c r="I11" s="49"/>
      <c r="J11" s="49"/>
      <c r="K11" s="49"/>
      <c r="L11" s="49"/>
    </row>
    <row r="12" spans="1:12" s="97" customFormat="1" x14ac:dyDescent="0.2">
      <c r="A12" s="138"/>
      <c r="B12" s="49"/>
      <c r="C12" s="49"/>
      <c r="D12" s="49"/>
      <c r="E12" s="49"/>
      <c r="F12" s="49"/>
      <c r="G12" s="49"/>
      <c r="H12" s="49"/>
      <c r="I12" s="49"/>
      <c r="J12" s="49"/>
      <c r="K12" s="49"/>
      <c r="L12" s="49"/>
    </row>
    <row r="13" spans="1:12" s="97" customFormat="1" x14ac:dyDescent="0.2">
      <c r="A13" s="138"/>
      <c r="B13" s="49"/>
      <c r="C13" s="49"/>
      <c r="D13" s="49"/>
      <c r="E13" s="49"/>
      <c r="F13" s="49"/>
      <c r="G13" s="49"/>
      <c r="H13" s="49"/>
      <c r="I13" s="49"/>
      <c r="J13" s="49"/>
      <c r="K13" s="49"/>
      <c r="L13" s="49"/>
    </row>
    <row r="14" spans="1:12" s="97" customFormat="1" x14ac:dyDescent="0.2">
      <c r="A14" s="138"/>
      <c r="B14" s="49"/>
      <c r="C14" s="49"/>
      <c r="D14" s="49"/>
      <c r="E14" s="49"/>
      <c r="F14" s="49"/>
      <c r="G14" s="49"/>
      <c r="H14" s="49"/>
      <c r="I14" s="49"/>
      <c r="J14" s="49"/>
      <c r="K14" s="49"/>
      <c r="L14" s="49"/>
    </row>
    <row r="15" spans="1:12" s="97" customFormat="1" x14ac:dyDescent="0.2">
      <c r="A15" s="138"/>
      <c r="B15" s="49"/>
      <c r="C15" s="49"/>
      <c r="D15" s="49"/>
      <c r="E15" s="49"/>
      <c r="F15" s="49"/>
      <c r="G15" s="49"/>
      <c r="H15" s="49"/>
      <c r="I15" s="49"/>
      <c r="J15" s="49"/>
      <c r="K15" s="49"/>
      <c r="L15" s="49"/>
    </row>
    <row r="16" spans="1:12" s="97" customFormat="1" x14ac:dyDescent="0.2">
      <c r="A16" s="139" t="s">
        <v>656</v>
      </c>
      <c r="B16" s="49"/>
      <c r="C16" s="49"/>
      <c r="D16" s="49"/>
      <c r="E16" s="49"/>
      <c r="F16" s="49"/>
      <c r="G16" s="49"/>
      <c r="H16" s="49"/>
      <c r="I16" s="49"/>
      <c r="J16" s="49"/>
      <c r="K16" s="49"/>
      <c r="L16" s="49"/>
    </row>
    <row r="17" spans="1:12" s="97" customFormat="1" x14ac:dyDescent="0.2">
      <c r="A17" s="138"/>
      <c r="B17" s="49"/>
      <c r="C17" s="49"/>
      <c r="D17" s="49"/>
      <c r="E17" s="49"/>
      <c r="F17" s="49"/>
      <c r="G17" s="49"/>
      <c r="H17" s="49"/>
      <c r="I17" s="49"/>
      <c r="J17" s="49"/>
      <c r="K17" s="49"/>
      <c r="L17" s="49"/>
    </row>
    <row r="18" spans="1:12" s="97" customFormat="1" x14ac:dyDescent="0.2">
      <c r="A18" s="139"/>
      <c r="B18" s="49"/>
      <c r="C18" s="49"/>
      <c r="D18" s="49"/>
      <c r="E18" s="49"/>
      <c r="F18" s="49"/>
      <c r="G18" s="49"/>
      <c r="H18" s="49"/>
      <c r="I18" s="49"/>
      <c r="J18" s="49"/>
      <c r="K18" s="49"/>
      <c r="L18" s="49"/>
    </row>
    <row r="19" spans="1:12" s="97" customFormat="1" x14ac:dyDescent="0.2">
      <c r="A19" s="138"/>
      <c r="B19" s="49"/>
      <c r="C19" s="49"/>
      <c r="D19" s="49"/>
      <c r="E19" s="49"/>
      <c r="F19" s="49"/>
      <c r="G19" s="49"/>
      <c r="H19" s="49"/>
      <c r="I19" s="49"/>
      <c r="J19" s="49"/>
      <c r="K19" s="49"/>
      <c r="L19" s="49"/>
    </row>
    <row r="20" spans="1:12" s="97" customFormat="1" x14ac:dyDescent="0.2">
      <c r="A20" s="139"/>
      <c r="B20" s="49"/>
      <c r="C20" s="49"/>
      <c r="D20" s="49"/>
      <c r="E20" s="49"/>
      <c r="F20" s="49"/>
      <c r="G20" s="49"/>
      <c r="H20" s="49"/>
      <c r="I20" s="49"/>
      <c r="J20" s="49"/>
      <c r="K20" s="49"/>
      <c r="L20" s="49"/>
    </row>
    <row r="21" spans="1:12" s="97" customFormat="1" x14ac:dyDescent="0.2">
      <c r="A21" s="139"/>
      <c r="B21" s="49"/>
      <c r="C21" s="49"/>
      <c r="D21" s="49"/>
      <c r="E21" s="49"/>
      <c r="F21" s="49"/>
      <c r="G21" s="49"/>
      <c r="H21" s="49"/>
      <c r="I21" s="49"/>
      <c r="J21" s="49"/>
      <c r="K21" s="49"/>
      <c r="L21" s="49"/>
    </row>
    <row r="22" spans="1:12" s="97" customFormat="1" x14ac:dyDescent="0.2">
      <c r="A22" s="138"/>
      <c r="B22" s="49"/>
      <c r="C22" s="49"/>
      <c r="D22" s="49"/>
      <c r="E22" s="49"/>
      <c r="F22" s="49"/>
      <c r="G22" s="49"/>
      <c r="H22" s="49"/>
      <c r="I22" s="49"/>
      <c r="J22" s="49"/>
      <c r="K22" s="49"/>
      <c r="L22" s="49"/>
    </row>
    <row r="23" spans="1:12" s="97" customFormat="1" x14ac:dyDescent="0.2">
      <c r="A23" s="138"/>
      <c r="B23" s="49"/>
      <c r="C23" s="49"/>
      <c r="D23" s="49"/>
      <c r="E23" s="49"/>
      <c r="F23" s="49"/>
      <c r="G23" s="49"/>
      <c r="H23" s="49"/>
      <c r="I23" s="49"/>
      <c r="J23" s="49"/>
      <c r="K23" s="49"/>
      <c r="L23" s="49"/>
    </row>
    <row r="24" spans="1:12" x14ac:dyDescent="0.2">
      <c r="A24" s="138"/>
      <c r="B24" s="49"/>
      <c r="C24" s="49"/>
      <c r="D24" s="49"/>
      <c r="E24" s="49"/>
      <c r="F24" s="49"/>
      <c r="G24" s="49"/>
      <c r="H24" s="49"/>
      <c r="I24" s="49"/>
      <c r="J24" s="49"/>
      <c r="K24" s="49"/>
      <c r="L24" s="49"/>
    </row>
    <row r="25" spans="1:12" x14ac:dyDescent="0.2">
      <c r="A25" s="138"/>
      <c r="B25" s="49"/>
      <c r="C25" s="49"/>
      <c r="D25" s="49"/>
      <c r="E25" s="49"/>
      <c r="F25" s="49"/>
      <c r="G25" s="49"/>
      <c r="H25" s="49"/>
      <c r="I25" s="49"/>
      <c r="J25" s="49"/>
      <c r="K25" s="49"/>
      <c r="L25" s="49"/>
    </row>
    <row r="26" spans="1:12" s="97" customFormat="1" x14ac:dyDescent="0.2">
      <c r="A26" s="138"/>
      <c r="B26" s="49"/>
      <c r="C26" s="49"/>
      <c r="D26" s="49"/>
      <c r="E26" s="49"/>
      <c r="F26" s="49"/>
      <c r="G26" s="49"/>
      <c r="H26" s="49"/>
      <c r="I26" s="49"/>
      <c r="J26" s="49"/>
      <c r="K26" s="49"/>
      <c r="L26" s="49"/>
    </row>
    <row r="27" spans="1:12" s="97" customFormat="1" x14ac:dyDescent="0.2">
      <c r="A27" s="138"/>
      <c r="B27" s="49"/>
      <c r="C27" s="49"/>
      <c r="D27" s="49"/>
      <c r="E27" s="49"/>
      <c r="F27" s="49"/>
      <c r="G27" s="49"/>
      <c r="H27" s="49"/>
      <c r="I27" s="49"/>
      <c r="J27" s="49"/>
      <c r="K27" s="49"/>
      <c r="L27" s="49"/>
    </row>
    <row r="28" spans="1:12" s="97" customFormat="1" x14ac:dyDescent="0.2">
      <c r="A28" s="138"/>
      <c r="B28" s="49"/>
      <c r="C28" s="49"/>
      <c r="D28" s="49"/>
      <c r="E28" s="49"/>
      <c r="F28" s="49"/>
      <c r="G28" s="49"/>
      <c r="H28" s="49"/>
      <c r="I28" s="49"/>
      <c r="J28" s="49"/>
      <c r="K28" s="49"/>
      <c r="L28" s="49"/>
    </row>
    <row r="29" spans="1:12" s="97" customFormat="1" x14ac:dyDescent="0.2">
      <c r="A29" s="138"/>
      <c r="B29" s="49"/>
      <c r="C29" s="49"/>
      <c r="D29" s="49"/>
      <c r="E29" s="49"/>
      <c r="F29" s="49"/>
      <c r="G29" s="49"/>
      <c r="H29" s="49"/>
      <c r="I29" s="49"/>
      <c r="J29" s="49"/>
      <c r="K29" s="49"/>
      <c r="L29" s="49"/>
    </row>
    <row r="30" spans="1:12" s="97" customFormat="1" x14ac:dyDescent="0.2">
      <c r="A30" s="138"/>
      <c r="B30" s="49"/>
      <c r="C30" s="49"/>
      <c r="D30" s="49"/>
      <c r="E30" s="49"/>
      <c r="F30" s="49"/>
      <c r="G30" s="49"/>
      <c r="H30" s="49"/>
      <c r="I30" s="49"/>
      <c r="J30" s="49"/>
      <c r="K30" s="49"/>
      <c r="L30" s="49"/>
    </row>
    <row r="31" spans="1:12" hidden="1" x14ac:dyDescent="0.2"/>
    <row r="32" spans="1:1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sheetData>
  <sheetProtection algorithmName="SHA-512" hashValue="6ul/uxj6N0Ro6E1BtZMVAYP0bdONxNP+L7DEgjEM2hgJE+nUbOK771yeZmAV2O/Hqi9KmV3Sqiuem+u8nMD1vg==" saltValue="t61ApXxr/YcMOoKgxfsTUA==" spinCount="100000" sheet="1" object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1581-A770-4DF8-A236-1E8A476E95CC}">
  <sheetPr codeName="Sheet1">
    <outlinePr summaryBelow="0" summaryRight="0"/>
  </sheetPr>
  <dimension ref="A1:AC115"/>
  <sheetViews>
    <sheetView zoomScaleNormal="100" workbookViewId="0"/>
  </sheetViews>
  <sheetFormatPr defaultColWidth="0" defaultRowHeight="12.75" zeroHeight="1" outlineLevelRow="1" x14ac:dyDescent="0.2"/>
  <cols>
    <col min="1" max="1" width="21.5703125" customWidth="1"/>
    <col min="2" max="2" width="16.140625" customWidth="1"/>
    <col min="3" max="13" width="9.140625" customWidth="1"/>
    <col min="14" max="29" width="0" hidden="1" customWidth="1"/>
    <col min="30" max="16384" width="9.140625" hidden="1"/>
  </cols>
  <sheetData>
    <row r="1" spans="1:13" ht="21" x14ac:dyDescent="0.35">
      <c r="A1" s="4" t="s">
        <v>627</v>
      </c>
      <c r="B1" s="4"/>
      <c r="C1" s="4"/>
      <c r="D1" s="4"/>
      <c r="E1" s="4"/>
      <c r="F1" s="4"/>
      <c r="G1" s="4"/>
      <c r="H1" s="4"/>
      <c r="I1" s="4"/>
      <c r="J1" s="4"/>
      <c r="K1" s="4"/>
      <c r="L1" s="4"/>
    </row>
    <row r="2" spans="1:13" s="97" customFormat="1" ht="21" x14ac:dyDescent="0.35">
      <c r="A2" s="136" t="str">
        <f>DraftVersion</f>
        <v>8/10/2020 Draft for Stakeholder Review</v>
      </c>
      <c r="B2" s="4"/>
      <c r="C2" s="4"/>
      <c r="D2" s="4"/>
      <c r="E2" s="4"/>
      <c r="F2" s="4"/>
      <c r="G2" s="4"/>
      <c r="H2" s="4"/>
      <c r="I2" s="4"/>
      <c r="J2" s="4"/>
      <c r="K2" s="4"/>
      <c r="L2" s="4"/>
      <c r="M2" s="21"/>
    </row>
    <row r="3" spans="1:13" ht="18.75" x14ac:dyDescent="0.3">
      <c r="A3" s="5" t="s">
        <v>0</v>
      </c>
      <c r="B3" s="5"/>
      <c r="C3" s="5"/>
      <c r="D3" s="5"/>
      <c r="E3" s="5"/>
      <c r="F3" s="5"/>
      <c r="G3" s="5"/>
      <c r="H3" s="5"/>
      <c r="I3" s="5"/>
      <c r="J3" s="5"/>
      <c r="K3" s="5"/>
      <c r="L3" s="5"/>
      <c r="M3" s="12" t="s">
        <v>659</v>
      </c>
    </row>
    <row r="4" spans="1:13" x14ac:dyDescent="0.2"/>
    <row r="5" spans="1:13" x14ac:dyDescent="0.2"/>
    <row r="6" spans="1:13" ht="18.75" collapsed="1" x14ac:dyDescent="0.3">
      <c r="A6" s="6" t="s">
        <v>1</v>
      </c>
    </row>
    <row r="7" spans="1:13" hidden="1" outlineLevel="1" x14ac:dyDescent="0.2"/>
    <row r="8" spans="1:13" hidden="1" outlineLevel="1" x14ac:dyDescent="0.2">
      <c r="A8" s="7" t="s">
        <v>2</v>
      </c>
      <c r="B8" s="7" t="s">
        <v>3</v>
      </c>
      <c r="C8" s="7" t="s">
        <v>4</v>
      </c>
      <c r="D8" s="7"/>
      <c r="E8" s="7"/>
      <c r="F8" s="7"/>
      <c r="G8" s="7"/>
    </row>
    <row r="9" spans="1:13" hidden="1" outlineLevel="1" x14ac:dyDescent="0.2">
      <c r="A9" t="s">
        <v>5</v>
      </c>
      <c r="B9" s="111" t="s">
        <v>5</v>
      </c>
      <c r="C9" t="s">
        <v>6</v>
      </c>
    </row>
    <row r="10" spans="1:13" hidden="1" outlineLevel="1" x14ac:dyDescent="0.2">
      <c r="A10" s="9" t="s">
        <v>7</v>
      </c>
      <c r="B10" s="7" t="s">
        <v>8</v>
      </c>
      <c r="C10" t="s">
        <v>9</v>
      </c>
    </row>
    <row r="11" spans="1:13" hidden="1" outlineLevel="1" x14ac:dyDescent="0.2">
      <c r="A11" s="9" t="s">
        <v>10</v>
      </c>
      <c r="B11" s="10">
        <v>0</v>
      </c>
      <c r="C11" t="s">
        <v>11</v>
      </c>
    </row>
    <row r="12" spans="1:13" hidden="1" outlineLevel="1" x14ac:dyDescent="0.2">
      <c r="A12" s="9" t="s">
        <v>10</v>
      </c>
      <c r="B12" s="10">
        <v>2</v>
      </c>
      <c r="C12" t="s">
        <v>12</v>
      </c>
    </row>
    <row r="13" spans="1:13" hidden="1" outlineLevel="1" x14ac:dyDescent="0.2">
      <c r="A13" s="9" t="s">
        <v>13</v>
      </c>
      <c r="B13" s="11">
        <v>0</v>
      </c>
      <c r="C13" t="s">
        <v>14</v>
      </c>
    </row>
    <row r="14" spans="1:13" hidden="1" outlineLevel="1" x14ac:dyDescent="0.2">
      <c r="A14" s="9" t="s">
        <v>13</v>
      </c>
      <c r="B14" s="11">
        <v>2</v>
      </c>
      <c r="C14" t="s">
        <v>15</v>
      </c>
    </row>
    <row r="15" spans="1:13" hidden="1" outlineLevel="1" x14ac:dyDescent="0.2">
      <c r="A15" s="9" t="s">
        <v>16</v>
      </c>
      <c r="B15" s="12" t="s">
        <v>17</v>
      </c>
    </row>
    <row r="16" spans="1:13" hidden="1" outlineLevel="1" x14ac:dyDescent="0.2">
      <c r="A16" s="9" t="s">
        <v>18</v>
      </c>
      <c r="B16" s="13">
        <v>2021</v>
      </c>
      <c r="C16" t="s">
        <v>19</v>
      </c>
    </row>
    <row r="17" spans="1:3" hidden="1" outlineLevel="1" x14ac:dyDescent="0.2">
      <c r="A17" s="9" t="s">
        <v>20</v>
      </c>
      <c r="B17" s="14">
        <v>45</v>
      </c>
      <c r="C17" t="s">
        <v>21</v>
      </c>
    </row>
    <row r="18" spans="1:3" ht="18.75" hidden="1" outlineLevel="1" x14ac:dyDescent="0.3">
      <c r="A18" s="9" t="s">
        <v>22</v>
      </c>
      <c r="B18" s="6" t="s">
        <v>22</v>
      </c>
    </row>
    <row r="19" spans="1:3" ht="17.25" hidden="1" outlineLevel="1" x14ac:dyDescent="0.3">
      <c r="A19" s="9" t="s">
        <v>23</v>
      </c>
      <c r="B19" s="15" t="s">
        <v>23</v>
      </c>
    </row>
    <row r="20" spans="1:3" ht="15" hidden="1" outlineLevel="1" x14ac:dyDescent="0.25">
      <c r="A20" s="9" t="s">
        <v>24</v>
      </c>
      <c r="B20" s="16" t="s">
        <v>24</v>
      </c>
    </row>
    <row r="21" spans="1:3" hidden="1" outlineLevel="1" x14ac:dyDescent="0.2">
      <c r="A21" s="9" t="s">
        <v>25</v>
      </c>
      <c r="B21" s="17">
        <v>100</v>
      </c>
      <c r="C21" t="s">
        <v>26</v>
      </c>
    </row>
    <row r="22" spans="1:3" hidden="1" outlineLevel="1" x14ac:dyDescent="0.2">
      <c r="A22" s="9" t="s">
        <v>27</v>
      </c>
      <c r="B22" s="18">
        <v>100</v>
      </c>
      <c r="C22" t="s">
        <v>28</v>
      </c>
    </row>
    <row r="23" spans="1:3" hidden="1" outlineLevel="1" x14ac:dyDescent="0.2">
      <c r="A23" s="9" t="s">
        <v>29</v>
      </c>
      <c r="B23" s="19">
        <v>100</v>
      </c>
      <c r="C23" t="s">
        <v>30</v>
      </c>
    </row>
    <row r="24" spans="1:3" hidden="1" outlineLevel="1" x14ac:dyDescent="0.2">
      <c r="A24" s="9" t="s">
        <v>31</v>
      </c>
      <c r="B24" s="20">
        <v>100</v>
      </c>
    </row>
    <row r="25" spans="1:3" hidden="1" outlineLevel="1" x14ac:dyDescent="0.2">
      <c r="A25" s="9" t="s">
        <v>32</v>
      </c>
      <c r="B25" s="22">
        <v>100</v>
      </c>
      <c r="C25" t="s">
        <v>33</v>
      </c>
    </row>
    <row r="26" spans="1:3" hidden="1" outlineLevel="1" x14ac:dyDescent="0.2">
      <c r="A26" s="9" t="s">
        <v>34</v>
      </c>
      <c r="B26" s="23" t="s">
        <v>35</v>
      </c>
    </row>
    <row r="27" spans="1:3" ht="18.75" hidden="1" outlineLevel="1" x14ac:dyDescent="0.3">
      <c r="A27" s="9" t="s">
        <v>36</v>
      </c>
      <c r="B27" s="5" t="s">
        <v>37</v>
      </c>
      <c r="C27" t="s">
        <v>38</v>
      </c>
    </row>
    <row r="28" spans="1:3" ht="21" hidden="1" outlineLevel="1" x14ac:dyDescent="0.35">
      <c r="A28" s="9" t="s">
        <v>39</v>
      </c>
      <c r="B28" s="4" t="s">
        <v>40</v>
      </c>
      <c r="C28" t="s">
        <v>41</v>
      </c>
    </row>
    <row r="29" spans="1:3" hidden="1" outlineLevel="1" x14ac:dyDescent="0.2"/>
    <row r="30" spans="1:3" x14ac:dyDescent="0.2"/>
    <row r="31" spans="1:3" ht="18.75" collapsed="1" x14ac:dyDescent="0.2">
      <c r="A31" s="24" t="s">
        <v>42</v>
      </c>
    </row>
    <row r="32" spans="1:3" hidden="1" outlineLevel="1" x14ac:dyDescent="0.2"/>
    <row r="33" spans="1:6" ht="17.25" hidden="1" outlineLevel="1" x14ac:dyDescent="0.3">
      <c r="A33" s="15" t="s">
        <v>43</v>
      </c>
    </row>
    <row r="34" spans="1:6" hidden="1" outlineLevel="1" x14ac:dyDescent="0.2">
      <c r="A34" t="s">
        <v>44</v>
      </c>
      <c r="B34" t="s">
        <v>45</v>
      </c>
    </row>
    <row r="35" spans="1:6" hidden="1" outlineLevel="1" x14ac:dyDescent="0.2"/>
    <row r="36" spans="1:6" hidden="1" outlineLevel="1" x14ac:dyDescent="0.2">
      <c r="A36" s="103" t="s">
        <v>47</v>
      </c>
      <c r="B36" s="103" t="s">
        <v>46</v>
      </c>
      <c r="C36" s="103"/>
      <c r="D36" s="143" t="s">
        <v>104</v>
      </c>
    </row>
    <row r="37" spans="1:6" hidden="1" outlineLevel="1" x14ac:dyDescent="0.2">
      <c r="A37" s="25" t="s">
        <v>49</v>
      </c>
      <c r="B37" s="96" t="s">
        <v>48</v>
      </c>
      <c r="C37" s="96"/>
      <c r="D37" s="36">
        <v>1</v>
      </c>
    </row>
    <row r="38" spans="1:6" hidden="1" outlineLevel="1" x14ac:dyDescent="0.2">
      <c r="A38" s="26" t="s">
        <v>51</v>
      </c>
      <c r="B38" s="104" t="s">
        <v>50</v>
      </c>
      <c r="C38" s="104"/>
      <c r="D38" s="37">
        <v>2</v>
      </c>
    </row>
    <row r="39" spans="1:6" hidden="1" outlineLevel="1" x14ac:dyDescent="0.2">
      <c r="A39" s="28" t="s">
        <v>53</v>
      </c>
      <c r="B39" s="33" t="s">
        <v>52</v>
      </c>
      <c r="C39" s="33"/>
      <c r="D39" s="38">
        <v>3</v>
      </c>
    </row>
    <row r="40" spans="1:6" hidden="1" outlineLevel="1" x14ac:dyDescent="0.2">
      <c r="C40" s="97"/>
      <c r="D40" s="97"/>
      <c r="E40" s="97"/>
      <c r="F40" s="97"/>
    </row>
    <row r="41" spans="1:6" hidden="1" outlineLevel="1" x14ac:dyDescent="0.2"/>
    <row r="42" spans="1:6" ht="17.25" hidden="1" outlineLevel="1" x14ac:dyDescent="0.3">
      <c r="A42" s="15" t="s">
        <v>54</v>
      </c>
    </row>
    <row r="43" spans="1:6" hidden="1" outlineLevel="1" x14ac:dyDescent="0.2">
      <c r="A43" t="s">
        <v>44</v>
      </c>
      <c r="B43" t="s">
        <v>55</v>
      </c>
    </row>
    <row r="44" spans="1:6" hidden="1" outlineLevel="1" x14ac:dyDescent="0.2"/>
    <row r="45" spans="1:6" hidden="1" outlineLevel="1" x14ac:dyDescent="0.2">
      <c r="A45" s="30" t="s">
        <v>56</v>
      </c>
      <c r="B45" s="31" t="s">
        <v>104</v>
      </c>
      <c r="C45" s="31" t="s">
        <v>57</v>
      </c>
      <c r="D45" s="31"/>
      <c r="E45" s="31"/>
      <c r="F45" s="32"/>
    </row>
    <row r="46" spans="1:6" hidden="1" outlineLevel="1" x14ac:dyDescent="0.2">
      <c r="A46" s="25" t="s">
        <v>58</v>
      </c>
      <c r="B46" s="121">
        <v>1</v>
      </c>
      <c r="C46" t="s">
        <v>59</v>
      </c>
      <c r="D46" s="97"/>
      <c r="F46" s="27"/>
    </row>
    <row r="47" spans="1:6" hidden="1" outlineLevel="1" x14ac:dyDescent="0.2">
      <c r="A47" s="26" t="s">
        <v>60</v>
      </c>
      <c r="B47" s="121">
        <v>2</v>
      </c>
      <c r="C47" t="s">
        <v>61</v>
      </c>
      <c r="D47" s="97"/>
      <c r="F47" s="27"/>
    </row>
    <row r="48" spans="1:6" hidden="1" outlineLevel="1" x14ac:dyDescent="0.2">
      <c r="A48" s="26" t="s">
        <v>62</v>
      </c>
      <c r="B48" s="121">
        <v>3</v>
      </c>
      <c r="C48" t="s">
        <v>63</v>
      </c>
      <c r="D48" s="97"/>
      <c r="F48" s="27"/>
    </row>
    <row r="49" spans="1:6" hidden="1" outlineLevel="1" x14ac:dyDescent="0.2">
      <c r="A49" s="28" t="s">
        <v>64</v>
      </c>
      <c r="B49" s="66">
        <v>4</v>
      </c>
      <c r="C49" s="33" t="s">
        <v>65</v>
      </c>
      <c r="D49" s="33"/>
      <c r="E49" s="33"/>
      <c r="F49" s="29"/>
    </row>
    <row r="50" spans="1:6" hidden="1" outlineLevel="1" x14ac:dyDescent="0.2"/>
    <row r="51" spans="1:6" ht="17.25" hidden="1" outlineLevel="1" x14ac:dyDescent="0.3">
      <c r="A51" s="15" t="s">
        <v>66</v>
      </c>
    </row>
    <row r="52" spans="1:6" hidden="1" outlineLevel="1" x14ac:dyDescent="0.2">
      <c r="A52" t="s">
        <v>44</v>
      </c>
      <c r="B52" t="s">
        <v>67</v>
      </c>
    </row>
    <row r="53" spans="1:6" hidden="1" outlineLevel="1" x14ac:dyDescent="0.2"/>
    <row r="54" spans="1:6" hidden="1" outlineLevel="1" x14ac:dyDescent="0.2">
      <c r="A54" s="7" t="s">
        <v>68</v>
      </c>
    </row>
    <row r="55" spans="1:6" hidden="1" outlineLevel="1" x14ac:dyDescent="0.2">
      <c r="A55" s="34" t="s">
        <v>69</v>
      </c>
    </row>
    <row r="56" spans="1:6" hidden="1" outlineLevel="1" x14ac:dyDescent="0.2">
      <c r="A56" s="35" t="s">
        <v>70</v>
      </c>
    </row>
    <row r="57" spans="1:6" hidden="1" outlineLevel="1" x14ac:dyDescent="0.2"/>
    <row r="58" spans="1:6" hidden="1" outlineLevel="1" x14ac:dyDescent="0.2">
      <c r="A58" s="7" t="s">
        <v>71</v>
      </c>
    </row>
    <row r="59" spans="1:6" hidden="1" outlineLevel="1" x14ac:dyDescent="0.2">
      <c r="A59" s="34" t="s">
        <v>72</v>
      </c>
    </row>
    <row r="60" spans="1:6" hidden="1" outlineLevel="1" x14ac:dyDescent="0.2">
      <c r="A60" s="2" t="s">
        <v>73</v>
      </c>
    </row>
    <row r="61" spans="1:6" hidden="1" outlineLevel="1" x14ac:dyDescent="0.2">
      <c r="A61" s="35" t="s">
        <v>74</v>
      </c>
    </row>
    <row r="62" spans="1:6" hidden="1" outlineLevel="1" x14ac:dyDescent="0.2"/>
    <row r="63" spans="1:6" ht="17.25" hidden="1" outlineLevel="1" x14ac:dyDescent="0.3">
      <c r="A63" s="15" t="s">
        <v>609</v>
      </c>
    </row>
    <row r="64" spans="1:6" hidden="1" outlineLevel="1" x14ac:dyDescent="0.2">
      <c r="A64" t="s">
        <v>44</v>
      </c>
      <c r="B64" t="s">
        <v>75</v>
      </c>
    </row>
    <row r="65" spans="1:6" hidden="1" outlineLevel="1" x14ac:dyDescent="0.2"/>
    <row r="66" spans="1:6" hidden="1" outlineLevel="1" x14ac:dyDescent="0.2">
      <c r="A66" s="7" t="s">
        <v>76</v>
      </c>
      <c r="B66" s="97"/>
      <c r="C66" s="97"/>
      <c r="D66" s="97"/>
      <c r="E66" s="97"/>
      <c r="F66" s="97"/>
    </row>
    <row r="67" spans="1:6" hidden="1" outlineLevel="1" x14ac:dyDescent="0.2">
      <c r="A67" s="34" t="s">
        <v>77</v>
      </c>
      <c r="B67" s="97"/>
      <c r="C67" s="97"/>
      <c r="D67" s="97"/>
      <c r="E67" s="97"/>
      <c r="F67" s="97"/>
    </row>
    <row r="68" spans="1:6" hidden="1" outlineLevel="1" x14ac:dyDescent="0.2">
      <c r="A68" s="2" t="s">
        <v>78</v>
      </c>
      <c r="B68" s="97"/>
      <c r="C68" s="97"/>
      <c r="D68" s="97"/>
      <c r="E68" s="97"/>
      <c r="F68" s="97"/>
    </row>
    <row r="69" spans="1:6" hidden="1" outlineLevel="1" x14ac:dyDescent="0.2">
      <c r="A69" s="2" t="s">
        <v>79</v>
      </c>
      <c r="B69" s="97"/>
      <c r="C69" s="97"/>
      <c r="D69" s="97"/>
      <c r="E69" s="97"/>
      <c r="F69" s="97"/>
    </row>
    <row r="70" spans="1:6" hidden="1" outlineLevel="1" x14ac:dyDescent="0.2">
      <c r="A70" s="2" t="s">
        <v>80</v>
      </c>
      <c r="B70" s="97"/>
      <c r="C70" s="97"/>
      <c r="D70" s="97"/>
      <c r="E70" s="97"/>
      <c r="F70" s="97"/>
    </row>
    <row r="71" spans="1:6" hidden="1" outlineLevel="1" x14ac:dyDescent="0.2">
      <c r="A71" s="2" t="s">
        <v>81</v>
      </c>
      <c r="B71" s="97"/>
      <c r="C71" s="97"/>
      <c r="D71" s="97"/>
      <c r="E71" s="97"/>
      <c r="F71" s="97"/>
    </row>
    <row r="72" spans="1:6" hidden="1" outlineLevel="1" x14ac:dyDescent="0.2">
      <c r="A72" s="2" t="s">
        <v>82</v>
      </c>
      <c r="B72" s="97"/>
      <c r="C72" s="97"/>
      <c r="D72" s="97"/>
      <c r="E72" s="97"/>
      <c r="F72" s="97"/>
    </row>
    <row r="73" spans="1:6" hidden="1" outlineLevel="1" x14ac:dyDescent="0.2">
      <c r="A73" s="2" t="s">
        <v>83</v>
      </c>
      <c r="B73" s="97"/>
      <c r="C73" s="97"/>
      <c r="D73" s="97"/>
      <c r="E73" s="97"/>
      <c r="F73" s="97"/>
    </row>
    <row r="74" spans="1:6" hidden="1" outlineLevel="1" x14ac:dyDescent="0.2">
      <c r="A74" s="2" t="s">
        <v>84</v>
      </c>
      <c r="B74" s="97"/>
      <c r="C74" s="97"/>
      <c r="D74" s="97"/>
      <c r="E74" s="97"/>
      <c r="F74" s="97"/>
    </row>
    <row r="75" spans="1:6" hidden="1" outlineLevel="1" x14ac:dyDescent="0.2">
      <c r="A75" s="2" t="s">
        <v>85</v>
      </c>
      <c r="B75" s="97"/>
      <c r="C75" s="97"/>
      <c r="D75" s="97"/>
      <c r="E75" s="97"/>
      <c r="F75" s="97"/>
    </row>
    <row r="76" spans="1:6" hidden="1" outlineLevel="1" x14ac:dyDescent="0.2">
      <c r="A76" s="2" t="s">
        <v>86</v>
      </c>
      <c r="B76" s="97"/>
      <c r="C76" s="97"/>
      <c r="D76" s="97"/>
      <c r="E76" s="97"/>
      <c r="F76" s="97"/>
    </row>
    <row r="77" spans="1:6" hidden="1" outlineLevel="1" x14ac:dyDescent="0.2">
      <c r="A77" s="2" t="s">
        <v>87</v>
      </c>
      <c r="B77" s="97"/>
      <c r="C77" s="97"/>
      <c r="D77" s="97"/>
      <c r="E77" s="97"/>
      <c r="F77" s="97"/>
    </row>
    <row r="78" spans="1:6" hidden="1" outlineLevel="1" x14ac:dyDescent="0.2">
      <c r="A78" s="2" t="s">
        <v>88</v>
      </c>
      <c r="B78" s="97"/>
      <c r="C78" s="97"/>
      <c r="D78" s="97"/>
      <c r="E78" s="97"/>
      <c r="F78" s="97"/>
    </row>
    <row r="79" spans="1:6" hidden="1" outlineLevel="1" x14ac:dyDescent="0.2">
      <c r="A79" s="2" t="s">
        <v>89</v>
      </c>
      <c r="B79" s="97"/>
      <c r="C79" s="97"/>
      <c r="D79" s="97"/>
      <c r="E79" s="97"/>
      <c r="F79" s="97"/>
    </row>
    <row r="80" spans="1:6" hidden="1" outlineLevel="1" x14ac:dyDescent="0.2">
      <c r="A80" s="2" t="s">
        <v>90</v>
      </c>
      <c r="B80" s="97"/>
      <c r="C80" s="97"/>
      <c r="D80" s="97"/>
      <c r="E80" s="97"/>
      <c r="F80" s="97"/>
    </row>
    <row r="81" spans="1:6" hidden="1" outlineLevel="1" x14ac:dyDescent="0.2">
      <c r="A81" s="2" t="s">
        <v>91</v>
      </c>
      <c r="B81" s="97"/>
      <c r="C81" s="97"/>
      <c r="D81" s="97"/>
      <c r="E81" s="97"/>
      <c r="F81" s="97"/>
    </row>
    <row r="82" spans="1:6" hidden="1" outlineLevel="1" x14ac:dyDescent="0.2">
      <c r="A82" s="2" t="s">
        <v>92</v>
      </c>
      <c r="B82" s="97"/>
      <c r="C82" s="97"/>
      <c r="D82" s="97"/>
      <c r="E82" s="97"/>
      <c r="F82" s="97"/>
    </row>
    <row r="83" spans="1:6" hidden="1" outlineLevel="1" x14ac:dyDescent="0.2">
      <c r="A83" s="2" t="s">
        <v>93</v>
      </c>
      <c r="B83" s="97"/>
      <c r="C83" s="97"/>
      <c r="D83" s="97"/>
      <c r="E83" s="97"/>
      <c r="F83" s="97"/>
    </row>
    <row r="84" spans="1:6" hidden="1" outlineLevel="1" x14ac:dyDescent="0.2">
      <c r="A84" s="2" t="s">
        <v>94</v>
      </c>
      <c r="B84" s="97"/>
      <c r="C84" s="97"/>
      <c r="D84" s="97"/>
      <c r="E84" s="97"/>
      <c r="F84" s="97"/>
    </row>
    <row r="85" spans="1:6" hidden="1" outlineLevel="1" x14ac:dyDescent="0.2">
      <c r="A85" s="35" t="s">
        <v>95</v>
      </c>
      <c r="B85" s="97"/>
      <c r="C85" s="97"/>
      <c r="D85" s="97"/>
      <c r="E85" s="97"/>
      <c r="F85" s="97"/>
    </row>
    <row r="86" spans="1:6" s="97" customFormat="1" hidden="1" outlineLevel="1" x14ac:dyDescent="0.2">
      <c r="F86"/>
    </row>
    <row r="87" spans="1:6" s="97" customFormat="1" hidden="1" outlineLevel="1" x14ac:dyDescent="0.2">
      <c r="C87"/>
      <c r="F87"/>
    </row>
    <row r="88" spans="1:6" ht="17.25" hidden="1" outlineLevel="1" x14ac:dyDescent="0.3">
      <c r="A88" s="15" t="s">
        <v>96</v>
      </c>
    </row>
    <row r="89" spans="1:6" hidden="1" outlineLevel="1" x14ac:dyDescent="0.2">
      <c r="A89" t="s">
        <v>44</v>
      </c>
      <c r="B89" t="s">
        <v>97</v>
      </c>
    </row>
    <row r="90" spans="1:6" hidden="1" outlineLevel="1" x14ac:dyDescent="0.2"/>
    <row r="91" spans="1:6" hidden="1" outlineLevel="1" x14ac:dyDescent="0.2">
      <c r="A91" s="7" t="s">
        <v>98</v>
      </c>
    </row>
    <row r="92" spans="1:6" hidden="1" outlineLevel="1" x14ac:dyDescent="0.2">
      <c r="A92" s="34" t="s">
        <v>99</v>
      </c>
    </row>
    <row r="93" spans="1:6" hidden="1" outlineLevel="1" x14ac:dyDescent="0.2">
      <c r="A93" s="35" t="s">
        <v>100</v>
      </c>
    </row>
    <row r="94" spans="1:6" hidden="1" outlineLevel="1" x14ac:dyDescent="0.2"/>
    <row r="95" spans="1:6" ht="17.25" hidden="1" outlineLevel="1" x14ac:dyDescent="0.3">
      <c r="A95" s="15" t="s">
        <v>101</v>
      </c>
    </row>
    <row r="96" spans="1:6" hidden="1" outlineLevel="1" x14ac:dyDescent="0.2">
      <c r="A96" t="s">
        <v>44</v>
      </c>
      <c r="B96" t="s">
        <v>102</v>
      </c>
    </row>
    <row r="97" spans="1:2" hidden="1" outlineLevel="1" x14ac:dyDescent="0.2"/>
    <row r="98" spans="1:2" hidden="1" outlineLevel="1" x14ac:dyDescent="0.2">
      <c r="A98" s="7" t="s">
        <v>103</v>
      </c>
      <c r="B98" s="7" t="s">
        <v>104</v>
      </c>
    </row>
    <row r="99" spans="1:2" hidden="1" outlineLevel="1" x14ac:dyDescent="0.2">
      <c r="A99" s="25" t="s">
        <v>105</v>
      </c>
      <c r="B99" s="36">
        <v>1</v>
      </c>
    </row>
    <row r="100" spans="1:2" hidden="1" outlineLevel="1" x14ac:dyDescent="0.2">
      <c r="A100" s="26" t="s">
        <v>106</v>
      </c>
      <c r="B100" s="37">
        <v>2</v>
      </c>
    </row>
    <row r="101" spans="1:2" hidden="1" outlineLevel="1" x14ac:dyDescent="0.2">
      <c r="A101" s="26" t="s">
        <v>107</v>
      </c>
      <c r="B101" s="37">
        <v>3</v>
      </c>
    </row>
    <row r="102" spans="1:2" hidden="1" outlineLevel="1" x14ac:dyDescent="0.2">
      <c r="A102" s="26" t="s">
        <v>108</v>
      </c>
      <c r="B102" s="37">
        <v>4</v>
      </c>
    </row>
    <row r="103" spans="1:2" hidden="1" outlineLevel="1" x14ac:dyDescent="0.2">
      <c r="A103" s="26" t="s">
        <v>109</v>
      </c>
      <c r="B103" s="37">
        <v>5</v>
      </c>
    </row>
    <row r="104" spans="1:2" hidden="1" outlineLevel="1" x14ac:dyDescent="0.2">
      <c r="A104" s="26" t="s">
        <v>110</v>
      </c>
      <c r="B104" s="37">
        <v>6</v>
      </c>
    </row>
    <row r="105" spans="1:2" hidden="1" outlineLevel="1" x14ac:dyDescent="0.2">
      <c r="A105" s="28" t="s">
        <v>111</v>
      </c>
      <c r="B105" s="38">
        <v>7</v>
      </c>
    </row>
    <row r="106" spans="1:2" hidden="1" outlineLevel="1" x14ac:dyDescent="0.2"/>
    <row r="107" spans="1:2" ht="17.25" hidden="1" outlineLevel="1" x14ac:dyDescent="0.3">
      <c r="A107" s="15" t="s">
        <v>603</v>
      </c>
      <c r="B107" s="97"/>
    </row>
    <row r="108" spans="1:2" hidden="1" outlineLevel="1" x14ac:dyDescent="0.2">
      <c r="A108" s="97" t="s">
        <v>44</v>
      </c>
      <c r="B108" s="97" t="s">
        <v>596</v>
      </c>
    </row>
    <row r="109" spans="1:2" hidden="1" outlineLevel="1" x14ac:dyDescent="0.2">
      <c r="A109" s="97"/>
      <c r="B109" s="97"/>
    </row>
    <row r="110" spans="1:2" hidden="1" outlineLevel="1" x14ac:dyDescent="0.2">
      <c r="A110" s="7" t="s">
        <v>98</v>
      </c>
      <c r="B110" s="97"/>
    </row>
    <row r="111" spans="1:2" hidden="1" outlineLevel="1" x14ac:dyDescent="0.2">
      <c r="A111" s="34" t="s">
        <v>106</v>
      </c>
      <c r="B111" s="97"/>
    </row>
    <row r="112" spans="1:2" hidden="1" outlineLevel="1" x14ac:dyDescent="0.2">
      <c r="A112" s="35" t="s">
        <v>105</v>
      </c>
      <c r="B112" s="97"/>
    </row>
    <row r="113" hidden="1" outlineLevel="1" x14ac:dyDescent="0.2"/>
    <row r="114" x14ac:dyDescent="0.2"/>
    <row r="115" hidden="1" x14ac:dyDescent="0.2"/>
  </sheetData>
  <sortState xmlns:xlrd2="http://schemas.microsoft.com/office/spreadsheetml/2017/richdata2" ref="A67:L82">
    <sortCondition ref="A67:A82"/>
  </sortState>
  <conditionalFormatting sqref="B13">
    <cfRule type="cellIs" dxfId="4" priority="42" operator="notEqual">
      <formula>0</formula>
    </cfRule>
  </conditionalFormatting>
  <conditionalFormatting sqref="B14">
    <cfRule type="cellIs" dxfId="3" priority="41" operator="notEqual">
      <formula>0</formula>
    </cfRule>
  </conditionalFormatting>
  <conditionalFormatting sqref="B11">
    <cfRule type="cellIs" dxfId="2" priority="40" operator="greaterThan">
      <formula>0</formula>
    </cfRule>
  </conditionalFormatting>
  <conditionalFormatting sqref="B12">
    <cfRule type="cellIs" dxfId="1" priority="39"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F3CA7-68FC-4427-B7DA-9E0CC42CF69E}">
  <sheetPr codeName="Sheet2">
    <outlinePr summaryBelow="0" summaryRight="0"/>
  </sheetPr>
  <dimension ref="A1:AC846"/>
  <sheetViews>
    <sheetView zoomScale="110" zoomScaleNormal="110" workbookViewId="0">
      <pane xSplit="4" ySplit="4" topLeftCell="E5" activePane="bottomRight" state="frozen"/>
      <selection pane="topRight" activeCell="E1" sqref="E1"/>
      <selection pane="bottomLeft" activeCell="A4" sqref="A4"/>
      <selection pane="bottomRight" activeCell="E5" sqref="E5"/>
    </sheetView>
  </sheetViews>
  <sheetFormatPr defaultColWidth="0" defaultRowHeight="12.75" outlineLevelRow="2" x14ac:dyDescent="0.2"/>
  <cols>
    <col min="1" max="2" width="4.7109375" customWidth="1"/>
    <col min="3" max="3" width="26.5703125" customWidth="1"/>
    <col min="4" max="4" width="17.5703125" customWidth="1"/>
    <col min="5" max="5" width="14.5703125" customWidth="1"/>
    <col min="6" max="11" width="12.85546875" customWidth="1"/>
    <col min="12" max="12" width="13.140625" customWidth="1"/>
    <col min="13" max="17" width="12.85546875" customWidth="1"/>
    <col min="18" max="18" width="12.7109375" customWidth="1"/>
    <col min="19" max="19" width="6.5703125" customWidth="1"/>
    <col min="20" max="29" width="0" hidden="1" customWidth="1"/>
    <col min="30" max="16384" width="9.140625" hidden="1"/>
  </cols>
  <sheetData>
    <row r="1" spans="1:28" ht="21" x14ac:dyDescent="0.35">
      <c r="A1" s="4" t="s">
        <v>627</v>
      </c>
      <c r="B1" s="4"/>
      <c r="C1" s="4"/>
      <c r="D1" s="4"/>
      <c r="E1" s="4"/>
      <c r="F1" s="4"/>
      <c r="G1" s="4"/>
      <c r="H1" s="4"/>
      <c r="I1" s="4"/>
      <c r="J1" s="4"/>
      <c r="K1" s="4"/>
      <c r="L1" s="4"/>
      <c r="M1" s="4"/>
      <c r="N1" s="4"/>
      <c r="O1" s="4"/>
      <c r="P1" s="4"/>
      <c r="Q1" s="4"/>
      <c r="R1" s="4"/>
    </row>
    <row r="2" spans="1:28" s="97" customFormat="1" ht="21" x14ac:dyDescent="0.35">
      <c r="A2" s="136" t="str">
        <f>DraftVersion</f>
        <v>8/10/2020 Draft for Stakeholder Review</v>
      </c>
      <c r="B2" s="4"/>
      <c r="C2" s="4"/>
      <c r="D2" s="4"/>
      <c r="E2" s="4"/>
      <c r="F2" s="4"/>
      <c r="G2" s="4"/>
      <c r="H2" s="4"/>
      <c r="I2" s="4"/>
      <c r="J2" s="4"/>
      <c r="K2" s="4"/>
      <c r="L2" s="4"/>
      <c r="M2" s="4"/>
      <c r="N2" s="4"/>
      <c r="O2" s="4"/>
      <c r="P2" s="4"/>
      <c r="Q2" s="4"/>
      <c r="R2" s="4"/>
      <c r="S2" s="21"/>
      <c r="T2" s="21"/>
      <c r="U2" s="21"/>
      <c r="V2" s="21"/>
      <c r="W2" s="21"/>
      <c r="X2" s="21"/>
      <c r="Y2" s="21"/>
      <c r="Z2" s="21"/>
      <c r="AA2" s="21"/>
      <c r="AB2" s="21"/>
    </row>
    <row r="3" spans="1:28" ht="18.75" x14ac:dyDescent="0.3">
      <c r="A3" s="5" t="s">
        <v>112</v>
      </c>
      <c r="B3" s="5"/>
      <c r="C3" s="5"/>
      <c r="D3" s="5"/>
      <c r="E3" s="5"/>
      <c r="F3" s="5"/>
      <c r="G3" s="5"/>
      <c r="H3" s="5"/>
      <c r="I3" s="5"/>
      <c r="J3" s="5"/>
      <c r="K3" s="5"/>
      <c r="L3" s="5"/>
      <c r="M3" s="5"/>
      <c r="N3" s="5"/>
      <c r="O3" s="5"/>
      <c r="P3" s="5"/>
      <c r="Q3" s="5"/>
      <c r="R3" s="5"/>
      <c r="S3" s="12" t="s">
        <v>659</v>
      </c>
      <c r="T3" s="21"/>
      <c r="U3" s="21"/>
      <c r="V3" s="21"/>
      <c r="W3" s="21"/>
      <c r="X3" s="21"/>
      <c r="Y3" s="21"/>
      <c r="Z3" s="21"/>
      <c r="AA3" s="21"/>
      <c r="AB3" s="21"/>
    </row>
    <row r="6" spans="1:28" s="97" customFormat="1" ht="18.75" collapsed="1" x14ac:dyDescent="0.3">
      <c r="A6" s="6" t="s">
        <v>557</v>
      </c>
    </row>
    <row r="7" spans="1:28" hidden="1" outlineLevel="1" x14ac:dyDescent="0.2">
      <c r="A7" s="12" t="s">
        <v>558</v>
      </c>
      <c r="H7" s="97"/>
    </row>
    <row r="8" spans="1:28" hidden="1" outlineLevel="1" x14ac:dyDescent="0.2">
      <c r="A8" t="s">
        <v>76</v>
      </c>
      <c r="E8" s="19" t="s">
        <v>94</v>
      </c>
      <c r="F8" s="12"/>
      <c r="J8" s="94"/>
    </row>
    <row r="9" spans="1:28" hidden="1" outlineLevel="1" x14ac:dyDescent="0.2">
      <c r="A9" t="s">
        <v>46</v>
      </c>
      <c r="E9" s="19" t="s">
        <v>51</v>
      </c>
      <c r="J9" s="94"/>
    </row>
    <row r="10" spans="1:28" hidden="1" outlineLevel="1" x14ac:dyDescent="0.2">
      <c r="A10" t="s">
        <v>139</v>
      </c>
      <c r="E10" s="19" t="s">
        <v>62</v>
      </c>
    </row>
    <row r="11" spans="1:28" hidden="1" outlineLevel="1" x14ac:dyDescent="0.2">
      <c r="A11" t="s">
        <v>559</v>
      </c>
      <c r="E11" s="95">
        <v>10</v>
      </c>
      <c r="F11" s="12" t="str">
        <f>IF(AND(E8="Resi_DO_Roof",E11&lt;&gt;10),"this should 10 years","term ok")</f>
        <v>term ok</v>
      </c>
    </row>
    <row r="12" spans="1:28" s="97" customFormat="1" x14ac:dyDescent="0.2"/>
    <row r="13" spans="1:28" ht="18.75" collapsed="1" x14ac:dyDescent="0.3">
      <c r="A13" s="6" t="s">
        <v>113</v>
      </c>
    </row>
    <row r="14" spans="1:28" hidden="1" outlineLevel="1" x14ac:dyDescent="0.2"/>
    <row r="15" spans="1:28" ht="17.25" hidden="1" outlineLevel="1" x14ac:dyDescent="0.3">
      <c r="A15" s="15" t="s">
        <v>114</v>
      </c>
    </row>
    <row r="16" spans="1:28" hidden="1" outlineLevel="1" x14ac:dyDescent="0.2">
      <c r="D16" s="7" t="s">
        <v>115</v>
      </c>
      <c r="E16" s="7" t="s">
        <v>116</v>
      </c>
    </row>
    <row r="17" spans="1:8" hidden="1" outlineLevel="1" x14ac:dyDescent="0.2">
      <c r="A17" t="s">
        <v>117</v>
      </c>
      <c r="D17" s="134">
        <v>7</v>
      </c>
      <c r="E17" s="134">
        <v>215</v>
      </c>
    </row>
    <row r="18" spans="1:8" hidden="1" outlineLevel="1" x14ac:dyDescent="0.2">
      <c r="A18" t="s">
        <v>118</v>
      </c>
      <c r="D18" s="134">
        <v>18</v>
      </c>
      <c r="E18" s="134">
        <v>195</v>
      </c>
    </row>
    <row r="19" spans="1:8" hidden="1" outlineLevel="1" x14ac:dyDescent="0.2">
      <c r="A19" t="s">
        <v>119</v>
      </c>
      <c r="D19" s="134">
        <v>12</v>
      </c>
      <c r="E19" s="134">
        <v>200</v>
      </c>
    </row>
    <row r="20" spans="1:8" hidden="1" outlineLevel="1" x14ac:dyDescent="0.2">
      <c r="A20" t="s">
        <v>120</v>
      </c>
      <c r="D20" s="134">
        <v>18</v>
      </c>
      <c r="E20" s="134">
        <v>180</v>
      </c>
    </row>
    <row r="21" spans="1:8" hidden="1" outlineLevel="1" x14ac:dyDescent="0.2">
      <c r="A21" t="s">
        <v>121</v>
      </c>
      <c r="D21" s="134">
        <v>10</v>
      </c>
      <c r="E21" s="134">
        <v>200</v>
      </c>
    </row>
    <row r="22" spans="1:8" hidden="1" outlineLevel="1" x14ac:dyDescent="0.2">
      <c r="A22" t="s">
        <v>122</v>
      </c>
      <c r="D22" s="134">
        <v>26</v>
      </c>
      <c r="E22" s="134">
        <v>220</v>
      </c>
    </row>
    <row r="23" spans="1:8" hidden="1" outlineLevel="1" x14ac:dyDescent="0.2"/>
    <row r="24" spans="1:8" ht="17.25" hidden="1" outlineLevel="1" x14ac:dyDescent="0.3">
      <c r="A24" s="15" t="s">
        <v>123</v>
      </c>
    </row>
    <row r="25" spans="1:8" hidden="1" outlineLevel="1" x14ac:dyDescent="0.2">
      <c r="A25" s="12" t="s">
        <v>634</v>
      </c>
    </row>
    <row r="26" spans="1:8" ht="25.5" hidden="1" outlineLevel="1" x14ac:dyDescent="0.2">
      <c r="D26" s="40" t="s">
        <v>594</v>
      </c>
      <c r="E26" s="7" t="s">
        <v>115</v>
      </c>
      <c r="F26" s="7" t="s">
        <v>116</v>
      </c>
    </row>
    <row r="27" spans="1:8" ht="12" hidden="1" customHeight="1" outlineLevel="1" x14ac:dyDescent="0.2">
      <c r="A27" s="97" t="s">
        <v>77</v>
      </c>
      <c r="B27" s="97"/>
      <c r="C27" s="97"/>
      <c r="D27" s="19" t="str">
        <f>$A$18</f>
        <v>Commercial Ground</v>
      </c>
      <c r="E27" s="39">
        <f>INDEX($D$17:$D$22,MATCH($D27,$A$17:$A$22,0))</f>
        <v>18</v>
      </c>
      <c r="F27" s="39">
        <f>INDEX($E$17:$E$22,MATCH($D27,$A$17:$A$22,0))</f>
        <v>195</v>
      </c>
      <c r="H27" s="97"/>
    </row>
    <row r="28" spans="1:8" s="97" customFormat="1" ht="12" hidden="1" customHeight="1" outlineLevel="1" x14ac:dyDescent="0.2">
      <c r="A28" t="s">
        <v>78</v>
      </c>
      <c r="B28"/>
      <c r="C28"/>
      <c r="D28" s="19" t="str">
        <f>$A$18</f>
        <v>Commercial Ground</v>
      </c>
      <c r="E28" s="39">
        <f t="shared" ref="E28:E45" si="0">INDEX($D$17:$D$22,MATCH($D28,$A$17:$A$22,0))</f>
        <v>18</v>
      </c>
      <c r="F28" s="39">
        <f t="shared" ref="F28:F45" si="1">INDEX($E$17:$E$22,MATCH($D28,$A$17:$A$22,0))</f>
        <v>195</v>
      </c>
    </row>
    <row r="29" spans="1:8" hidden="1" outlineLevel="1" x14ac:dyDescent="0.2">
      <c r="A29" s="41" t="s">
        <v>79</v>
      </c>
      <c r="D29" s="19" t="str">
        <f>$A$19</f>
        <v>Commercial Roof</v>
      </c>
      <c r="E29" s="39">
        <f t="shared" si="0"/>
        <v>12</v>
      </c>
      <c r="F29" s="39">
        <f t="shared" si="1"/>
        <v>200</v>
      </c>
      <c r="H29" s="97"/>
    </row>
    <row r="30" spans="1:8" hidden="1" outlineLevel="1" x14ac:dyDescent="0.2">
      <c r="A30" s="41" t="s">
        <v>80</v>
      </c>
      <c r="D30" s="19" t="str">
        <f>$A$19</f>
        <v>Commercial Roof</v>
      </c>
      <c r="E30" s="39">
        <f t="shared" si="0"/>
        <v>12</v>
      </c>
      <c r="F30" s="39">
        <f t="shared" si="1"/>
        <v>200</v>
      </c>
      <c r="H30" s="97"/>
    </row>
    <row r="31" spans="1:8" hidden="1" outlineLevel="1" x14ac:dyDescent="0.2">
      <c r="A31" s="41" t="s">
        <v>81</v>
      </c>
      <c r="D31" s="19" t="str">
        <f>$A$19</f>
        <v>Commercial Roof</v>
      </c>
      <c r="E31" s="39">
        <f t="shared" si="0"/>
        <v>12</v>
      </c>
      <c r="F31" s="39">
        <f t="shared" si="1"/>
        <v>200</v>
      </c>
      <c r="H31" s="97"/>
    </row>
    <row r="32" spans="1:8" hidden="1" outlineLevel="1" x14ac:dyDescent="0.2">
      <c r="A32" t="s">
        <v>82</v>
      </c>
      <c r="D32" s="19" t="str">
        <f>A17</f>
        <v>Commercial Carport</v>
      </c>
      <c r="E32" s="39">
        <f t="shared" si="0"/>
        <v>7</v>
      </c>
      <c r="F32" s="39">
        <f t="shared" si="1"/>
        <v>215</v>
      </c>
      <c r="H32" s="97"/>
    </row>
    <row r="33" spans="1:8" hidden="1" outlineLevel="1" x14ac:dyDescent="0.2">
      <c r="A33" t="s">
        <v>83</v>
      </c>
      <c r="D33" s="19" t="str">
        <f>$A$18</f>
        <v>Commercial Ground</v>
      </c>
      <c r="E33" s="39">
        <f t="shared" si="0"/>
        <v>18</v>
      </c>
      <c r="F33" s="39">
        <f t="shared" si="1"/>
        <v>195</v>
      </c>
      <c r="H33" s="97"/>
    </row>
    <row r="34" spans="1:8" hidden="1" outlineLevel="1" x14ac:dyDescent="0.2">
      <c r="A34" t="s">
        <v>84</v>
      </c>
      <c r="D34" s="19" t="str">
        <f>$A$18</f>
        <v>Commercial Ground</v>
      </c>
      <c r="E34" s="39">
        <f t="shared" si="0"/>
        <v>18</v>
      </c>
      <c r="F34" s="39">
        <f t="shared" si="1"/>
        <v>195</v>
      </c>
      <c r="H34" s="97"/>
    </row>
    <row r="35" spans="1:8" hidden="1" outlineLevel="1" x14ac:dyDescent="0.2">
      <c r="A35" t="s">
        <v>85</v>
      </c>
      <c r="D35" s="19" t="str">
        <f>$A$19</f>
        <v>Commercial Roof</v>
      </c>
      <c r="E35" s="39">
        <f t="shared" si="0"/>
        <v>12</v>
      </c>
      <c r="F35" s="39">
        <f t="shared" si="1"/>
        <v>200</v>
      </c>
      <c r="H35" s="97"/>
    </row>
    <row r="36" spans="1:8" hidden="1" outlineLevel="1" x14ac:dyDescent="0.2">
      <c r="A36" t="s">
        <v>86</v>
      </c>
      <c r="D36" s="19" t="str">
        <f>$A$19</f>
        <v>Commercial Roof</v>
      </c>
      <c r="E36" s="39">
        <f t="shared" si="0"/>
        <v>12</v>
      </c>
      <c r="F36" s="39">
        <f t="shared" si="1"/>
        <v>200</v>
      </c>
      <c r="H36" s="97"/>
    </row>
    <row r="37" spans="1:8" hidden="1" outlineLevel="1" x14ac:dyDescent="0.2">
      <c r="A37" t="s">
        <v>87</v>
      </c>
      <c r="D37" s="19" t="str">
        <f>$A$19</f>
        <v>Commercial Roof</v>
      </c>
      <c r="E37" s="39">
        <f t="shared" si="0"/>
        <v>12</v>
      </c>
      <c r="F37" s="39">
        <f t="shared" si="1"/>
        <v>200</v>
      </c>
      <c r="H37" s="97"/>
    </row>
    <row r="38" spans="1:8" hidden="1" outlineLevel="1" x14ac:dyDescent="0.2">
      <c r="A38" s="42" t="s">
        <v>88</v>
      </c>
      <c r="D38" s="19" t="str">
        <f>$A$18</f>
        <v>Commercial Ground</v>
      </c>
      <c r="E38" s="39">
        <f t="shared" si="0"/>
        <v>18</v>
      </c>
      <c r="F38" s="39">
        <f t="shared" si="1"/>
        <v>195</v>
      </c>
      <c r="H38" s="97"/>
    </row>
    <row r="39" spans="1:8" hidden="1" outlineLevel="1" x14ac:dyDescent="0.2">
      <c r="A39" s="42" t="s">
        <v>89</v>
      </c>
      <c r="D39" s="19" t="str">
        <f>$A$19</f>
        <v>Commercial Roof</v>
      </c>
      <c r="E39" s="39">
        <f t="shared" si="0"/>
        <v>12</v>
      </c>
      <c r="F39" s="39">
        <f t="shared" si="1"/>
        <v>200</v>
      </c>
      <c r="H39" s="97"/>
    </row>
    <row r="40" spans="1:8" hidden="1" outlineLevel="1" x14ac:dyDescent="0.2">
      <c r="A40" s="42" t="s">
        <v>90</v>
      </c>
      <c r="D40" s="19" t="str">
        <f>$A$19</f>
        <v>Commercial Roof</v>
      </c>
      <c r="E40" s="39">
        <f t="shared" si="0"/>
        <v>12</v>
      </c>
      <c r="F40" s="39">
        <f t="shared" si="1"/>
        <v>200</v>
      </c>
      <c r="H40" s="97"/>
    </row>
    <row r="41" spans="1:8" hidden="1" outlineLevel="1" x14ac:dyDescent="0.2">
      <c r="A41" t="s">
        <v>91</v>
      </c>
      <c r="D41" s="19" t="str">
        <f>$A$20</f>
        <v>Grid Ground</v>
      </c>
      <c r="E41" s="39">
        <f t="shared" si="0"/>
        <v>18</v>
      </c>
      <c r="F41" s="39">
        <f t="shared" si="1"/>
        <v>180</v>
      </c>
      <c r="H41" s="97"/>
    </row>
    <row r="42" spans="1:8" hidden="1" outlineLevel="1" x14ac:dyDescent="0.2">
      <c r="A42" t="s">
        <v>92</v>
      </c>
      <c r="D42" s="19" t="str">
        <f>$A$20</f>
        <v>Grid Ground</v>
      </c>
      <c r="E42" s="39">
        <f t="shared" si="0"/>
        <v>18</v>
      </c>
      <c r="F42" s="39">
        <f t="shared" si="1"/>
        <v>180</v>
      </c>
      <c r="H42" s="97"/>
    </row>
    <row r="43" spans="1:8" hidden="1" outlineLevel="1" x14ac:dyDescent="0.2">
      <c r="A43" s="42" t="s">
        <v>93</v>
      </c>
      <c r="D43" s="19" t="str">
        <f>$A$21</f>
        <v>Grid Roof</v>
      </c>
      <c r="E43" s="39">
        <f t="shared" si="0"/>
        <v>10</v>
      </c>
      <c r="F43" s="39">
        <f t="shared" si="1"/>
        <v>200</v>
      </c>
      <c r="H43" s="97"/>
    </row>
    <row r="44" spans="1:8" hidden="1" outlineLevel="1" x14ac:dyDescent="0.2">
      <c r="A44" s="42" t="s">
        <v>94</v>
      </c>
      <c r="D44" s="19" t="str">
        <f>$A$22</f>
        <v>Residential Roof</v>
      </c>
      <c r="E44" s="39">
        <f t="shared" si="0"/>
        <v>26</v>
      </c>
      <c r="F44" s="39">
        <f t="shared" si="1"/>
        <v>220</v>
      </c>
      <c r="H44" s="97"/>
    </row>
    <row r="45" spans="1:8" hidden="1" outlineLevel="1" x14ac:dyDescent="0.2">
      <c r="A45" s="42" t="s">
        <v>95</v>
      </c>
      <c r="D45" s="19" t="str">
        <f>$A$22</f>
        <v>Residential Roof</v>
      </c>
      <c r="E45" s="39">
        <f t="shared" si="0"/>
        <v>26</v>
      </c>
      <c r="F45" s="39">
        <f t="shared" si="1"/>
        <v>220</v>
      </c>
      <c r="H45" s="97"/>
    </row>
    <row r="47" spans="1:8" ht="18.75" collapsed="1" x14ac:dyDescent="0.3">
      <c r="A47" s="6" t="s">
        <v>242</v>
      </c>
    </row>
    <row r="48" spans="1:8" hidden="1" outlineLevel="1" x14ac:dyDescent="0.2"/>
    <row r="49" spans="1:15" ht="17.25" hidden="1" outlineLevel="1" x14ac:dyDescent="0.3">
      <c r="A49" s="15" t="s">
        <v>243</v>
      </c>
    </row>
    <row r="50" spans="1:15" ht="15" hidden="1" outlineLevel="2" x14ac:dyDescent="0.25">
      <c r="A50" s="16" t="s">
        <v>244</v>
      </c>
    </row>
    <row r="51" spans="1:15" hidden="1" outlineLevel="2" x14ac:dyDescent="0.2">
      <c r="B51" s="21"/>
      <c r="C51" s="21"/>
    </row>
    <row r="52" spans="1:15" hidden="1" outlineLevel="2" x14ac:dyDescent="0.2">
      <c r="A52" s="69" t="s">
        <v>245</v>
      </c>
      <c r="B52" s="21"/>
      <c r="C52" s="21"/>
    </row>
    <row r="53" spans="1:15" hidden="1" outlineLevel="2" x14ac:dyDescent="0.2">
      <c r="A53" s="12" t="s">
        <v>635</v>
      </c>
      <c r="C53" s="21"/>
    </row>
    <row r="54" spans="1:15" hidden="1" outlineLevel="2" x14ac:dyDescent="0.2">
      <c r="A54" s="60" t="s">
        <v>246</v>
      </c>
      <c r="C54" s="21"/>
    </row>
    <row r="55" spans="1:15" ht="25.5" hidden="1" outlineLevel="2" x14ac:dyDescent="0.2">
      <c r="F55" s="7" t="s">
        <v>247</v>
      </c>
      <c r="G55" s="7" t="s">
        <v>248</v>
      </c>
      <c r="H55" s="7" t="s">
        <v>249</v>
      </c>
      <c r="I55" s="7" t="s">
        <v>250</v>
      </c>
      <c r="J55" s="40" t="s">
        <v>605</v>
      </c>
    </row>
    <row r="56" spans="1:15" hidden="1" outlineLevel="2" x14ac:dyDescent="0.2">
      <c r="A56" t="s">
        <v>105</v>
      </c>
      <c r="D56" s="23" t="s">
        <v>251</v>
      </c>
      <c r="F56" t="s">
        <v>105</v>
      </c>
      <c r="G56" s="52">
        <v>1</v>
      </c>
      <c r="H56" s="80">
        <v>0.35</v>
      </c>
      <c r="I56" s="80">
        <v>0.15</v>
      </c>
      <c r="J56" s="77">
        <f>ROUND(I56*(1+$E$85)^$E$88,2)</f>
        <v>0.12</v>
      </c>
    </row>
    <row r="57" spans="1:15" hidden="1" outlineLevel="2" x14ac:dyDescent="0.2">
      <c r="A57" t="s">
        <v>106</v>
      </c>
      <c r="D57" s="23" t="s">
        <v>251</v>
      </c>
      <c r="F57" t="s">
        <v>106</v>
      </c>
      <c r="G57" s="52">
        <v>2</v>
      </c>
      <c r="H57" s="80">
        <v>0.3</v>
      </c>
      <c r="I57" s="80">
        <v>0.1</v>
      </c>
      <c r="J57" s="77">
        <f>ROUND(I57*(1+$E$85)^$E$88,2)</f>
        <v>0.08</v>
      </c>
    </row>
    <row r="58" spans="1:15" hidden="1" outlineLevel="2" x14ac:dyDescent="0.2">
      <c r="A58" t="s">
        <v>252</v>
      </c>
      <c r="D58" s="23" t="s">
        <v>251</v>
      </c>
      <c r="F58" t="s">
        <v>252</v>
      </c>
      <c r="G58" s="52">
        <v>3</v>
      </c>
      <c r="H58" s="80">
        <v>0.25</v>
      </c>
      <c r="I58" s="80">
        <v>0.06</v>
      </c>
      <c r="J58" s="77">
        <f>ROUND(I58*(1+$E$85)^$E$88,2)</f>
        <v>0.05</v>
      </c>
    </row>
    <row r="59" spans="1:15" hidden="1" outlineLevel="2" x14ac:dyDescent="0.2"/>
    <row r="60" spans="1:15" s="97" customFormat="1" hidden="1" outlineLevel="2" x14ac:dyDescent="0.2">
      <c r="A60" s="69" t="s">
        <v>610</v>
      </c>
      <c r="B60" s="21"/>
      <c r="C60" s="21"/>
    </row>
    <row r="61" spans="1:15" s="97" customFormat="1" hidden="1" outlineLevel="2" x14ac:dyDescent="0.2">
      <c r="M61" s="40" t="s">
        <v>614</v>
      </c>
      <c r="N61" s="40"/>
      <c r="O61" s="21"/>
    </row>
    <row r="62" spans="1:15" ht="25.5" hidden="1" outlineLevel="2" x14ac:dyDescent="0.2">
      <c r="F62" s="40" t="s">
        <v>608</v>
      </c>
      <c r="G62" s="40" t="s">
        <v>253</v>
      </c>
      <c r="H62" s="40" t="s">
        <v>247</v>
      </c>
      <c r="I62" s="7" t="s">
        <v>248</v>
      </c>
      <c r="J62" s="40" t="s">
        <v>249</v>
      </c>
      <c r="K62" s="40" t="s">
        <v>250</v>
      </c>
      <c r="L62" s="40" t="s">
        <v>254</v>
      </c>
      <c r="M62" s="40" t="s">
        <v>615</v>
      </c>
      <c r="N62" s="40" t="s">
        <v>616</v>
      </c>
      <c r="O62" s="40" t="s">
        <v>658</v>
      </c>
    </row>
    <row r="63" spans="1:15" hidden="1" outlineLevel="2" x14ac:dyDescent="0.2">
      <c r="A63" s="81" t="s">
        <v>77</v>
      </c>
      <c r="D63" s="23" t="s">
        <v>251</v>
      </c>
      <c r="E63" s="131"/>
      <c r="F63" s="71">
        <v>1.9</v>
      </c>
      <c r="G63" s="14">
        <v>3500</v>
      </c>
      <c r="H63" s="19" t="s">
        <v>252</v>
      </c>
      <c r="I63" s="82">
        <f>VLOOKUP(H63,$F$56:$G$58,2,FALSE)</f>
        <v>3</v>
      </c>
      <c r="J63" s="73">
        <f t="shared" ref="J63:J81" si="2">CHOOSE($I63,H$56,H$57,H$58)</f>
        <v>0.25</v>
      </c>
      <c r="K63" s="73">
        <f t="shared" ref="K63:K81" si="3">CHOOSE($I63,I$56,I$57,I$58)</f>
        <v>0.06</v>
      </c>
      <c r="L63" s="77">
        <f>F63-J63-K63</f>
        <v>1.5899999999999999</v>
      </c>
      <c r="M63" s="73">
        <f t="shared" ref="M63:M81" si="4">CHOOSE($I63,J$56,J$57,J$58)</f>
        <v>0.05</v>
      </c>
      <c r="N63" s="74">
        <f>$G63*1000*M63</f>
        <v>175000</v>
      </c>
      <c r="O63" s="74">
        <f>G63*1000*$E$89</f>
        <v>70000</v>
      </c>
    </row>
    <row r="64" spans="1:15" hidden="1" outlineLevel="2" x14ac:dyDescent="0.2">
      <c r="A64" s="81" t="s">
        <v>78</v>
      </c>
      <c r="D64" s="23" t="s">
        <v>251</v>
      </c>
      <c r="E64" s="131"/>
      <c r="F64" s="71">
        <v>2.4</v>
      </c>
      <c r="G64" s="14">
        <v>500</v>
      </c>
      <c r="H64" s="19" t="s">
        <v>106</v>
      </c>
      <c r="I64" s="82">
        <f t="shared" ref="I64:I81" si="5">VLOOKUP(H64,$F$56:$G$58,2,FALSE)</f>
        <v>2</v>
      </c>
      <c r="J64" s="73">
        <f t="shared" si="2"/>
        <v>0.3</v>
      </c>
      <c r="K64" s="73">
        <f t="shared" si="3"/>
        <v>0.1</v>
      </c>
      <c r="L64" s="77">
        <f t="shared" ref="L64:L81" si="6">F64-J64-K64</f>
        <v>2</v>
      </c>
      <c r="M64" s="73">
        <f t="shared" si="4"/>
        <v>0.08</v>
      </c>
      <c r="N64" s="74">
        <f>$G64*1000*M64</f>
        <v>40000</v>
      </c>
      <c r="O64" s="74">
        <f>G64*1000*$E$89</f>
        <v>10000</v>
      </c>
    </row>
    <row r="65" spans="1:15" hidden="1" outlineLevel="2" x14ac:dyDescent="0.2">
      <c r="A65" t="s">
        <v>79</v>
      </c>
      <c r="D65" s="23" t="s">
        <v>251</v>
      </c>
      <c r="E65" s="131"/>
      <c r="F65" s="71">
        <v>1.7</v>
      </c>
      <c r="G65" s="14">
        <v>2000</v>
      </c>
      <c r="H65" s="19" t="s">
        <v>252</v>
      </c>
      <c r="I65" s="82">
        <f t="shared" si="5"/>
        <v>3</v>
      </c>
      <c r="J65" s="73">
        <f t="shared" si="2"/>
        <v>0.25</v>
      </c>
      <c r="K65" s="73">
        <f t="shared" si="3"/>
        <v>0.06</v>
      </c>
      <c r="L65" s="77">
        <f t="shared" si="6"/>
        <v>1.39</v>
      </c>
      <c r="M65" s="73">
        <f t="shared" si="4"/>
        <v>0.05</v>
      </c>
      <c r="N65" s="74">
        <f>G65*1000*M65</f>
        <v>100000</v>
      </c>
      <c r="O65" s="74">
        <f>G65*1000*$E$89</f>
        <v>40000</v>
      </c>
    </row>
    <row r="66" spans="1:15" hidden="1" outlineLevel="2" x14ac:dyDescent="0.2">
      <c r="A66" t="s">
        <v>80</v>
      </c>
      <c r="D66" s="23" t="s">
        <v>251</v>
      </c>
      <c r="E66" s="131"/>
      <c r="F66" s="71">
        <v>2.1</v>
      </c>
      <c r="G66" s="14">
        <v>350</v>
      </c>
      <c r="H66" s="19" t="s">
        <v>106</v>
      </c>
      <c r="I66" s="82">
        <f t="shared" si="5"/>
        <v>2</v>
      </c>
      <c r="J66" s="73">
        <f t="shared" si="2"/>
        <v>0.3</v>
      </c>
      <c r="K66" s="73">
        <f t="shared" si="3"/>
        <v>0.1</v>
      </c>
      <c r="L66" s="77">
        <f t="shared" si="6"/>
        <v>1.7</v>
      </c>
      <c r="M66" s="73">
        <f t="shared" si="4"/>
        <v>0.08</v>
      </c>
      <c r="N66" s="74">
        <f>G66*1000*M66</f>
        <v>28000</v>
      </c>
      <c r="O66" s="74">
        <f>G66*1000*$E$89</f>
        <v>7000</v>
      </c>
    </row>
    <row r="67" spans="1:15" hidden="1" outlineLevel="2" x14ac:dyDescent="0.2">
      <c r="A67" t="s">
        <v>81</v>
      </c>
      <c r="D67" s="23" t="s">
        <v>251</v>
      </c>
      <c r="E67" s="131"/>
      <c r="F67" s="71">
        <v>2.6</v>
      </c>
      <c r="G67" s="14">
        <v>35</v>
      </c>
      <c r="H67" s="19" t="s">
        <v>106</v>
      </c>
      <c r="I67" s="82">
        <f t="shared" si="5"/>
        <v>2</v>
      </c>
      <c r="J67" s="73">
        <f t="shared" si="2"/>
        <v>0.3</v>
      </c>
      <c r="K67" s="73">
        <f t="shared" si="3"/>
        <v>0.1</v>
      </c>
      <c r="L67" s="77">
        <f t="shared" si="6"/>
        <v>2.2000000000000002</v>
      </c>
      <c r="M67" s="73">
        <f t="shared" si="4"/>
        <v>0.08</v>
      </c>
      <c r="N67" s="74">
        <f>G67*1000*M67</f>
        <v>2800</v>
      </c>
      <c r="O67" s="74">
        <f>G67*1000*$E$89</f>
        <v>700</v>
      </c>
    </row>
    <row r="68" spans="1:15" hidden="1" outlineLevel="2" x14ac:dyDescent="0.2">
      <c r="A68" t="s">
        <v>82</v>
      </c>
      <c r="D68" s="23" t="s">
        <v>251</v>
      </c>
      <c r="E68" s="131"/>
      <c r="F68" s="71">
        <v>2.65</v>
      </c>
      <c r="G68" s="14">
        <v>1500</v>
      </c>
      <c r="H68" s="19" t="s">
        <v>252</v>
      </c>
      <c r="I68" s="82">
        <f t="shared" si="5"/>
        <v>3</v>
      </c>
      <c r="J68" s="73">
        <f t="shared" si="2"/>
        <v>0.25</v>
      </c>
      <c r="K68" s="73">
        <f t="shared" si="3"/>
        <v>0.06</v>
      </c>
      <c r="L68" s="77">
        <f t="shared" si="6"/>
        <v>2.34</v>
      </c>
      <c r="M68" s="73">
        <f t="shared" si="4"/>
        <v>0.05</v>
      </c>
      <c r="N68" t="s">
        <v>665</v>
      </c>
      <c r="O68" s="97" t="s">
        <v>665</v>
      </c>
    </row>
    <row r="69" spans="1:15" hidden="1" outlineLevel="2" x14ac:dyDescent="0.2">
      <c r="A69" t="s">
        <v>83</v>
      </c>
      <c r="D69" s="23" t="s">
        <v>251</v>
      </c>
      <c r="E69" s="131"/>
      <c r="F69" s="71">
        <v>1.85</v>
      </c>
      <c r="G69" s="14">
        <v>3500</v>
      </c>
      <c r="H69" s="19" t="s">
        <v>252</v>
      </c>
      <c r="I69" s="82">
        <f t="shared" si="5"/>
        <v>3</v>
      </c>
      <c r="J69" s="73">
        <f t="shared" si="2"/>
        <v>0.25</v>
      </c>
      <c r="K69" s="73">
        <f t="shared" si="3"/>
        <v>0.06</v>
      </c>
      <c r="L69" s="77">
        <f t="shared" si="6"/>
        <v>1.54</v>
      </c>
      <c r="M69" s="73">
        <f t="shared" si="4"/>
        <v>0.05</v>
      </c>
      <c r="N69" s="97" t="s">
        <v>665</v>
      </c>
      <c r="O69" s="97" t="s">
        <v>665</v>
      </c>
    </row>
    <row r="70" spans="1:15" hidden="1" outlineLevel="2" x14ac:dyDescent="0.2">
      <c r="A70" t="s">
        <v>84</v>
      </c>
      <c r="D70" s="23" t="s">
        <v>251</v>
      </c>
      <c r="E70" s="131"/>
      <c r="F70" s="71">
        <v>2.2999999999999998</v>
      </c>
      <c r="G70" s="14">
        <v>450</v>
      </c>
      <c r="H70" s="19" t="s">
        <v>106</v>
      </c>
      <c r="I70" s="82">
        <f t="shared" si="5"/>
        <v>2</v>
      </c>
      <c r="J70" s="73">
        <f t="shared" si="2"/>
        <v>0.3</v>
      </c>
      <c r="K70" s="73">
        <f t="shared" si="3"/>
        <v>0.1</v>
      </c>
      <c r="L70" s="77">
        <f t="shared" si="6"/>
        <v>1.8999999999999997</v>
      </c>
      <c r="M70" s="73">
        <f t="shared" si="4"/>
        <v>0.08</v>
      </c>
      <c r="N70" s="97" t="s">
        <v>665</v>
      </c>
      <c r="O70" s="97" t="s">
        <v>665</v>
      </c>
    </row>
    <row r="71" spans="1:15" hidden="1" outlineLevel="2" x14ac:dyDescent="0.2">
      <c r="A71" t="s">
        <v>85</v>
      </c>
      <c r="D71" s="23" t="s">
        <v>251</v>
      </c>
      <c r="E71" s="131"/>
      <c r="F71" s="71">
        <v>1.65</v>
      </c>
      <c r="G71" s="14">
        <v>2000</v>
      </c>
      <c r="H71" s="19" t="s">
        <v>252</v>
      </c>
      <c r="I71" s="82">
        <f t="shared" si="5"/>
        <v>3</v>
      </c>
      <c r="J71" s="73">
        <f t="shared" si="2"/>
        <v>0.25</v>
      </c>
      <c r="K71" s="73">
        <f t="shared" si="3"/>
        <v>0.06</v>
      </c>
      <c r="L71" s="77">
        <f t="shared" si="6"/>
        <v>1.3399999999999999</v>
      </c>
      <c r="M71" s="73">
        <f t="shared" si="4"/>
        <v>0.05</v>
      </c>
      <c r="N71" s="97" t="s">
        <v>665</v>
      </c>
      <c r="O71" s="97" t="s">
        <v>665</v>
      </c>
    </row>
    <row r="72" spans="1:15" hidden="1" outlineLevel="2" x14ac:dyDescent="0.2">
      <c r="A72" t="s">
        <v>86</v>
      </c>
      <c r="D72" s="23" t="s">
        <v>251</v>
      </c>
      <c r="E72" s="131"/>
      <c r="F72" s="71">
        <v>2.0499999999999998</v>
      </c>
      <c r="G72" s="14">
        <v>250</v>
      </c>
      <c r="H72" s="19" t="s">
        <v>106</v>
      </c>
      <c r="I72" s="82">
        <f t="shared" si="5"/>
        <v>2</v>
      </c>
      <c r="J72" s="73">
        <f t="shared" si="2"/>
        <v>0.3</v>
      </c>
      <c r="K72" s="73">
        <f t="shared" si="3"/>
        <v>0.1</v>
      </c>
      <c r="L72" s="77">
        <f t="shared" si="6"/>
        <v>1.6499999999999997</v>
      </c>
      <c r="M72" s="73">
        <f t="shared" si="4"/>
        <v>0.08</v>
      </c>
      <c r="N72" s="97" t="s">
        <v>665</v>
      </c>
      <c r="O72" s="97" t="s">
        <v>665</v>
      </c>
    </row>
    <row r="73" spans="1:15" hidden="1" outlineLevel="2" x14ac:dyDescent="0.2">
      <c r="A73" t="s">
        <v>87</v>
      </c>
      <c r="D73" s="23" t="s">
        <v>251</v>
      </c>
      <c r="E73" s="131"/>
      <c r="F73" s="71">
        <v>2.5499999999999998</v>
      </c>
      <c r="G73" s="14">
        <v>35</v>
      </c>
      <c r="H73" s="19" t="s">
        <v>106</v>
      </c>
      <c r="I73" s="82">
        <f t="shared" si="5"/>
        <v>2</v>
      </c>
      <c r="J73" s="73">
        <f t="shared" si="2"/>
        <v>0.3</v>
      </c>
      <c r="K73" s="73">
        <f t="shared" si="3"/>
        <v>0.1</v>
      </c>
      <c r="L73" s="77">
        <f t="shared" si="6"/>
        <v>2.15</v>
      </c>
      <c r="M73" s="73">
        <f t="shared" si="4"/>
        <v>0.08</v>
      </c>
      <c r="N73" s="97" t="s">
        <v>665</v>
      </c>
      <c r="O73" s="97" t="s">
        <v>665</v>
      </c>
    </row>
    <row r="74" spans="1:15" hidden="1" outlineLevel="2" x14ac:dyDescent="0.2">
      <c r="A74" t="s">
        <v>88</v>
      </c>
      <c r="D74" s="23" t="s">
        <v>251</v>
      </c>
      <c r="E74" s="131"/>
      <c r="F74" s="71">
        <v>2.0500000000000003</v>
      </c>
      <c r="G74" s="14">
        <v>3500</v>
      </c>
      <c r="H74" s="19" t="s">
        <v>252</v>
      </c>
      <c r="I74" s="82">
        <f t="shared" si="5"/>
        <v>3</v>
      </c>
      <c r="J74" s="73">
        <f t="shared" si="2"/>
        <v>0.25</v>
      </c>
      <c r="K74" s="73">
        <f t="shared" si="3"/>
        <v>0.06</v>
      </c>
      <c r="L74" s="77">
        <f t="shared" si="6"/>
        <v>1.7400000000000002</v>
      </c>
      <c r="M74" s="73">
        <f t="shared" si="4"/>
        <v>0.05</v>
      </c>
      <c r="N74" s="97" t="s">
        <v>665</v>
      </c>
      <c r="O74" s="97" t="s">
        <v>665</v>
      </c>
    </row>
    <row r="75" spans="1:15" hidden="1" outlineLevel="2" x14ac:dyDescent="0.2">
      <c r="A75" t="s">
        <v>89</v>
      </c>
      <c r="D75" s="23" t="s">
        <v>251</v>
      </c>
      <c r="E75" s="131"/>
      <c r="F75" s="71">
        <v>1.8499999999999999</v>
      </c>
      <c r="G75" s="14">
        <v>2000</v>
      </c>
      <c r="H75" s="19" t="s">
        <v>252</v>
      </c>
      <c r="I75" s="82">
        <f t="shared" si="5"/>
        <v>3</v>
      </c>
      <c r="J75" s="73">
        <f t="shared" si="2"/>
        <v>0.25</v>
      </c>
      <c r="K75" s="73">
        <f t="shared" si="3"/>
        <v>0.06</v>
      </c>
      <c r="L75" s="77">
        <f t="shared" si="6"/>
        <v>1.5399999999999998</v>
      </c>
      <c r="M75" s="73">
        <f t="shared" si="4"/>
        <v>0.05</v>
      </c>
      <c r="N75" s="97" t="s">
        <v>665</v>
      </c>
      <c r="O75" s="97" t="s">
        <v>665</v>
      </c>
    </row>
    <row r="76" spans="1:15" hidden="1" outlineLevel="2" x14ac:dyDescent="0.2">
      <c r="A76" t="s">
        <v>90</v>
      </c>
      <c r="D76" s="23" t="s">
        <v>251</v>
      </c>
      <c r="E76" s="131"/>
      <c r="F76" s="71">
        <v>2.25</v>
      </c>
      <c r="G76" s="14">
        <v>650</v>
      </c>
      <c r="H76" s="19" t="s">
        <v>106</v>
      </c>
      <c r="I76" s="82">
        <f t="shared" si="5"/>
        <v>2</v>
      </c>
      <c r="J76" s="73">
        <f t="shared" si="2"/>
        <v>0.3</v>
      </c>
      <c r="K76" s="73">
        <f t="shared" si="3"/>
        <v>0.1</v>
      </c>
      <c r="L76" s="77">
        <f t="shared" si="6"/>
        <v>1.8499999999999999</v>
      </c>
      <c r="M76" s="73">
        <f t="shared" si="4"/>
        <v>0.08</v>
      </c>
      <c r="N76" s="97" t="s">
        <v>665</v>
      </c>
      <c r="O76" s="97" t="s">
        <v>665</v>
      </c>
    </row>
    <row r="77" spans="1:15" hidden="1" outlineLevel="2" x14ac:dyDescent="0.2">
      <c r="A77" t="s">
        <v>91</v>
      </c>
      <c r="D77" s="23" t="s">
        <v>251</v>
      </c>
      <c r="E77" s="131"/>
      <c r="F77" s="71">
        <v>1.9</v>
      </c>
      <c r="G77" s="14">
        <v>7000</v>
      </c>
      <c r="H77" s="19" t="s">
        <v>252</v>
      </c>
      <c r="I77" s="82">
        <f t="shared" si="5"/>
        <v>3</v>
      </c>
      <c r="J77" s="73">
        <f t="shared" si="2"/>
        <v>0.25</v>
      </c>
      <c r="K77" s="73">
        <f t="shared" si="3"/>
        <v>0.06</v>
      </c>
      <c r="L77" s="77">
        <f t="shared" si="6"/>
        <v>1.5899999999999999</v>
      </c>
      <c r="M77" s="73">
        <f t="shared" si="4"/>
        <v>0.05</v>
      </c>
      <c r="N77" s="97" t="s">
        <v>665</v>
      </c>
      <c r="O77" s="97" t="s">
        <v>665</v>
      </c>
    </row>
    <row r="78" spans="1:15" hidden="1" outlineLevel="2" x14ac:dyDescent="0.2">
      <c r="A78" t="s">
        <v>92</v>
      </c>
      <c r="D78" s="23" t="s">
        <v>251</v>
      </c>
      <c r="E78" s="131"/>
      <c r="F78" s="71">
        <v>1.1499999999999999</v>
      </c>
      <c r="G78" s="14">
        <v>10000</v>
      </c>
      <c r="H78" s="19" t="s">
        <v>252</v>
      </c>
      <c r="I78" s="82">
        <f t="shared" si="5"/>
        <v>3</v>
      </c>
      <c r="J78" s="73">
        <f t="shared" si="2"/>
        <v>0.25</v>
      </c>
      <c r="K78" s="73">
        <f t="shared" si="3"/>
        <v>0.06</v>
      </c>
      <c r="L78" s="77">
        <f t="shared" si="6"/>
        <v>0.83999999999999986</v>
      </c>
      <c r="M78" s="73">
        <f t="shared" si="4"/>
        <v>0.05</v>
      </c>
      <c r="N78" s="97" t="s">
        <v>665</v>
      </c>
      <c r="O78" s="97" t="s">
        <v>665</v>
      </c>
    </row>
    <row r="79" spans="1:15" hidden="1" outlineLevel="2" x14ac:dyDescent="0.2">
      <c r="A79" t="s">
        <v>93</v>
      </c>
      <c r="D79" s="23" t="s">
        <v>251</v>
      </c>
      <c r="E79" s="131"/>
      <c r="F79" s="71">
        <v>1.65</v>
      </c>
      <c r="G79" s="14">
        <v>2000</v>
      </c>
      <c r="H79" s="19" t="s">
        <v>252</v>
      </c>
      <c r="I79" s="82">
        <f t="shared" si="5"/>
        <v>3</v>
      </c>
      <c r="J79" s="73">
        <f t="shared" si="2"/>
        <v>0.25</v>
      </c>
      <c r="K79" s="73">
        <f t="shared" si="3"/>
        <v>0.06</v>
      </c>
      <c r="L79" s="77">
        <f t="shared" si="6"/>
        <v>1.3399999999999999</v>
      </c>
      <c r="M79" s="73">
        <f t="shared" si="4"/>
        <v>0.05</v>
      </c>
      <c r="N79" s="97" t="s">
        <v>665</v>
      </c>
      <c r="O79" s="97" t="s">
        <v>665</v>
      </c>
    </row>
    <row r="80" spans="1:15" hidden="1" outlineLevel="2" x14ac:dyDescent="0.2">
      <c r="A80" t="s">
        <v>94</v>
      </c>
      <c r="D80" s="23" t="s">
        <v>251</v>
      </c>
      <c r="E80" s="131"/>
      <c r="F80" s="71">
        <v>3.45</v>
      </c>
      <c r="G80" s="14">
        <v>8</v>
      </c>
      <c r="H80" s="19" t="s">
        <v>105</v>
      </c>
      <c r="I80" s="82">
        <f t="shared" si="5"/>
        <v>1</v>
      </c>
      <c r="J80" s="73">
        <f t="shared" si="2"/>
        <v>0.35</v>
      </c>
      <c r="K80" s="73">
        <f t="shared" si="3"/>
        <v>0.15</v>
      </c>
      <c r="L80" s="77">
        <f t="shared" si="6"/>
        <v>2.95</v>
      </c>
      <c r="M80" s="73">
        <f t="shared" si="4"/>
        <v>0.12</v>
      </c>
      <c r="N80" s="74">
        <f>G80*1000*M80</f>
        <v>960</v>
      </c>
      <c r="O80" s="74">
        <f>G80*1000*$E$89</f>
        <v>160</v>
      </c>
    </row>
    <row r="81" spans="1:15" hidden="1" outlineLevel="2" x14ac:dyDescent="0.2">
      <c r="A81" t="s">
        <v>95</v>
      </c>
      <c r="D81" s="23" t="s">
        <v>251</v>
      </c>
      <c r="E81" s="131"/>
      <c r="F81" s="71">
        <v>3.45</v>
      </c>
      <c r="G81" s="14">
        <v>8</v>
      </c>
      <c r="H81" s="19" t="s">
        <v>105</v>
      </c>
      <c r="I81" s="82">
        <f t="shared" si="5"/>
        <v>1</v>
      </c>
      <c r="J81" s="73">
        <f t="shared" si="2"/>
        <v>0.35</v>
      </c>
      <c r="K81" s="73">
        <f t="shared" si="3"/>
        <v>0.15</v>
      </c>
      <c r="L81" s="77">
        <f t="shared" si="6"/>
        <v>2.95</v>
      </c>
      <c r="M81" s="73">
        <f t="shared" si="4"/>
        <v>0.12</v>
      </c>
      <c r="N81" s="97" t="s">
        <v>665</v>
      </c>
      <c r="O81" s="97" t="s">
        <v>665</v>
      </c>
    </row>
    <row r="82" spans="1:15" s="97" customFormat="1" hidden="1" outlineLevel="2" x14ac:dyDescent="0.2"/>
    <row r="83" spans="1:15" ht="15" hidden="1" outlineLevel="2" x14ac:dyDescent="0.25">
      <c r="A83" s="16" t="s">
        <v>255</v>
      </c>
      <c r="H83" s="97"/>
    </row>
    <row r="84" spans="1:15" hidden="1" outlineLevel="2" x14ac:dyDescent="0.2">
      <c r="A84" t="s">
        <v>256</v>
      </c>
      <c r="D84" s="23" t="s">
        <v>132</v>
      </c>
      <c r="E84" s="75">
        <v>-1.4999999999999999E-2</v>
      </c>
      <c r="F84" t="s">
        <v>257</v>
      </c>
      <c r="G84" s="83"/>
    </row>
    <row r="85" spans="1:15" hidden="1" outlineLevel="2" x14ac:dyDescent="0.2">
      <c r="A85" t="s">
        <v>258</v>
      </c>
      <c r="D85" s="23" t="s">
        <v>132</v>
      </c>
      <c r="E85" s="75">
        <v>-0.02</v>
      </c>
      <c r="F85" t="s">
        <v>259</v>
      </c>
      <c r="G85" s="83"/>
    </row>
    <row r="86" spans="1:15" hidden="1" outlineLevel="2" x14ac:dyDescent="0.2">
      <c r="A86" t="s">
        <v>260</v>
      </c>
      <c r="D86" s="23" t="s">
        <v>132</v>
      </c>
      <c r="E86" s="72">
        <v>0</v>
      </c>
      <c r="F86" t="s">
        <v>261</v>
      </c>
      <c r="G86" s="83"/>
    </row>
    <row r="87" spans="1:15" hidden="1" outlineLevel="2" x14ac:dyDescent="0.2"/>
    <row r="88" spans="1:15" s="97" customFormat="1" hidden="1" outlineLevel="2" x14ac:dyDescent="0.2">
      <c r="A88" s="97" t="s">
        <v>606</v>
      </c>
      <c r="D88" s="100" t="s">
        <v>203</v>
      </c>
      <c r="E88" s="127">
        <v>13</v>
      </c>
    </row>
    <row r="89" spans="1:15" s="97" customFormat="1" hidden="1" outlineLevel="2" x14ac:dyDescent="0.2">
      <c r="A89" s="97" t="s">
        <v>613</v>
      </c>
      <c r="D89" s="23" t="s">
        <v>251</v>
      </c>
      <c r="E89" s="126">
        <v>0.02</v>
      </c>
    </row>
    <row r="90" spans="1:15" hidden="1" outlineLevel="1" x14ac:dyDescent="0.2">
      <c r="G90" s="83"/>
    </row>
    <row r="91" spans="1:15" ht="17.25" hidden="1" outlineLevel="1" x14ac:dyDescent="0.3">
      <c r="A91" s="15" t="s">
        <v>262</v>
      </c>
    </row>
    <row r="92" spans="1:15" hidden="1" outlineLevel="2" x14ac:dyDescent="0.2">
      <c r="F92" s="40" t="s">
        <v>263</v>
      </c>
      <c r="G92" s="40"/>
      <c r="H92" s="40"/>
      <c r="I92" s="40"/>
      <c r="M92" s="97"/>
      <c r="N92" s="97"/>
    </row>
    <row r="93" spans="1:15" ht="25.5" hidden="1" outlineLevel="2" x14ac:dyDescent="0.2">
      <c r="F93" s="40" t="s">
        <v>264</v>
      </c>
      <c r="G93" s="40" t="s">
        <v>265</v>
      </c>
      <c r="H93" s="40" t="s">
        <v>266</v>
      </c>
      <c r="I93" s="40" t="s">
        <v>32</v>
      </c>
      <c r="J93" s="40" t="s">
        <v>267</v>
      </c>
      <c r="K93" s="40" t="s">
        <v>582</v>
      </c>
      <c r="M93" s="97"/>
      <c r="N93" s="97"/>
    </row>
    <row r="94" spans="1:15" hidden="1" outlineLevel="2" x14ac:dyDescent="0.2">
      <c r="A94" s="81" t="s">
        <v>77</v>
      </c>
      <c r="D94" s="23" t="s">
        <v>209</v>
      </c>
      <c r="E94" s="85"/>
      <c r="F94" s="120">
        <v>5000</v>
      </c>
      <c r="G94" s="120" t="s">
        <v>268</v>
      </c>
      <c r="H94" s="120" t="s">
        <v>193</v>
      </c>
      <c r="I94" s="129">
        <f>ROUND(SUM(F94:H94),0)</f>
        <v>5000</v>
      </c>
      <c r="J94" s="120">
        <v>12</v>
      </c>
      <c r="K94" s="130">
        <v>4.4999999999999997E-3</v>
      </c>
      <c r="M94" s="97"/>
      <c r="N94" s="97"/>
    </row>
    <row r="95" spans="1:15" hidden="1" outlineLevel="2" x14ac:dyDescent="0.2">
      <c r="A95" s="81" t="s">
        <v>78</v>
      </c>
      <c r="D95" s="23" t="s">
        <v>209</v>
      </c>
      <c r="E95" s="85"/>
      <c r="F95" s="84">
        <v>3000</v>
      </c>
      <c r="G95" s="84" t="s">
        <v>268</v>
      </c>
      <c r="H95" s="84" t="s">
        <v>193</v>
      </c>
      <c r="I95" s="85">
        <f t="shared" ref="I95:I112" si="7">ROUND(SUM(F95:H95),0)</f>
        <v>3000</v>
      </c>
      <c r="J95" s="84">
        <v>14</v>
      </c>
      <c r="K95" s="109">
        <v>4.4999999999999997E-3</v>
      </c>
      <c r="M95" s="97"/>
      <c r="N95" s="97"/>
    </row>
    <row r="96" spans="1:15" hidden="1" outlineLevel="2" x14ac:dyDescent="0.2">
      <c r="A96" t="s">
        <v>79</v>
      </c>
      <c r="D96" s="23" t="s">
        <v>209</v>
      </c>
      <c r="E96" s="85"/>
      <c r="F96" s="84">
        <v>5000</v>
      </c>
      <c r="G96" s="84" t="s">
        <v>268</v>
      </c>
      <c r="H96" s="84" t="s">
        <v>193</v>
      </c>
      <c r="I96" s="85">
        <f t="shared" si="7"/>
        <v>5000</v>
      </c>
      <c r="J96" s="84">
        <v>12</v>
      </c>
      <c r="K96" s="109">
        <v>4.4999999999999997E-3</v>
      </c>
      <c r="M96" s="97"/>
      <c r="N96" s="97"/>
    </row>
    <row r="97" spans="1:14" hidden="1" outlineLevel="2" x14ac:dyDescent="0.2">
      <c r="A97" t="s">
        <v>80</v>
      </c>
      <c r="D97" s="23" t="s">
        <v>209</v>
      </c>
      <c r="E97" s="85"/>
      <c r="F97" s="84">
        <v>3000</v>
      </c>
      <c r="G97" s="84" t="s">
        <v>268</v>
      </c>
      <c r="H97" s="84" t="s">
        <v>193</v>
      </c>
      <c r="I97" s="85">
        <f t="shared" si="7"/>
        <v>3000</v>
      </c>
      <c r="J97" s="84">
        <v>14</v>
      </c>
      <c r="K97" s="109">
        <v>4.4999999999999997E-3</v>
      </c>
      <c r="M97" s="97"/>
      <c r="N97" s="97"/>
    </row>
    <row r="98" spans="1:14" hidden="1" outlineLevel="2" x14ac:dyDescent="0.2">
      <c r="A98" t="s">
        <v>81</v>
      </c>
      <c r="D98" s="23" t="s">
        <v>209</v>
      </c>
      <c r="E98" s="85"/>
      <c r="F98" s="84">
        <v>16.5</v>
      </c>
      <c r="G98" s="84" t="s">
        <v>268</v>
      </c>
      <c r="H98" s="84" t="s">
        <v>193</v>
      </c>
      <c r="I98" s="85">
        <f t="shared" si="7"/>
        <v>17</v>
      </c>
      <c r="J98" s="84">
        <v>14</v>
      </c>
      <c r="K98" s="109">
        <v>2.7000000000000001E-3</v>
      </c>
      <c r="M98" s="97"/>
      <c r="N98" s="97"/>
    </row>
    <row r="99" spans="1:14" hidden="1" outlineLevel="2" x14ac:dyDescent="0.2">
      <c r="A99" t="s">
        <v>82</v>
      </c>
      <c r="D99" s="23" t="s">
        <v>209</v>
      </c>
      <c r="E99" s="85"/>
      <c r="F99" s="84">
        <v>5000</v>
      </c>
      <c r="G99" s="84" t="s">
        <v>268</v>
      </c>
      <c r="H99" s="84">
        <v>34650</v>
      </c>
      <c r="I99" s="85">
        <f t="shared" si="7"/>
        <v>39650</v>
      </c>
      <c r="J99" s="84">
        <v>12</v>
      </c>
      <c r="K99" s="109">
        <v>4.4999999999999997E-3</v>
      </c>
      <c r="M99" s="97"/>
      <c r="N99" s="97"/>
    </row>
    <row r="100" spans="1:14" hidden="1" outlineLevel="2" x14ac:dyDescent="0.2">
      <c r="A100" t="s">
        <v>83</v>
      </c>
      <c r="D100" s="23" t="s">
        <v>209</v>
      </c>
      <c r="E100" s="85"/>
      <c r="F100" s="84">
        <v>5000</v>
      </c>
      <c r="G100" s="84" t="s">
        <v>268</v>
      </c>
      <c r="H100" s="84">
        <v>55000</v>
      </c>
      <c r="I100" s="85">
        <f t="shared" si="7"/>
        <v>60000</v>
      </c>
      <c r="J100" s="84">
        <v>12</v>
      </c>
      <c r="K100" s="109">
        <v>4.4999999999999997E-3</v>
      </c>
      <c r="M100" s="97"/>
      <c r="N100" s="97"/>
    </row>
    <row r="101" spans="1:14" hidden="1" outlineLevel="2" x14ac:dyDescent="0.2">
      <c r="A101" t="s">
        <v>84</v>
      </c>
      <c r="D101" s="23" t="s">
        <v>209</v>
      </c>
      <c r="E101" s="85"/>
      <c r="F101" s="84">
        <v>3000</v>
      </c>
      <c r="G101" s="84" t="s">
        <v>268</v>
      </c>
      <c r="H101" s="84">
        <v>15000</v>
      </c>
      <c r="I101" s="85">
        <f t="shared" si="7"/>
        <v>18000</v>
      </c>
      <c r="J101" s="84">
        <v>14</v>
      </c>
      <c r="K101" s="109">
        <v>4.4999999999999997E-3</v>
      </c>
      <c r="M101" s="97"/>
      <c r="N101" s="97"/>
    </row>
    <row r="102" spans="1:14" hidden="1" outlineLevel="2" x14ac:dyDescent="0.2">
      <c r="A102" t="s">
        <v>85</v>
      </c>
      <c r="D102" s="23" t="s">
        <v>209</v>
      </c>
      <c r="E102" s="85"/>
      <c r="F102" s="84">
        <v>5000</v>
      </c>
      <c r="G102" s="84" t="s">
        <v>268</v>
      </c>
      <c r="H102" s="84">
        <v>55000</v>
      </c>
      <c r="I102" s="85">
        <f t="shared" si="7"/>
        <v>60000</v>
      </c>
      <c r="J102" s="84">
        <v>12</v>
      </c>
      <c r="K102" s="109">
        <v>4.4999999999999997E-3</v>
      </c>
      <c r="M102" s="97"/>
      <c r="N102" s="97"/>
    </row>
    <row r="103" spans="1:14" hidden="1" outlineLevel="2" x14ac:dyDescent="0.2">
      <c r="A103" t="s">
        <v>86</v>
      </c>
      <c r="D103" s="23" t="s">
        <v>209</v>
      </c>
      <c r="E103" s="85"/>
      <c r="F103" s="84">
        <v>1625</v>
      </c>
      <c r="G103" s="84" t="s">
        <v>268</v>
      </c>
      <c r="H103" s="84">
        <v>10000</v>
      </c>
      <c r="I103" s="85">
        <f t="shared" si="7"/>
        <v>11625</v>
      </c>
      <c r="J103" s="84">
        <v>14</v>
      </c>
      <c r="K103" s="109">
        <v>2.7000000000000001E-3</v>
      </c>
      <c r="M103" s="97"/>
      <c r="N103" s="97"/>
    </row>
    <row r="104" spans="1:14" hidden="1" outlineLevel="2" x14ac:dyDescent="0.2">
      <c r="A104" t="s">
        <v>87</v>
      </c>
      <c r="D104" s="23" t="s">
        <v>209</v>
      </c>
      <c r="E104" s="85"/>
      <c r="F104" s="84">
        <v>16.5</v>
      </c>
      <c r="G104" s="84" t="s">
        <v>268</v>
      </c>
      <c r="H104" s="84">
        <v>1000</v>
      </c>
      <c r="I104" s="85">
        <f t="shared" si="7"/>
        <v>1017</v>
      </c>
      <c r="J104" s="84">
        <v>14</v>
      </c>
      <c r="K104" s="109">
        <v>2.7000000000000001E-3</v>
      </c>
      <c r="M104" s="97"/>
      <c r="N104" s="97"/>
    </row>
    <row r="105" spans="1:14" hidden="1" outlineLevel="2" x14ac:dyDescent="0.2">
      <c r="A105" t="s">
        <v>88</v>
      </c>
      <c r="D105" s="23" t="s">
        <v>209</v>
      </c>
      <c r="E105" s="85"/>
      <c r="F105" s="84">
        <v>5000</v>
      </c>
      <c r="G105" s="84">
        <v>17500</v>
      </c>
      <c r="H105" s="84">
        <v>55000</v>
      </c>
      <c r="I105" s="85">
        <f t="shared" si="7"/>
        <v>77500</v>
      </c>
      <c r="J105" s="84">
        <v>37</v>
      </c>
      <c r="K105" s="109">
        <v>4.4999999999999997E-3</v>
      </c>
      <c r="M105" s="97"/>
      <c r="N105" s="97"/>
    </row>
    <row r="106" spans="1:14" hidden="1" outlineLevel="2" x14ac:dyDescent="0.2">
      <c r="A106" t="s">
        <v>89</v>
      </c>
      <c r="D106" s="23" t="s">
        <v>209</v>
      </c>
      <c r="E106" s="85"/>
      <c r="F106" s="84">
        <v>5000</v>
      </c>
      <c r="G106" s="84" t="s">
        <v>268</v>
      </c>
      <c r="H106" s="84">
        <v>55000</v>
      </c>
      <c r="I106" s="85">
        <f t="shared" si="7"/>
        <v>60000</v>
      </c>
      <c r="J106" s="84">
        <v>37</v>
      </c>
      <c r="K106" s="109">
        <v>4.4999999999999997E-3</v>
      </c>
      <c r="M106" s="97"/>
      <c r="N106" s="97"/>
    </row>
    <row r="107" spans="1:14" hidden="1" outlineLevel="2" x14ac:dyDescent="0.2">
      <c r="A107" t="s">
        <v>90</v>
      </c>
      <c r="D107" s="23" t="s">
        <v>209</v>
      </c>
      <c r="E107" s="85"/>
      <c r="F107" s="84">
        <v>3000</v>
      </c>
      <c r="G107" s="84" t="s">
        <v>268</v>
      </c>
      <c r="H107" s="84">
        <v>20000</v>
      </c>
      <c r="I107" s="85">
        <f t="shared" si="7"/>
        <v>23000</v>
      </c>
      <c r="J107" s="84">
        <v>37</v>
      </c>
      <c r="K107" s="109">
        <v>4.4999999999999997E-3</v>
      </c>
      <c r="M107" s="97"/>
      <c r="N107" s="97"/>
    </row>
    <row r="108" spans="1:14" hidden="1" outlineLevel="2" x14ac:dyDescent="0.2">
      <c r="A108" t="s">
        <v>91</v>
      </c>
      <c r="D108" s="23" t="s">
        <v>209</v>
      </c>
      <c r="E108" s="85"/>
      <c r="F108" s="84">
        <v>6337.333333333333</v>
      </c>
      <c r="G108" s="84">
        <v>35000</v>
      </c>
      <c r="H108" s="84">
        <v>65000</v>
      </c>
      <c r="I108" s="85">
        <f t="shared" si="7"/>
        <v>106337</v>
      </c>
      <c r="J108" s="84">
        <v>12</v>
      </c>
      <c r="K108" s="109">
        <v>4.4999999999999997E-3</v>
      </c>
      <c r="M108" s="97"/>
      <c r="N108" s="97"/>
    </row>
    <row r="109" spans="1:14" hidden="1" outlineLevel="2" x14ac:dyDescent="0.2">
      <c r="A109" t="s">
        <v>92</v>
      </c>
      <c r="D109" s="23" t="s">
        <v>209</v>
      </c>
      <c r="E109" s="85"/>
      <c r="F109" s="84">
        <v>6337.333333333333</v>
      </c>
      <c r="G109" s="120">
        <v>50000</v>
      </c>
      <c r="H109" s="120">
        <v>39000</v>
      </c>
      <c r="I109" s="85">
        <f t="shared" si="7"/>
        <v>95337</v>
      </c>
      <c r="J109" s="84">
        <v>12</v>
      </c>
      <c r="K109" s="109">
        <v>4.4999999999999997E-3</v>
      </c>
      <c r="M109" s="97"/>
      <c r="N109" s="97"/>
    </row>
    <row r="110" spans="1:14" hidden="1" outlineLevel="2" x14ac:dyDescent="0.2">
      <c r="A110" t="s">
        <v>93</v>
      </c>
      <c r="D110" s="23" t="s">
        <v>209</v>
      </c>
      <c r="E110" s="85"/>
      <c r="F110" s="84">
        <v>5000</v>
      </c>
      <c r="G110" s="84" t="s">
        <v>268</v>
      </c>
      <c r="H110" s="84">
        <v>55000</v>
      </c>
      <c r="I110" s="85">
        <f t="shared" si="7"/>
        <v>60000</v>
      </c>
      <c r="J110" s="84">
        <v>12</v>
      </c>
      <c r="K110" s="109">
        <v>4.4999999999999997E-3</v>
      </c>
      <c r="M110" s="97"/>
      <c r="N110" s="97"/>
    </row>
    <row r="111" spans="1:14" hidden="1" outlineLevel="2" x14ac:dyDescent="0.2">
      <c r="A111" t="s">
        <v>94</v>
      </c>
      <c r="D111" s="23" t="s">
        <v>209</v>
      </c>
      <c r="E111" s="85"/>
      <c r="F111" s="84">
        <v>16.5</v>
      </c>
      <c r="G111" s="84" t="s">
        <v>268</v>
      </c>
      <c r="H111" s="84" t="s">
        <v>193</v>
      </c>
      <c r="I111" s="85">
        <f t="shared" si="7"/>
        <v>17</v>
      </c>
      <c r="J111" s="84">
        <v>35</v>
      </c>
      <c r="K111" s="109">
        <v>0</v>
      </c>
      <c r="M111" s="97"/>
      <c r="N111" s="97"/>
    </row>
    <row r="112" spans="1:14" hidden="1" outlineLevel="2" x14ac:dyDescent="0.2">
      <c r="A112" t="s">
        <v>95</v>
      </c>
      <c r="D112" s="23" t="s">
        <v>209</v>
      </c>
      <c r="E112" s="85"/>
      <c r="F112" s="84">
        <v>16.5</v>
      </c>
      <c r="G112" s="84" t="s">
        <v>268</v>
      </c>
      <c r="H112" s="84" t="s">
        <v>193</v>
      </c>
      <c r="I112" s="85">
        <f t="shared" si="7"/>
        <v>17</v>
      </c>
      <c r="J112" s="84">
        <v>35</v>
      </c>
      <c r="K112" s="109">
        <v>0</v>
      </c>
      <c r="M112" s="97"/>
      <c r="N112" s="97"/>
    </row>
    <row r="113" spans="1:17" x14ac:dyDescent="0.2">
      <c r="M113" s="97"/>
      <c r="N113" s="97"/>
    </row>
    <row r="114" spans="1:17" ht="18.75" collapsed="1" x14ac:dyDescent="0.3">
      <c r="A114" s="6" t="s">
        <v>269</v>
      </c>
      <c r="M114" s="97"/>
      <c r="N114" s="97"/>
    </row>
    <row r="115" spans="1:17" hidden="1" outlineLevel="1" x14ac:dyDescent="0.2">
      <c r="A115" s="12" t="s">
        <v>636</v>
      </c>
      <c r="M115" s="97"/>
      <c r="N115" s="97"/>
    </row>
    <row r="116" spans="1:17" hidden="1" outlineLevel="1" x14ac:dyDescent="0.2">
      <c r="M116" s="97"/>
      <c r="N116" s="97"/>
    </row>
    <row r="117" spans="1:17" ht="17.25" hidden="1" outlineLevel="1" x14ac:dyDescent="0.3">
      <c r="A117" s="15" t="s">
        <v>270</v>
      </c>
      <c r="M117" s="97"/>
      <c r="N117" s="97"/>
    </row>
    <row r="118" spans="1:17" hidden="1" outlineLevel="1" x14ac:dyDescent="0.2">
      <c r="A118" s="12" t="s">
        <v>271</v>
      </c>
      <c r="M118" s="97"/>
      <c r="N118" s="97"/>
    </row>
    <row r="119" spans="1:17" hidden="1" outlineLevel="1" x14ac:dyDescent="0.2">
      <c r="A119" t="s">
        <v>563</v>
      </c>
      <c r="E119" s="146" t="str">
        <f>E9</f>
        <v>FxdInc</v>
      </c>
      <c r="F119" s="12"/>
      <c r="M119" s="97"/>
      <c r="N119" s="97"/>
    </row>
    <row r="120" spans="1:17" hidden="1" outlineLevel="1" x14ac:dyDescent="0.2">
      <c r="A120" t="s">
        <v>564</v>
      </c>
      <c r="D120" s="52"/>
      <c r="E120" t="str">
        <f>VLOOKUP(E119,'File Info'!$A$37:$B$39,2,FALSE)</f>
        <v>Fixed Incentive</v>
      </c>
      <c r="M120" s="97"/>
      <c r="N120" s="97"/>
    </row>
    <row r="121" spans="1:17" hidden="1" outlineLevel="1" x14ac:dyDescent="0.2">
      <c r="A121" t="s">
        <v>561</v>
      </c>
      <c r="E121" s="8">
        <f>INDEX('File Info'!$D$37:$D$39,MATCH(E119,List_IncentiveTypes,0))</f>
        <v>2</v>
      </c>
      <c r="M121" s="97"/>
      <c r="N121" s="97"/>
    </row>
    <row r="122" spans="1:17" hidden="1" outlineLevel="1" x14ac:dyDescent="0.2">
      <c r="D122" s="52"/>
      <c r="M122" s="97"/>
      <c r="N122" s="97"/>
    </row>
    <row r="123" spans="1:17" ht="17.25" hidden="1" outlineLevel="1" x14ac:dyDescent="0.3">
      <c r="A123" s="15" t="s">
        <v>272</v>
      </c>
      <c r="I123" s="12"/>
      <c r="M123" s="97"/>
      <c r="N123" s="97"/>
    </row>
    <row r="124" spans="1:17" hidden="1" outlineLevel="2" x14ac:dyDescent="0.2">
      <c r="M124" s="97"/>
      <c r="N124" s="97"/>
    </row>
    <row r="125" spans="1:17" ht="15" hidden="1" outlineLevel="2" x14ac:dyDescent="0.25">
      <c r="A125" s="16" t="s">
        <v>586</v>
      </c>
      <c r="E125" s="86"/>
      <c r="G125" s="12"/>
      <c r="M125" s="97"/>
      <c r="N125" s="97"/>
    </row>
    <row r="126" spans="1:17" s="97" customFormat="1" hidden="1" outlineLevel="2" x14ac:dyDescent="0.2">
      <c r="A126" s="97" t="s">
        <v>585</v>
      </c>
      <c r="E126" s="17" t="str">
        <f>$E$120</f>
        <v>Fixed Incentive</v>
      </c>
    </row>
    <row r="127" spans="1:17" s="97" customFormat="1" hidden="1" outlineLevel="2" x14ac:dyDescent="0.2">
      <c r="A127" s="97" t="s">
        <v>587</v>
      </c>
      <c r="E127" s="17">
        <f>$E$121</f>
        <v>2</v>
      </c>
    </row>
    <row r="128" spans="1:17" hidden="1" outlineLevel="2" x14ac:dyDescent="0.2">
      <c r="F128" s="97"/>
      <c r="G128" s="7">
        <v>2020</v>
      </c>
      <c r="H128" s="7">
        <v>2021</v>
      </c>
      <c r="I128" s="7">
        <v>2022</v>
      </c>
      <c r="J128" s="7">
        <v>2023</v>
      </c>
      <c r="K128" s="7">
        <v>2024</v>
      </c>
      <c r="L128" s="7">
        <v>2025</v>
      </c>
      <c r="M128" s="7">
        <v>2026</v>
      </c>
      <c r="N128" s="7">
        <v>2027</v>
      </c>
      <c r="O128" s="7">
        <v>2028</v>
      </c>
      <c r="P128" s="7">
        <v>2029</v>
      </c>
      <c r="Q128" s="7">
        <v>2030</v>
      </c>
    </row>
    <row r="129" spans="1:17" hidden="1" outlineLevel="2" x14ac:dyDescent="0.2">
      <c r="A129" t="s">
        <v>77</v>
      </c>
      <c r="D129" s="23" t="s">
        <v>127</v>
      </c>
      <c r="F129" s="97"/>
      <c r="G129" s="115">
        <f t="shared" ref="G129:Q129" si="8">CHOOSE($E$127,G151,G173,G195)</f>
        <v>0.52500000000000002</v>
      </c>
      <c r="H129" s="115">
        <f t="shared" si="8"/>
        <v>0.52500000000000002</v>
      </c>
      <c r="I129" s="115">
        <f t="shared" si="8"/>
        <v>0.57499999999999996</v>
      </c>
      <c r="J129" s="115">
        <f t="shared" si="8"/>
        <v>0.57499999999999996</v>
      </c>
      <c r="K129" s="115">
        <f t="shared" si="8"/>
        <v>0.57499999999999996</v>
      </c>
      <c r="L129" s="115">
        <f t="shared" si="8"/>
        <v>0.57499999999999996</v>
      </c>
      <c r="M129" s="115">
        <f t="shared" si="8"/>
        <v>0.57499999999999996</v>
      </c>
      <c r="N129" s="115">
        <f t="shared" si="8"/>
        <v>0.57499999999999996</v>
      </c>
      <c r="O129" s="115">
        <f t="shared" si="8"/>
        <v>0.57499999999999996</v>
      </c>
      <c r="P129" s="115">
        <f t="shared" si="8"/>
        <v>0.57499999999999996</v>
      </c>
      <c r="Q129" s="115">
        <f t="shared" si="8"/>
        <v>0.57499999999999996</v>
      </c>
    </row>
    <row r="130" spans="1:17" hidden="1" outlineLevel="2" x14ac:dyDescent="0.2">
      <c r="A130" t="s">
        <v>78</v>
      </c>
      <c r="D130" s="23" t="s">
        <v>127</v>
      </c>
      <c r="E130" s="97"/>
      <c r="F130" s="97"/>
      <c r="G130" s="115">
        <f t="shared" ref="G130:Q130" si="9">CHOOSE($E$127,G152,G174,G196)</f>
        <v>0.52500000000000002</v>
      </c>
      <c r="H130" s="115">
        <f t="shared" si="9"/>
        <v>0.52500000000000002</v>
      </c>
      <c r="I130" s="115">
        <f t="shared" si="9"/>
        <v>0.57499999999999996</v>
      </c>
      <c r="J130" s="115">
        <f t="shared" si="9"/>
        <v>0.57499999999999996</v>
      </c>
      <c r="K130" s="115">
        <f t="shared" si="9"/>
        <v>0.57499999999999996</v>
      </c>
      <c r="L130" s="115">
        <f t="shared" si="9"/>
        <v>0.57499999999999996</v>
      </c>
      <c r="M130" s="115">
        <f t="shared" si="9"/>
        <v>0.57499999999999996</v>
      </c>
      <c r="N130" s="115">
        <f t="shared" si="9"/>
        <v>0.57499999999999996</v>
      </c>
      <c r="O130" s="115">
        <f t="shared" si="9"/>
        <v>0.57499999999999996</v>
      </c>
      <c r="P130" s="115">
        <f t="shared" si="9"/>
        <v>0.57499999999999996</v>
      </c>
      <c r="Q130" s="115">
        <f t="shared" si="9"/>
        <v>0.57499999999999996</v>
      </c>
    </row>
    <row r="131" spans="1:17" hidden="1" outlineLevel="2" x14ac:dyDescent="0.2">
      <c r="A131" t="s">
        <v>79</v>
      </c>
      <c r="D131" s="23" t="s">
        <v>127</v>
      </c>
      <c r="E131" s="97"/>
      <c r="F131" s="97"/>
      <c r="G131" s="115">
        <f t="shared" ref="G131:Q131" si="10">CHOOSE($E$127,G153,G175,G197)</f>
        <v>0.52500000000000002</v>
      </c>
      <c r="H131" s="115">
        <f t="shared" si="10"/>
        <v>0.52500000000000002</v>
      </c>
      <c r="I131" s="115">
        <f t="shared" si="10"/>
        <v>0.57499999999999996</v>
      </c>
      <c r="J131" s="115">
        <f t="shared" si="10"/>
        <v>0.57499999999999996</v>
      </c>
      <c r="K131" s="115">
        <f t="shared" si="10"/>
        <v>0.57499999999999996</v>
      </c>
      <c r="L131" s="115">
        <f t="shared" si="10"/>
        <v>0.57499999999999996</v>
      </c>
      <c r="M131" s="115">
        <f t="shared" si="10"/>
        <v>0.57499999999999996</v>
      </c>
      <c r="N131" s="115">
        <f t="shared" si="10"/>
        <v>0.57499999999999996</v>
      </c>
      <c r="O131" s="115">
        <f t="shared" si="10"/>
        <v>0.57499999999999996</v>
      </c>
      <c r="P131" s="115">
        <f t="shared" si="10"/>
        <v>0.57499999999999996</v>
      </c>
      <c r="Q131" s="115">
        <f t="shared" si="10"/>
        <v>0.57499999999999996</v>
      </c>
    </row>
    <row r="132" spans="1:17" hidden="1" outlineLevel="2" x14ac:dyDescent="0.2">
      <c r="A132" t="s">
        <v>80</v>
      </c>
      <c r="D132" s="23" t="s">
        <v>127</v>
      </c>
      <c r="E132" s="97"/>
      <c r="F132" s="97"/>
      <c r="G132" s="115">
        <f t="shared" ref="G132:Q132" si="11">CHOOSE($E$127,G154,G176,G198)</f>
        <v>0.52500000000000002</v>
      </c>
      <c r="H132" s="115">
        <f t="shared" si="11"/>
        <v>0.52500000000000002</v>
      </c>
      <c r="I132" s="115">
        <f t="shared" si="11"/>
        <v>0.57499999999999996</v>
      </c>
      <c r="J132" s="115">
        <f t="shared" si="11"/>
        <v>0.57499999999999996</v>
      </c>
      <c r="K132" s="115">
        <f t="shared" si="11"/>
        <v>0.57499999999999996</v>
      </c>
      <c r="L132" s="115">
        <f t="shared" si="11"/>
        <v>0.57499999999999996</v>
      </c>
      <c r="M132" s="115">
        <f t="shared" si="11"/>
        <v>0.57499999999999996</v>
      </c>
      <c r="N132" s="115">
        <f t="shared" si="11"/>
        <v>0.57499999999999996</v>
      </c>
      <c r="O132" s="115">
        <f t="shared" si="11"/>
        <v>0.57499999999999996</v>
      </c>
      <c r="P132" s="115">
        <f t="shared" si="11"/>
        <v>0.57499999999999996</v>
      </c>
      <c r="Q132" s="115">
        <f t="shared" si="11"/>
        <v>0.57499999999999996</v>
      </c>
    </row>
    <row r="133" spans="1:17" hidden="1" outlineLevel="2" x14ac:dyDescent="0.2">
      <c r="A133" t="s">
        <v>81</v>
      </c>
      <c r="D133" s="23" t="s">
        <v>127</v>
      </c>
      <c r="E133" s="97"/>
      <c r="F133" s="97"/>
      <c r="G133" s="115">
        <f t="shared" ref="G133:Q133" si="12">CHOOSE($E$127,G155,G177,G199)</f>
        <v>0.52500000000000002</v>
      </c>
      <c r="H133" s="115">
        <f t="shared" si="12"/>
        <v>0.52500000000000002</v>
      </c>
      <c r="I133" s="115">
        <f t="shared" si="12"/>
        <v>0.57499999999999996</v>
      </c>
      <c r="J133" s="115">
        <f t="shared" si="12"/>
        <v>0.57499999999999996</v>
      </c>
      <c r="K133" s="115">
        <f t="shared" si="12"/>
        <v>0.57499999999999996</v>
      </c>
      <c r="L133" s="115">
        <f t="shared" si="12"/>
        <v>0.57499999999999996</v>
      </c>
      <c r="M133" s="115">
        <f t="shared" si="12"/>
        <v>0.57499999999999996</v>
      </c>
      <c r="N133" s="115">
        <f t="shared" si="12"/>
        <v>0.57499999999999996</v>
      </c>
      <c r="O133" s="115">
        <f t="shared" si="12"/>
        <v>0.57499999999999996</v>
      </c>
      <c r="P133" s="115">
        <f t="shared" si="12"/>
        <v>0.57499999999999996</v>
      </c>
      <c r="Q133" s="115">
        <f t="shared" si="12"/>
        <v>0.57499999999999996</v>
      </c>
    </row>
    <row r="134" spans="1:17" hidden="1" outlineLevel="2" x14ac:dyDescent="0.2">
      <c r="A134" t="s">
        <v>82</v>
      </c>
      <c r="D134" s="23" t="s">
        <v>127</v>
      </c>
      <c r="E134" s="97"/>
      <c r="F134" s="97"/>
      <c r="G134" s="115">
        <f t="shared" ref="G134:Q134" si="13">CHOOSE($E$127,G156,G178,G200)</f>
        <v>0.52500000000000002</v>
      </c>
      <c r="H134" s="115">
        <f t="shared" si="13"/>
        <v>0.52500000000000002</v>
      </c>
      <c r="I134" s="115">
        <f t="shared" si="13"/>
        <v>0.57499999999999996</v>
      </c>
      <c r="J134" s="115">
        <f t="shared" si="13"/>
        <v>0.57499999999999996</v>
      </c>
      <c r="K134" s="115">
        <f t="shared" si="13"/>
        <v>0.57499999999999996</v>
      </c>
      <c r="L134" s="115">
        <f t="shared" si="13"/>
        <v>0.57499999999999996</v>
      </c>
      <c r="M134" s="115">
        <f t="shared" si="13"/>
        <v>0.57499999999999996</v>
      </c>
      <c r="N134" s="115">
        <f t="shared" si="13"/>
        <v>0.57499999999999996</v>
      </c>
      <c r="O134" s="115">
        <f t="shared" si="13"/>
        <v>0.57499999999999996</v>
      </c>
      <c r="P134" s="115">
        <f t="shared" si="13"/>
        <v>0.57499999999999996</v>
      </c>
      <c r="Q134" s="115">
        <f t="shared" si="13"/>
        <v>0.57499999999999996</v>
      </c>
    </row>
    <row r="135" spans="1:17" hidden="1" outlineLevel="2" x14ac:dyDescent="0.2">
      <c r="A135" t="s">
        <v>83</v>
      </c>
      <c r="D135" s="23" t="s">
        <v>127</v>
      </c>
      <c r="E135" s="97"/>
      <c r="F135" s="97"/>
      <c r="G135" s="115">
        <f t="shared" ref="G135:Q135" si="14">CHOOSE($E$127,G157,G179,G201)</f>
        <v>0.52500000000000002</v>
      </c>
      <c r="H135" s="115">
        <f t="shared" si="14"/>
        <v>0.52500000000000002</v>
      </c>
      <c r="I135" s="115">
        <f t="shared" si="14"/>
        <v>0.57499999999999996</v>
      </c>
      <c r="J135" s="115">
        <f t="shared" si="14"/>
        <v>0.57499999999999996</v>
      </c>
      <c r="K135" s="115">
        <f t="shared" si="14"/>
        <v>0.57499999999999996</v>
      </c>
      <c r="L135" s="115">
        <f t="shared" si="14"/>
        <v>0.57499999999999996</v>
      </c>
      <c r="M135" s="115">
        <f t="shared" si="14"/>
        <v>0.57499999999999996</v>
      </c>
      <c r="N135" s="115">
        <f t="shared" si="14"/>
        <v>0.57499999999999996</v>
      </c>
      <c r="O135" s="115">
        <f t="shared" si="14"/>
        <v>0.57499999999999996</v>
      </c>
      <c r="P135" s="115">
        <f t="shared" si="14"/>
        <v>0.57499999999999996</v>
      </c>
      <c r="Q135" s="115">
        <f t="shared" si="14"/>
        <v>0.57499999999999996</v>
      </c>
    </row>
    <row r="136" spans="1:17" hidden="1" outlineLevel="2" x14ac:dyDescent="0.2">
      <c r="A136" t="s">
        <v>84</v>
      </c>
      <c r="D136" s="23" t="s">
        <v>127</v>
      </c>
      <c r="E136" s="97"/>
      <c r="F136" s="97"/>
      <c r="G136" s="115">
        <f t="shared" ref="G136:Q136" si="15">CHOOSE($E$127,G158,G180,G202)</f>
        <v>0.52500000000000002</v>
      </c>
      <c r="H136" s="115">
        <f t="shared" si="15"/>
        <v>0.52500000000000002</v>
      </c>
      <c r="I136" s="115">
        <f t="shared" si="15"/>
        <v>0.57499999999999996</v>
      </c>
      <c r="J136" s="115">
        <f t="shared" si="15"/>
        <v>0.57499999999999996</v>
      </c>
      <c r="K136" s="115">
        <f t="shared" si="15"/>
        <v>0.57499999999999996</v>
      </c>
      <c r="L136" s="115">
        <f t="shared" si="15"/>
        <v>0.57499999999999996</v>
      </c>
      <c r="M136" s="115">
        <f t="shared" si="15"/>
        <v>0.57499999999999996</v>
      </c>
      <c r="N136" s="115">
        <f t="shared" si="15"/>
        <v>0.57499999999999996</v>
      </c>
      <c r="O136" s="115">
        <f t="shared" si="15"/>
        <v>0.57499999999999996</v>
      </c>
      <c r="P136" s="115">
        <f t="shared" si="15"/>
        <v>0.57499999999999996</v>
      </c>
      <c r="Q136" s="115">
        <f t="shared" si="15"/>
        <v>0.57499999999999996</v>
      </c>
    </row>
    <row r="137" spans="1:17" hidden="1" outlineLevel="2" x14ac:dyDescent="0.2">
      <c r="A137" t="s">
        <v>85</v>
      </c>
      <c r="D137" s="23" t="s">
        <v>127</v>
      </c>
      <c r="E137" s="97"/>
      <c r="F137" s="97"/>
      <c r="G137" s="115">
        <f t="shared" ref="G137:Q137" si="16">CHOOSE($E$127,G159,G181,G203)</f>
        <v>0.52500000000000002</v>
      </c>
      <c r="H137" s="115">
        <f t="shared" si="16"/>
        <v>0.52500000000000002</v>
      </c>
      <c r="I137" s="115">
        <f t="shared" si="16"/>
        <v>0.57499999999999996</v>
      </c>
      <c r="J137" s="115">
        <f t="shared" si="16"/>
        <v>0.57499999999999996</v>
      </c>
      <c r="K137" s="115">
        <f t="shared" si="16"/>
        <v>0.57499999999999996</v>
      </c>
      <c r="L137" s="115">
        <f t="shared" si="16"/>
        <v>0.57499999999999996</v>
      </c>
      <c r="M137" s="115">
        <f t="shared" si="16"/>
        <v>0.57499999999999996</v>
      </c>
      <c r="N137" s="115">
        <f t="shared" si="16"/>
        <v>0.57499999999999996</v>
      </c>
      <c r="O137" s="115">
        <f t="shared" si="16"/>
        <v>0.57499999999999996</v>
      </c>
      <c r="P137" s="115">
        <f t="shared" si="16"/>
        <v>0.57499999999999996</v>
      </c>
      <c r="Q137" s="115">
        <f t="shared" si="16"/>
        <v>0.57499999999999996</v>
      </c>
    </row>
    <row r="138" spans="1:17" hidden="1" outlineLevel="2" x14ac:dyDescent="0.2">
      <c r="A138" t="s">
        <v>86</v>
      </c>
      <c r="D138" s="23" t="s">
        <v>127</v>
      </c>
      <c r="E138" s="97"/>
      <c r="F138" s="97"/>
      <c r="G138" s="115">
        <f t="shared" ref="G138:Q138" si="17">CHOOSE($E$127,G160,G182,G204)</f>
        <v>0.52500000000000002</v>
      </c>
      <c r="H138" s="115">
        <f t="shared" si="17"/>
        <v>0.52500000000000002</v>
      </c>
      <c r="I138" s="115">
        <f t="shared" si="17"/>
        <v>0.57499999999999996</v>
      </c>
      <c r="J138" s="115">
        <f t="shared" si="17"/>
        <v>0.57499999999999996</v>
      </c>
      <c r="K138" s="115">
        <f t="shared" si="17"/>
        <v>0.57499999999999996</v>
      </c>
      <c r="L138" s="115">
        <f t="shared" si="17"/>
        <v>0.57499999999999996</v>
      </c>
      <c r="M138" s="115">
        <f t="shared" si="17"/>
        <v>0.57499999999999996</v>
      </c>
      <c r="N138" s="115">
        <f t="shared" si="17"/>
        <v>0.57499999999999996</v>
      </c>
      <c r="O138" s="115">
        <f t="shared" si="17"/>
        <v>0.57499999999999996</v>
      </c>
      <c r="P138" s="115">
        <f t="shared" si="17"/>
        <v>0.57499999999999996</v>
      </c>
      <c r="Q138" s="115">
        <f t="shared" si="17"/>
        <v>0.57499999999999996</v>
      </c>
    </row>
    <row r="139" spans="1:17" hidden="1" outlineLevel="2" x14ac:dyDescent="0.2">
      <c r="A139" t="s">
        <v>87</v>
      </c>
      <c r="D139" s="23" t="s">
        <v>127</v>
      </c>
      <c r="E139" s="97"/>
      <c r="F139" s="97"/>
      <c r="G139" s="115">
        <f t="shared" ref="G139:Q139" si="18">CHOOSE($E$127,G161,G183,G205)</f>
        <v>0.52500000000000002</v>
      </c>
      <c r="H139" s="115">
        <f t="shared" si="18"/>
        <v>0.52500000000000002</v>
      </c>
      <c r="I139" s="115">
        <f t="shared" si="18"/>
        <v>0.57499999999999996</v>
      </c>
      <c r="J139" s="115">
        <f t="shared" si="18"/>
        <v>0.57499999999999996</v>
      </c>
      <c r="K139" s="115">
        <f t="shared" si="18"/>
        <v>0.57499999999999996</v>
      </c>
      <c r="L139" s="115">
        <f t="shared" si="18"/>
        <v>0.57499999999999996</v>
      </c>
      <c r="M139" s="115">
        <f t="shared" si="18"/>
        <v>0.57499999999999996</v>
      </c>
      <c r="N139" s="115">
        <f t="shared" si="18"/>
        <v>0.57499999999999996</v>
      </c>
      <c r="O139" s="115">
        <f t="shared" si="18"/>
        <v>0.57499999999999996</v>
      </c>
      <c r="P139" s="115">
        <f t="shared" si="18"/>
        <v>0.57499999999999996</v>
      </c>
      <c r="Q139" s="115">
        <f t="shared" si="18"/>
        <v>0.57499999999999996</v>
      </c>
    </row>
    <row r="140" spans="1:17" hidden="1" outlineLevel="2" x14ac:dyDescent="0.2">
      <c r="A140" t="s">
        <v>88</v>
      </c>
      <c r="D140" s="23" t="s">
        <v>127</v>
      </c>
      <c r="E140" s="97"/>
      <c r="F140" s="97"/>
      <c r="G140" s="115">
        <f t="shared" ref="G140:Q140" si="19">CHOOSE($E$127,G162,G184,G206)</f>
        <v>0.52500000000000002</v>
      </c>
      <c r="H140" s="115">
        <f t="shared" si="19"/>
        <v>0.52500000000000002</v>
      </c>
      <c r="I140" s="115">
        <f t="shared" si="19"/>
        <v>0.57499999999999996</v>
      </c>
      <c r="J140" s="115">
        <f t="shared" si="19"/>
        <v>0.57499999999999996</v>
      </c>
      <c r="K140" s="115">
        <f t="shared" si="19"/>
        <v>0.57499999999999996</v>
      </c>
      <c r="L140" s="115">
        <f t="shared" si="19"/>
        <v>0.57499999999999996</v>
      </c>
      <c r="M140" s="115">
        <f t="shared" si="19"/>
        <v>0.57499999999999996</v>
      </c>
      <c r="N140" s="115">
        <f t="shared" si="19"/>
        <v>0.57499999999999996</v>
      </c>
      <c r="O140" s="115">
        <f t="shared" si="19"/>
        <v>0.57499999999999996</v>
      </c>
      <c r="P140" s="115">
        <f t="shared" si="19"/>
        <v>0.57499999999999996</v>
      </c>
      <c r="Q140" s="115">
        <f t="shared" si="19"/>
        <v>0.57499999999999996</v>
      </c>
    </row>
    <row r="141" spans="1:17" hidden="1" outlineLevel="2" x14ac:dyDescent="0.2">
      <c r="A141" t="s">
        <v>89</v>
      </c>
      <c r="D141" s="23" t="s">
        <v>127</v>
      </c>
      <c r="E141" s="97"/>
      <c r="F141" s="97"/>
      <c r="G141" s="115">
        <f t="shared" ref="G141:Q141" si="20">CHOOSE($E$127,G163,G185,G207)</f>
        <v>0.52500000000000002</v>
      </c>
      <c r="H141" s="115">
        <f t="shared" si="20"/>
        <v>0.52500000000000002</v>
      </c>
      <c r="I141" s="115">
        <f t="shared" si="20"/>
        <v>0.57499999999999996</v>
      </c>
      <c r="J141" s="115">
        <f t="shared" si="20"/>
        <v>0.57499999999999996</v>
      </c>
      <c r="K141" s="115">
        <f t="shared" si="20"/>
        <v>0.57499999999999996</v>
      </c>
      <c r="L141" s="115">
        <f t="shared" si="20"/>
        <v>0.57499999999999996</v>
      </c>
      <c r="M141" s="115">
        <f t="shared" si="20"/>
        <v>0.57499999999999996</v>
      </c>
      <c r="N141" s="115">
        <f t="shared" si="20"/>
        <v>0.57499999999999996</v>
      </c>
      <c r="O141" s="115">
        <f t="shared" si="20"/>
        <v>0.57499999999999996</v>
      </c>
      <c r="P141" s="115">
        <f t="shared" si="20"/>
        <v>0.57499999999999996</v>
      </c>
      <c r="Q141" s="115">
        <f t="shared" si="20"/>
        <v>0.57499999999999996</v>
      </c>
    </row>
    <row r="142" spans="1:17" hidden="1" outlineLevel="2" x14ac:dyDescent="0.2">
      <c r="A142" t="s">
        <v>90</v>
      </c>
      <c r="D142" s="23" t="s">
        <v>127</v>
      </c>
      <c r="E142" s="97"/>
      <c r="F142" s="97"/>
      <c r="G142" s="115">
        <f t="shared" ref="G142:Q142" si="21">CHOOSE($E$127,G164,G186,G208)</f>
        <v>0.52500000000000002</v>
      </c>
      <c r="H142" s="115">
        <f t="shared" si="21"/>
        <v>0.52500000000000002</v>
      </c>
      <c r="I142" s="115">
        <f t="shared" si="21"/>
        <v>0.57499999999999996</v>
      </c>
      <c r="J142" s="115">
        <f t="shared" si="21"/>
        <v>0.57499999999999996</v>
      </c>
      <c r="K142" s="115">
        <f t="shared" si="21"/>
        <v>0.57499999999999996</v>
      </c>
      <c r="L142" s="115">
        <f t="shared" si="21"/>
        <v>0.57499999999999996</v>
      </c>
      <c r="M142" s="115">
        <f t="shared" si="21"/>
        <v>0.57499999999999996</v>
      </c>
      <c r="N142" s="115">
        <f t="shared" si="21"/>
        <v>0.57499999999999996</v>
      </c>
      <c r="O142" s="115">
        <f t="shared" si="21"/>
        <v>0.57499999999999996</v>
      </c>
      <c r="P142" s="115">
        <f t="shared" si="21"/>
        <v>0.57499999999999996</v>
      </c>
      <c r="Q142" s="115">
        <f t="shared" si="21"/>
        <v>0.57499999999999996</v>
      </c>
    </row>
    <row r="143" spans="1:17" hidden="1" outlineLevel="2" x14ac:dyDescent="0.2">
      <c r="A143" t="s">
        <v>91</v>
      </c>
      <c r="D143" s="23" t="s">
        <v>127</v>
      </c>
      <c r="E143" s="97"/>
      <c r="F143" s="97"/>
      <c r="G143" s="115">
        <f t="shared" ref="G143:Q143" si="22">CHOOSE($E$127,G165,G187,G209)</f>
        <v>0.52500000000000002</v>
      </c>
      <c r="H143" s="115">
        <f t="shared" si="22"/>
        <v>0.52500000000000002</v>
      </c>
      <c r="I143" s="115">
        <f t="shared" si="22"/>
        <v>0.57499999999999996</v>
      </c>
      <c r="J143" s="115">
        <f t="shared" si="22"/>
        <v>0.57499999999999996</v>
      </c>
      <c r="K143" s="115">
        <f t="shared" si="22"/>
        <v>0.57499999999999996</v>
      </c>
      <c r="L143" s="115">
        <f t="shared" si="22"/>
        <v>0.57499999999999996</v>
      </c>
      <c r="M143" s="115">
        <f t="shared" si="22"/>
        <v>0.57499999999999996</v>
      </c>
      <c r="N143" s="115">
        <f t="shared" si="22"/>
        <v>0.57499999999999996</v>
      </c>
      <c r="O143" s="115">
        <f t="shared" si="22"/>
        <v>0.57499999999999996</v>
      </c>
      <c r="P143" s="115">
        <f t="shared" si="22"/>
        <v>0.57499999999999996</v>
      </c>
      <c r="Q143" s="115">
        <f t="shared" si="22"/>
        <v>0.57499999999999996</v>
      </c>
    </row>
    <row r="144" spans="1:17" hidden="1" outlineLevel="2" x14ac:dyDescent="0.2">
      <c r="A144" t="s">
        <v>92</v>
      </c>
      <c r="D144" s="23" t="s">
        <v>127</v>
      </c>
      <c r="E144" s="97"/>
      <c r="F144" s="97"/>
      <c r="G144" s="115">
        <f t="shared" ref="G144:Q144" si="23">CHOOSE($E$127,G166,G188,G210)</f>
        <v>0.52500000000000002</v>
      </c>
      <c r="H144" s="115">
        <f t="shared" si="23"/>
        <v>0.52500000000000002</v>
      </c>
      <c r="I144" s="115">
        <f t="shared" si="23"/>
        <v>0.57499999999999996</v>
      </c>
      <c r="J144" s="115">
        <f t="shared" si="23"/>
        <v>0.57499999999999996</v>
      </c>
      <c r="K144" s="115">
        <f t="shared" si="23"/>
        <v>0.57499999999999996</v>
      </c>
      <c r="L144" s="115">
        <f t="shared" si="23"/>
        <v>0.57499999999999996</v>
      </c>
      <c r="M144" s="115">
        <f t="shared" si="23"/>
        <v>0.57499999999999996</v>
      </c>
      <c r="N144" s="115">
        <f t="shared" si="23"/>
        <v>0.57499999999999996</v>
      </c>
      <c r="O144" s="115">
        <f t="shared" si="23"/>
        <v>0.57499999999999996</v>
      </c>
      <c r="P144" s="115">
        <f t="shared" si="23"/>
        <v>0.57499999999999996</v>
      </c>
      <c r="Q144" s="115">
        <f t="shared" si="23"/>
        <v>0.57499999999999996</v>
      </c>
    </row>
    <row r="145" spans="1:17" hidden="1" outlineLevel="2" x14ac:dyDescent="0.2">
      <c r="A145" t="s">
        <v>93</v>
      </c>
      <c r="D145" s="23" t="s">
        <v>127</v>
      </c>
      <c r="E145" s="97"/>
      <c r="F145" s="97"/>
      <c r="G145" s="115">
        <f t="shared" ref="G145:Q145" si="24">CHOOSE($E$127,G167,G189,G211)</f>
        <v>0.52500000000000002</v>
      </c>
      <c r="H145" s="115">
        <f t="shared" si="24"/>
        <v>0.52500000000000002</v>
      </c>
      <c r="I145" s="115">
        <f t="shared" si="24"/>
        <v>0.57499999999999996</v>
      </c>
      <c r="J145" s="115">
        <f t="shared" si="24"/>
        <v>0.57499999999999996</v>
      </c>
      <c r="K145" s="115">
        <f t="shared" si="24"/>
        <v>0.57499999999999996</v>
      </c>
      <c r="L145" s="115">
        <f t="shared" si="24"/>
        <v>0.57499999999999996</v>
      </c>
      <c r="M145" s="115">
        <f t="shared" si="24"/>
        <v>0.57499999999999996</v>
      </c>
      <c r="N145" s="115">
        <f t="shared" si="24"/>
        <v>0.57499999999999996</v>
      </c>
      <c r="O145" s="115">
        <f t="shared" si="24"/>
        <v>0.57499999999999996</v>
      </c>
      <c r="P145" s="115">
        <f t="shared" si="24"/>
        <v>0.57499999999999996</v>
      </c>
      <c r="Q145" s="115">
        <f t="shared" si="24"/>
        <v>0.57499999999999996</v>
      </c>
    </row>
    <row r="146" spans="1:17" hidden="1" outlineLevel="2" x14ac:dyDescent="0.2">
      <c r="A146" t="s">
        <v>94</v>
      </c>
      <c r="D146" s="23" t="s">
        <v>127</v>
      </c>
      <c r="E146" s="97"/>
      <c r="F146" s="97"/>
      <c r="G146" s="115">
        <f>CHOOSE($E$127,G168,G190,G212)</f>
        <v>0.47499999999999998</v>
      </c>
      <c r="H146" s="115">
        <f t="shared" ref="H146:Q146" si="25">CHOOSE($E$127,H168,H190,H212)</f>
        <v>0.47499999999999998</v>
      </c>
      <c r="I146" s="115">
        <f t="shared" si="25"/>
        <v>0.52500000000000002</v>
      </c>
      <c r="J146" s="115">
        <f t="shared" si="25"/>
        <v>0.52500000000000002</v>
      </c>
      <c r="K146" s="115">
        <f t="shared" si="25"/>
        <v>0.52500000000000002</v>
      </c>
      <c r="L146" s="115">
        <f t="shared" si="25"/>
        <v>0.52500000000000002</v>
      </c>
      <c r="M146" s="115">
        <f t="shared" si="25"/>
        <v>0.52500000000000002</v>
      </c>
      <c r="N146" s="115">
        <f t="shared" si="25"/>
        <v>0.52500000000000002</v>
      </c>
      <c r="O146" s="115">
        <f t="shared" si="25"/>
        <v>0.52500000000000002</v>
      </c>
      <c r="P146" s="115">
        <f t="shared" si="25"/>
        <v>0.52500000000000002</v>
      </c>
      <c r="Q146" s="115">
        <f t="shared" si="25"/>
        <v>0.52500000000000002</v>
      </c>
    </row>
    <row r="147" spans="1:17" hidden="1" outlineLevel="2" x14ac:dyDescent="0.2">
      <c r="A147" t="s">
        <v>95</v>
      </c>
      <c r="D147" s="23" t="s">
        <v>127</v>
      </c>
      <c r="E147" s="97"/>
      <c r="F147" s="97"/>
      <c r="G147" s="115">
        <f t="shared" ref="G147:Q147" si="26">CHOOSE($E$127,G169,G191,G213)</f>
        <v>0.47499999999999998</v>
      </c>
      <c r="H147" s="115">
        <f t="shared" si="26"/>
        <v>0.47499999999999998</v>
      </c>
      <c r="I147" s="115">
        <f t="shared" si="26"/>
        <v>0.52500000000000002</v>
      </c>
      <c r="J147" s="115">
        <f t="shared" si="26"/>
        <v>0.52500000000000002</v>
      </c>
      <c r="K147" s="115">
        <f t="shared" si="26"/>
        <v>0.52500000000000002</v>
      </c>
      <c r="L147" s="115">
        <f t="shared" si="26"/>
        <v>0.52500000000000002</v>
      </c>
      <c r="M147" s="115">
        <f t="shared" si="26"/>
        <v>0.52500000000000002</v>
      </c>
      <c r="N147" s="115">
        <f t="shared" si="26"/>
        <v>0.52500000000000002</v>
      </c>
      <c r="O147" s="115">
        <f t="shared" si="26"/>
        <v>0.52500000000000002</v>
      </c>
      <c r="P147" s="115">
        <f t="shared" si="26"/>
        <v>0.52500000000000002</v>
      </c>
      <c r="Q147" s="115">
        <f t="shared" si="26"/>
        <v>0.52500000000000002</v>
      </c>
    </row>
    <row r="148" spans="1:17" hidden="1" outlineLevel="2" x14ac:dyDescent="0.2">
      <c r="E148" s="97"/>
      <c r="F148" s="97"/>
      <c r="M148" s="97"/>
      <c r="N148" s="97"/>
    </row>
    <row r="149" spans="1:17" ht="15" hidden="1" outlineLevel="2" x14ac:dyDescent="0.25">
      <c r="A149" s="98" t="s">
        <v>48</v>
      </c>
      <c r="E149" s="97"/>
      <c r="F149" s="97"/>
      <c r="M149" s="97"/>
      <c r="N149" s="97"/>
    </row>
    <row r="150" spans="1:17" hidden="1" outlineLevel="2" x14ac:dyDescent="0.2">
      <c r="B150" s="99"/>
      <c r="C150" s="99"/>
      <c r="D150" s="99"/>
      <c r="E150" s="97"/>
      <c r="F150" s="97"/>
      <c r="G150" s="7">
        <v>2020</v>
      </c>
      <c r="H150" s="7">
        <v>2021</v>
      </c>
      <c r="I150" s="7">
        <v>2022</v>
      </c>
      <c r="J150" s="7">
        <v>2023</v>
      </c>
      <c r="K150" s="7">
        <v>2024</v>
      </c>
      <c r="L150" s="7">
        <v>2025</v>
      </c>
      <c r="M150" s="7">
        <v>2026</v>
      </c>
      <c r="N150" s="7">
        <v>2027</v>
      </c>
      <c r="O150" s="7">
        <v>2028</v>
      </c>
      <c r="P150" s="7">
        <v>2029</v>
      </c>
      <c r="Q150" s="7">
        <v>2030</v>
      </c>
    </row>
    <row r="151" spans="1:17" hidden="1" outlineLevel="2" x14ac:dyDescent="0.2">
      <c r="A151" t="s">
        <v>77</v>
      </c>
      <c r="B151" s="99"/>
      <c r="C151" s="99"/>
      <c r="D151" s="100" t="s">
        <v>127</v>
      </c>
      <c r="E151" s="97"/>
      <c r="F151" s="97"/>
      <c r="G151" s="105">
        <v>0.6</v>
      </c>
      <c r="H151" s="105">
        <v>0.6</v>
      </c>
      <c r="I151" s="105">
        <v>0.65</v>
      </c>
      <c r="J151" s="105">
        <v>0.65</v>
      </c>
      <c r="K151" s="105">
        <v>0.65</v>
      </c>
      <c r="L151" s="105">
        <v>0.65</v>
      </c>
      <c r="M151" s="105">
        <v>0.65</v>
      </c>
      <c r="N151" s="105">
        <v>0.65</v>
      </c>
      <c r="O151" s="105">
        <v>0.65</v>
      </c>
      <c r="P151" s="105">
        <v>0.65</v>
      </c>
      <c r="Q151" s="105">
        <v>0.65</v>
      </c>
    </row>
    <row r="152" spans="1:17" s="97" customFormat="1" hidden="1" outlineLevel="2" x14ac:dyDescent="0.2">
      <c r="A152" s="97" t="s">
        <v>78</v>
      </c>
      <c r="B152" s="99"/>
      <c r="C152" s="99"/>
      <c r="D152" s="100" t="s">
        <v>127</v>
      </c>
      <c r="E152" s="21"/>
      <c r="G152" s="105">
        <v>0.6</v>
      </c>
      <c r="H152" s="105">
        <v>0.6</v>
      </c>
      <c r="I152" s="105">
        <v>0.65</v>
      </c>
      <c r="J152" s="105">
        <v>0.65</v>
      </c>
      <c r="K152" s="105">
        <v>0.65</v>
      </c>
      <c r="L152" s="105">
        <v>0.65</v>
      </c>
      <c r="M152" s="105">
        <v>0.65</v>
      </c>
      <c r="N152" s="105">
        <v>0.65</v>
      </c>
      <c r="O152" s="105">
        <v>0.65</v>
      </c>
      <c r="P152" s="105">
        <v>0.65</v>
      </c>
      <c r="Q152" s="105">
        <v>0.65</v>
      </c>
    </row>
    <row r="153" spans="1:17" hidden="1" outlineLevel="2" x14ac:dyDescent="0.2">
      <c r="A153" t="s">
        <v>79</v>
      </c>
      <c r="B153" s="99"/>
      <c r="C153" s="99"/>
      <c r="D153" s="100" t="s">
        <v>127</v>
      </c>
      <c r="E153" s="21"/>
      <c r="F153" s="97"/>
      <c r="G153" s="105">
        <v>0.6</v>
      </c>
      <c r="H153" s="105">
        <v>0.6</v>
      </c>
      <c r="I153" s="105">
        <v>0.65</v>
      </c>
      <c r="J153" s="105">
        <v>0.65</v>
      </c>
      <c r="K153" s="105">
        <v>0.65</v>
      </c>
      <c r="L153" s="105">
        <v>0.65</v>
      </c>
      <c r="M153" s="105">
        <v>0.65</v>
      </c>
      <c r="N153" s="105">
        <v>0.65</v>
      </c>
      <c r="O153" s="105">
        <v>0.65</v>
      </c>
      <c r="P153" s="105">
        <v>0.65</v>
      </c>
      <c r="Q153" s="105">
        <v>0.65</v>
      </c>
    </row>
    <row r="154" spans="1:17" hidden="1" outlineLevel="2" x14ac:dyDescent="0.2">
      <c r="A154" t="s">
        <v>80</v>
      </c>
      <c r="B154" s="99"/>
      <c r="C154" s="99"/>
      <c r="D154" s="100" t="s">
        <v>127</v>
      </c>
      <c r="E154" s="21"/>
      <c r="F154" s="97"/>
      <c r="G154" s="105">
        <v>0.6</v>
      </c>
      <c r="H154" s="105">
        <v>0.6</v>
      </c>
      <c r="I154" s="105">
        <v>0.65</v>
      </c>
      <c r="J154" s="105">
        <v>0.65</v>
      </c>
      <c r="K154" s="105">
        <v>0.65</v>
      </c>
      <c r="L154" s="105">
        <v>0.65</v>
      </c>
      <c r="M154" s="105">
        <v>0.65</v>
      </c>
      <c r="N154" s="105">
        <v>0.65</v>
      </c>
      <c r="O154" s="105">
        <v>0.65</v>
      </c>
      <c r="P154" s="105">
        <v>0.65</v>
      </c>
      <c r="Q154" s="105">
        <v>0.65</v>
      </c>
    </row>
    <row r="155" spans="1:17" hidden="1" outlineLevel="2" x14ac:dyDescent="0.2">
      <c r="A155" t="s">
        <v>81</v>
      </c>
      <c r="B155" s="99"/>
      <c r="C155" s="99"/>
      <c r="D155" s="100" t="s">
        <v>127</v>
      </c>
      <c r="E155" s="21"/>
      <c r="F155" s="97"/>
      <c r="G155" s="105">
        <v>0.6</v>
      </c>
      <c r="H155" s="105">
        <v>0.6</v>
      </c>
      <c r="I155" s="105">
        <v>0.65</v>
      </c>
      <c r="J155" s="105">
        <v>0.65</v>
      </c>
      <c r="K155" s="105">
        <v>0.65</v>
      </c>
      <c r="L155" s="105">
        <v>0.65</v>
      </c>
      <c r="M155" s="105">
        <v>0.65</v>
      </c>
      <c r="N155" s="105">
        <v>0.65</v>
      </c>
      <c r="O155" s="105">
        <v>0.65</v>
      </c>
      <c r="P155" s="105">
        <v>0.65</v>
      </c>
      <c r="Q155" s="105">
        <v>0.65</v>
      </c>
    </row>
    <row r="156" spans="1:17" hidden="1" outlineLevel="2" x14ac:dyDescent="0.2">
      <c r="A156" t="s">
        <v>82</v>
      </c>
      <c r="B156" s="99"/>
      <c r="C156" s="99"/>
      <c r="D156" s="100" t="s">
        <v>127</v>
      </c>
      <c r="E156" s="21"/>
      <c r="F156" s="97"/>
      <c r="G156" s="105">
        <v>0.6</v>
      </c>
      <c r="H156" s="105">
        <v>0.6</v>
      </c>
      <c r="I156" s="105">
        <v>0.65</v>
      </c>
      <c r="J156" s="105">
        <v>0.65</v>
      </c>
      <c r="K156" s="105">
        <v>0.65</v>
      </c>
      <c r="L156" s="105">
        <v>0.65</v>
      </c>
      <c r="M156" s="105">
        <v>0.65</v>
      </c>
      <c r="N156" s="105">
        <v>0.65</v>
      </c>
      <c r="O156" s="105">
        <v>0.65</v>
      </c>
      <c r="P156" s="105">
        <v>0.65</v>
      </c>
      <c r="Q156" s="105">
        <v>0.65</v>
      </c>
    </row>
    <row r="157" spans="1:17" hidden="1" outlineLevel="2" x14ac:dyDescent="0.2">
      <c r="A157" t="s">
        <v>83</v>
      </c>
      <c r="B157" s="99"/>
      <c r="C157" s="99"/>
      <c r="D157" s="100" t="s">
        <v>127</v>
      </c>
      <c r="E157" s="21"/>
      <c r="F157" s="97"/>
      <c r="G157" s="105">
        <v>0.6</v>
      </c>
      <c r="H157" s="105">
        <v>0.6</v>
      </c>
      <c r="I157" s="105">
        <v>0.65</v>
      </c>
      <c r="J157" s="105">
        <v>0.65</v>
      </c>
      <c r="K157" s="105">
        <v>0.65</v>
      </c>
      <c r="L157" s="105">
        <v>0.65</v>
      </c>
      <c r="M157" s="105">
        <v>0.65</v>
      </c>
      <c r="N157" s="105">
        <v>0.65</v>
      </c>
      <c r="O157" s="105">
        <v>0.65</v>
      </c>
      <c r="P157" s="105">
        <v>0.65</v>
      </c>
      <c r="Q157" s="105">
        <v>0.65</v>
      </c>
    </row>
    <row r="158" spans="1:17" hidden="1" outlineLevel="2" x14ac:dyDescent="0.2">
      <c r="A158" t="s">
        <v>84</v>
      </c>
      <c r="B158" s="99"/>
      <c r="C158" s="99"/>
      <c r="D158" s="100" t="s">
        <v>127</v>
      </c>
      <c r="E158" s="21"/>
      <c r="F158" s="97"/>
      <c r="G158" s="105">
        <v>0.6</v>
      </c>
      <c r="H158" s="105">
        <v>0.6</v>
      </c>
      <c r="I158" s="105">
        <v>0.65</v>
      </c>
      <c r="J158" s="105">
        <v>0.65</v>
      </c>
      <c r="K158" s="105">
        <v>0.65</v>
      </c>
      <c r="L158" s="105">
        <v>0.65</v>
      </c>
      <c r="M158" s="105">
        <v>0.65</v>
      </c>
      <c r="N158" s="105">
        <v>0.65</v>
      </c>
      <c r="O158" s="105">
        <v>0.65</v>
      </c>
      <c r="P158" s="105">
        <v>0.65</v>
      </c>
      <c r="Q158" s="105">
        <v>0.65</v>
      </c>
    </row>
    <row r="159" spans="1:17" hidden="1" outlineLevel="2" x14ac:dyDescent="0.2">
      <c r="A159" t="s">
        <v>85</v>
      </c>
      <c r="B159" s="99"/>
      <c r="C159" s="99"/>
      <c r="D159" s="100" t="s">
        <v>127</v>
      </c>
      <c r="E159" s="21"/>
      <c r="F159" s="97"/>
      <c r="G159" s="105">
        <v>0.6</v>
      </c>
      <c r="H159" s="105">
        <v>0.6</v>
      </c>
      <c r="I159" s="105">
        <v>0.65</v>
      </c>
      <c r="J159" s="105">
        <v>0.65</v>
      </c>
      <c r="K159" s="105">
        <v>0.65</v>
      </c>
      <c r="L159" s="105">
        <v>0.65</v>
      </c>
      <c r="M159" s="105">
        <v>0.65</v>
      </c>
      <c r="N159" s="105">
        <v>0.65</v>
      </c>
      <c r="O159" s="105">
        <v>0.65</v>
      </c>
      <c r="P159" s="105">
        <v>0.65</v>
      </c>
      <c r="Q159" s="105">
        <v>0.65</v>
      </c>
    </row>
    <row r="160" spans="1:17" hidden="1" outlineLevel="2" x14ac:dyDescent="0.2">
      <c r="A160" t="s">
        <v>86</v>
      </c>
      <c r="B160" s="99"/>
      <c r="C160" s="99"/>
      <c r="D160" s="100" t="s">
        <v>127</v>
      </c>
      <c r="E160" s="21"/>
      <c r="F160" s="97"/>
      <c r="G160" s="105">
        <v>0.6</v>
      </c>
      <c r="H160" s="105">
        <v>0.6</v>
      </c>
      <c r="I160" s="105">
        <v>0.65</v>
      </c>
      <c r="J160" s="105">
        <v>0.65</v>
      </c>
      <c r="K160" s="105">
        <v>0.65</v>
      </c>
      <c r="L160" s="105">
        <v>0.65</v>
      </c>
      <c r="M160" s="105">
        <v>0.65</v>
      </c>
      <c r="N160" s="105">
        <v>0.65</v>
      </c>
      <c r="O160" s="105">
        <v>0.65</v>
      </c>
      <c r="P160" s="105">
        <v>0.65</v>
      </c>
      <c r="Q160" s="105">
        <v>0.65</v>
      </c>
    </row>
    <row r="161" spans="1:17" hidden="1" outlineLevel="2" x14ac:dyDescent="0.2">
      <c r="A161" t="s">
        <v>87</v>
      </c>
      <c r="B161" s="99"/>
      <c r="C161" s="99"/>
      <c r="D161" s="100" t="s">
        <v>127</v>
      </c>
      <c r="E161" s="21"/>
      <c r="F161" s="97"/>
      <c r="G161" s="105">
        <v>0.6</v>
      </c>
      <c r="H161" s="105">
        <v>0.6</v>
      </c>
      <c r="I161" s="105">
        <v>0.65</v>
      </c>
      <c r="J161" s="105">
        <v>0.65</v>
      </c>
      <c r="K161" s="105">
        <v>0.65</v>
      </c>
      <c r="L161" s="105">
        <v>0.65</v>
      </c>
      <c r="M161" s="105">
        <v>0.65</v>
      </c>
      <c r="N161" s="105">
        <v>0.65</v>
      </c>
      <c r="O161" s="105">
        <v>0.65</v>
      </c>
      <c r="P161" s="105">
        <v>0.65</v>
      </c>
      <c r="Q161" s="105">
        <v>0.65</v>
      </c>
    </row>
    <row r="162" spans="1:17" hidden="1" outlineLevel="2" x14ac:dyDescent="0.2">
      <c r="A162" t="s">
        <v>88</v>
      </c>
      <c r="B162" s="99"/>
      <c r="C162" s="99"/>
      <c r="D162" s="100" t="s">
        <v>127</v>
      </c>
      <c r="E162" s="21"/>
      <c r="F162" s="97"/>
      <c r="G162" s="105">
        <v>0.6</v>
      </c>
      <c r="H162" s="105">
        <v>0.6</v>
      </c>
      <c r="I162" s="105">
        <v>0.65</v>
      </c>
      <c r="J162" s="105">
        <v>0.65</v>
      </c>
      <c r="K162" s="105">
        <v>0.65</v>
      </c>
      <c r="L162" s="105">
        <v>0.65</v>
      </c>
      <c r="M162" s="105">
        <v>0.65</v>
      </c>
      <c r="N162" s="105">
        <v>0.65</v>
      </c>
      <c r="O162" s="105">
        <v>0.65</v>
      </c>
      <c r="P162" s="105">
        <v>0.65</v>
      </c>
      <c r="Q162" s="105">
        <v>0.65</v>
      </c>
    </row>
    <row r="163" spans="1:17" hidden="1" outlineLevel="2" x14ac:dyDescent="0.2">
      <c r="A163" t="s">
        <v>89</v>
      </c>
      <c r="B163" s="99"/>
      <c r="C163" s="99"/>
      <c r="D163" s="100" t="s">
        <v>127</v>
      </c>
      <c r="E163" s="21"/>
      <c r="F163" s="97"/>
      <c r="G163" s="105">
        <v>0.6</v>
      </c>
      <c r="H163" s="105">
        <v>0.6</v>
      </c>
      <c r="I163" s="105">
        <v>0.65</v>
      </c>
      <c r="J163" s="105">
        <v>0.65</v>
      </c>
      <c r="K163" s="105">
        <v>0.65</v>
      </c>
      <c r="L163" s="105">
        <v>0.65</v>
      </c>
      <c r="M163" s="105">
        <v>0.65</v>
      </c>
      <c r="N163" s="105">
        <v>0.65</v>
      </c>
      <c r="O163" s="105">
        <v>0.65</v>
      </c>
      <c r="P163" s="105">
        <v>0.65</v>
      </c>
      <c r="Q163" s="105">
        <v>0.65</v>
      </c>
    </row>
    <row r="164" spans="1:17" hidden="1" outlineLevel="2" x14ac:dyDescent="0.2">
      <c r="A164" t="s">
        <v>90</v>
      </c>
      <c r="B164" s="99"/>
      <c r="C164" s="99"/>
      <c r="D164" s="100" t="s">
        <v>127</v>
      </c>
      <c r="E164" s="21"/>
      <c r="F164" s="97"/>
      <c r="G164" s="105">
        <v>0.6</v>
      </c>
      <c r="H164" s="105">
        <v>0.6</v>
      </c>
      <c r="I164" s="105">
        <v>0.65</v>
      </c>
      <c r="J164" s="105">
        <v>0.65</v>
      </c>
      <c r="K164" s="105">
        <v>0.65</v>
      </c>
      <c r="L164" s="105">
        <v>0.65</v>
      </c>
      <c r="M164" s="105">
        <v>0.65</v>
      </c>
      <c r="N164" s="105">
        <v>0.65</v>
      </c>
      <c r="O164" s="105">
        <v>0.65</v>
      </c>
      <c r="P164" s="105">
        <v>0.65</v>
      </c>
      <c r="Q164" s="105">
        <v>0.65</v>
      </c>
    </row>
    <row r="165" spans="1:17" hidden="1" outlineLevel="2" x14ac:dyDescent="0.2">
      <c r="A165" t="s">
        <v>91</v>
      </c>
      <c r="B165" s="99"/>
      <c r="C165" s="99"/>
      <c r="D165" s="100" t="s">
        <v>127</v>
      </c>
      <c r="E165" s="21"/>
      <c r="F165" s="97"/>
      <c r="G165" s="105">
        <v>0.6</v>
      </c>
      <c r="H165" s="105">
        <v>0.6</v>
      </c>
      <c r="I165" s="105">
        <v>0.65</v>
      </c>
      <c r="J165" s="105">
        <v>0.65</v>
      </c>
      <c r="K165" s="105">
        <v>0.65</v>
      </c>
      <c r="L165" s="105">
        <v>0.65</v>
      </c>
      <c r="M165" s="105">
        <v>0.65</v>
      </c>
      <c r="N165" s="105">
        <v>0.65</v>
      </c>
      <c r="O165" s="105">
        <v>0.65</v>
      </c>
      <c r="P165" s="105">
        <v>0.65</v>
      </c>
      <c r="Q165" s="105">
        <v>0.65</v>
      </c>
    </row>
    <row r="166" spans="1:17" hidden="1" outlineLevel="2" x14ac:dyDescent="0.2">
      <c r="A166" t="s">
        <v>92</v>
      </c>
      <c r="B166" s="99"/>
      <c r="C166" s="99"/>
      <c r="D166" s="100" t="s">
        <v>127</v>
      </c>
      <c r="E166" s="21"/>
      <c r="F166" s="97"/>
      <c r="G166" s="105">
        <v>0.6</v>
      </c>
      <c r="H166" s="105">
        <v>0.6</v>
      </c>
      <c r="I166" s="105">
        <v>0.65</v>
      </c>
      <c r="J166" s="105">
        <v>0.65</v>
      </c>
      <c r="K166" s="105">
        <v>0.65</v>
      </c>
      <c r="L166" s="105">
        <v>0.65</v>
      </c>
      <c r="M166" s="105">
        <v>0.65</v>
      </c>
      <c r="N166" s="105">
        <v>0.65</v>
      </c>
      <c r="O166" s="105">
        <v>0.65</v>
      </c>
      <c r="P166" s="105">
        <v>0.65</v>
      </c>
      <c r="Q166" s="105">
        <v>0.65</v>
      </c>
    </row>
    <row r="167" spans="1:17" hidden="1" outlineLevel="2" x14ac:dyDescent="0.2">
      <c r="A167" t="s">
        <v>93</v>
      </c>
      <c r="B167" s="99"/>
      <c r="C167" s="99"/>
      <c r="D167" s="100" t="s">
        <v>127</v>
      </c>
      <c r="E167" s="21"/>
      <c r="F167" s="97"/>
      <c r="G167" s="105">
        <v>0.6</v>
      </c>
      <c r="H167" s="105">
        <v>0.6</v>
      </c>
      <c r="I167" s="105">
        <v>0.65</v>
      </c>
      <c r="J167" s="105">
        <v>0.65</v>
      </c>
      <c r="K167" s="105">
        <v>0.65</v>
      </c>
      <c r="L167" s="105">
        <v>0.65</v>
      </c>
      <c r="M167" s="105">
        <v>0.65</v>
      </c>
      <c r="N167" s="105">
        <v>0.65</v>
      </c>
      <c r="O167" s="105">
        <v>0.65</v>
      </c>
      <c r="P167" s="105">
        <v>0.65</v>
      </c>
      <c r="Q167" s="105">
        <v>0.65</v>
      </c>
    </row>
    <row r="168" spans="1:17" hidden="1" outlineLevel="2" x14ac:dyDescent="0.2">
      <c r="A168" t="s">
        <v>94</v>
      </c>
      <c r="B168" s="99"/>
      <c r="C168" s="99"/>
      <c r="D168" s="100" t="s">
        <v>127</v>
      </c>
      <c r="E168" s="21"/>
      <c r="F168" s="97"/>
      <c r="G168" s="105">
        <v>0.55000000000000004</v>
      </c>
      <c r="H168" s="105">
        <v>0.55000000000000004</v>
      </c>
      <c r="I168" s="105">
        <v>0.6</v>
      </c>
      <c r="J168" s="105">
        <v>0.6</v>
      </c>
      <c r="K168" s="105">
        <v>0.6</v>
      </c>
      <c r="L168" s="105">
        <v>0.6</v>
      </c>
      <c r="M168" s="105">
        <v>0.6</v>
      </c>
      <c r="N168" s="105">
        <v>0.6</v>
      </c>
      <c r="O168" s="105">
        <v>0.6</v>
      </c>
      <c r="P168" s="105">
        <v>0.6</v>
      </c>
      <c r="Q168" s="105">
        <v>0.6</v>
      </c>
    </row>
    <row r="169" spans="1:17" hidden="1" outlineLevel="2" x14ac:dyDescent="0.2">
      <c r="A169" t="s">
        <v>95</v>
      </c>
      <c r="B169" s="99"/>
      <c r="C169" s="99"/>
      <c r="D169" s="100" t="s">
        <v>127</v>
      </c>
      <c r="E169" s="21"/>
      <c r="F169" s="97"/>
      <c r="G169" s="105">
        <v>0.55000000000000004</v>
      </c>
      <c r="H169" s="105">
        <v>0.55000000000000004</v>
      </c>
      <c r="I169" s="105">
        <v>0.6</v>
      </c>
      <c r="J169" s="105">
        <v>0.6</v>
      </c>
      <c r="K169" s="105">
        <v>0.6</v>
      </c>
      <c r="L169" s="105">
        <v>0.6</v>
      </c>
      <c r="M169" s="105">
        <v>0.6</v>
      </c>
      <c r="N169" s="105">
        <v>0.6</v>
      </c>
      <c r="O169" s="105">
        <v>0.6</v>
      </c>
      <c r="P169" s="105">
        <v>0.6</v>
      </c>
      <c r="Q169" s="105">
        <v>0.6</v>
      </c>
    </row>
    <row r="170" spans="1:17" hidden="1" outlineLevel="2" x14ac:dyDescent="0.2">
      <c r="A170" s="99"/>
      <c r="B170" s="99"/>
      <c r="C170" s="99"/>
      <c r="D170" s="99"/>
      <c r="E170" s="97"/>
      <c r="F170" s="97"/>
      <c r="G170" s="101"/>
      <c r="H170" s="101"/>
      <c r="I170" s="101"/>
      <c r="J170" s="101"/>
      <c r="K170" s="101"/>
      <c r="L170" s="101"/>
      <c r="M170" s="101"/>
      <c r="N170" s="101"/>
      <c r="O170" s="101"/>
      <c r="P170" s="101"/>
      <c r="Q170" s="101"/>
    </row>
    <row r="171" spans="1:17" ht="15" hidden="1" outlineLevel="2" x14ac:dyDescent="0.25">
      <c r="A171" s="98" t="s">
        <v>50</v>
      </c>
      <c r="B171" s="99"/>
      <c r="C171" s="99"/>
      <c r="D171" s="99"/>
      <c r="E171" s="97"/>
      <c r="F171" s="97"/>
      <c r="G171" s="101"/>
      <c r="H171" s="101"/>
      <c r="I171" s="101"/>
      <c r="J171" s="101"/>
      <c r="K171" s="101"/>
      <c r="L171" s="101"/>
      <c r="M171" s="101"/>
      <c r="N171" s="101"/>
      <c r="O171" s="101"/>
      <c r="P171" s="101"/>
      <c r="Q171" s="101"/>
    </row>
    <row r="172" spans="1:17" hidden="1" outlineLevel="2" x14ac:dyDescent="0.2">
      <c r="B172" s="99"/>
      <c r="C172" s="99"/>
      <c r="D172" s="99"/>
      <c r="E172" s="97"/>
      <c r="F172" s="97"/>
      <c r="G172" s="7">
        <v>2020</v>
      </c>
      <c r="H172" s="7">
        <v>2021</v>
      </c>
      <c r="I172" s="7">
        <v>2022</v>
      </c>
      <c r="J172" s="7">
        <v>2023</v>
      </c>
      <c r="K172" s="7">
        <v>2024</v>
      </c>
      <c r="L172" s="7">
        <v>2025</v>
      </c>
      <c r="M172" s="7">
        <v>2026</v>
      </c>
      <c r="N172" s="7">
        <v>2027</v>
      </c>
      <c r="O172" s="7">
        <v>2028</v>
      </c>
      <c r="P172" s="7">
        <v>2029</v>
      </c>
      <c r="Q172" s="7">
        <v>2030</v>
      </c>
    </row>
    <row r="173" spans="1:17" hidden="1" outlineLevel="2" x14ac:dyDescent="0.2">
      <c r="A173" t="s">
        <v>77</v>
      </c>
      <c r="B173" s="99"/>
      <c r="C173" s="99"/>
      <c r="D173" s="100" t="s">
        <v>127</v>
      </c>
      <c r="E173" s="97"/>
      <c r="F173" s="97"/>
      <c r="G173" s="105">
        <v>0.52500000000000002</v>
      </c>
      <c r="H173" s="105">
        <v>0.52500000000000002</v>
      </c>
      <c r="I173" s="105">
        <v>0.57499999999999996</v>
      </c>
      <c r="J173" s="105">
        <v>0.57499999999999996</v>
      </c>
      <c r="K173" s="105">
        <v>0.57499999999999996</v>
      </c>
      <c r="L173" s="105">
        <v>0.57499999999999996</v>
      </c>
      <c r="M173" s="105">
        <v>0.57499999999999996</v>
      </c>
      <c r="N173" s="105">
        <v>0.57499999999999996</v>
      </c>
      <c r="O173" s="105">
        <v>0.57499999999999996</v>
      </c>
      <c r="P173" s="105">
        <v>0.57499999999999996</v>
      </c>
      <c r="Q173" s="105">
        <v>0.57499999999999996</v>
      </c>
    </row>
    <row r="174" spans="1:17" s="97" customFormat="1" hidden="1" outlineLevel="2" x14ac:dyDescent="0.2">
      <c r="A174" s="97" t="s">
        <v>78</v>
      </c>
      <c r="B174" s="99"/>
      <c r="C174" s="99"/>
      <c r="D174" s="100" t="s">
        <v>127</v>
      </c>
      <c r="G174" s="105">
        <v>0.52500000000000002</v>
      </c>
      <c r="H174" s="105">
        <v>0.52500000000000002</v>
      </c>
      <c r="I174" s="105">
        <v>0.57499999999999996</v>
      </c>
      <c r="J174" s="105">
        <v>0.57499999999999996</v>
      </c>
      <c r="K174" s="105">
        <v>0.57499999999999996</v>
      </c>
      <c r="L174" s="105">
        <v>0.57499999999999996</v>
      </c>
      <c r="M174" s="105">
        <v>0.57499999999999996</v>
      </c>
      <c r="N174" s="105">
        <v>0.57499999999999996</v>
      </c>
      <c r="O174" s="105">
        <v>0.57499999999999996</v>
      </c>
      <c r="P174" s="105">
        <v>0.57499999999999996</v>
      </c>
      <c r="Q174" s="105">
        <v>0.57499999999999996</v>
      </c>
    </row>
    <row r="175" spans="1:17" hidden="1" outlineLevel="2" x14ac:dyDescent="0.2">
      <c r="A175" t="s">
        <v>79</v>
      </c>
      <c r="B175" s="99"/>
      <c r="C175" s="99"/>
      <c r="D175" s="100" t="s">
        <v>127</v>
      </c>
      <c r="E175" s="97"/>
      <c r="F175" s="97"/>
      <c r="G175" s="105">
        <v>0.52500000000000002</v>
      </c>
      <c r="H175" s="105">
        <v>0.52500000000000002</v>
      </c>
      <c r="I175" s="105">
        <v>0.57499999999999996</v>
      </c>
      <c r="J175" s="105">
        <v>0.57499999999999996</v>
      </c>
      <c r="K175" s="105">
        <v>0.57499999999999996</v>
      </c>
      <c r="L175" s="105">
        <v>0.57499999999999996</v>
      </c>
      <c r="M175" s="105">
        <v>0.57499999999999996</v>
      </c>
      <c r="N175" s="105">
        <v>0.57499999999999996</v>
      </c>
      <c r="O175" s="105">
        <v>0.57499999999999996</v>
      </c>
      <c r="P175" s="105">
        <v>0.57499999999999996</v>
      </c>
      <c r="Q175" s="105">
        <v>0.57499999999999996</v>
      </c>
    </row>
    <row r="176" spans="1:17" hidden="1" outlineLevel="2" x14ac:dyDescent="0.2">
      <c r="A176" t="s">
        <v>80</v>
      </c>
      <c r="B176" s="99"/>
      <c r="C176" s="99"/>
      <c r="D176" s="100" t="s">
        <v>127</v>
      </c>
      <c r="E176" s="97"/>
      <c r="F176" s="97"/>
      <c r="G176" s="105">
        <v>0.52500000000000002</v>
      </c>
      <c r="H176" s="105">
        <v>0.52500000000000002</v>
      </c>
      <c r="I176" s="105">
        <v>0.57499999999999996</v>
      </c>
      <c r="J176" s="105">
        <v>0.57499999999999996</v>
      </c>
      <c r="K176" s="105">
        <v>0.57499999999999996</v>
      </c>
      <c r="L176" s="105">
        <v>0.57499999999999996</v>
      </c>
      <c r="M176" s="105">
        <v>0.57499999999999996</v>
      </c>
      <c r="N176" s="105">
        <v>0.57499999999999996</v>
      </c>
      <c r="O176" s="105">
        <v>0.57499999999999996</v>
      </c>
      <c r="P176" s="105">
        <v>0.57499999999999996</v>
      </c>
      <c r="Q176" s="105">
        <v>0.57499999999999996</v>
      </c>
    </row>
    <row r="177" spans="1:17" hidden="1" outlineLevel="2" x14ac:dyDescent="0.2">
      <c r="A177" t="s">
        <v>81</v>
      </c>
      <c r="B177" s="99"/>
      <c r="C177" s="99"/>
      <c r="D177" s="100" t="s">
        <v>127</v>
      </c>
      <c r="E177" s="97"/>
      <c r="F177" s="97"/>
      <c r="G177" s="105">
        <v>0.52500000000000002</v>
      </c>
      <c r="H177" s="105">
        <v>0.52500000000000002</v>
      </c>
      <c r="I177" s="105">
        <v>0.57499999999999996</v>
      </c>
      <c r="J177" s="105">
        <v>0.57499999999999996</v>
      </c>
      <c r="K177" s="105">
        <v>0.57499999999999996</v>
      </c>
      <c r="L177" s="105">
        <v>0.57499999999999996</v>
      </c>
      <c r="M177" s="105">
        <v>0.57499999999999996</v>
      </c>
      <c r="N177" s="105">
        <v>0.57499999999999996</v>
      </c>
      <c r="O177" s="105">
        <v>0.57499999999999996</v>
      </c>
      <c r="P177" s="105">
        <v>0.57499999999999996</v>
      </c>
      <c r="Q177" s="105">
        <v>0.57499999999999996</v>
      </c>
    </row>
    <row r="178" spans="1:17" hidden="1" outlineLevel="2" x14ac:dyDescent="0.2">
      <c r="A178" t="s">
        <v>82</v>
      </c>
      <c r="B178" s="99"/>
      <c r="C178" s="99"/>
      <c r="D178" s="100" t="s">
        <v>127</v>
      </c>
      <c r="E178" s="97"/>
      <c r="F178" s="97"/>
      <c r="G178" s="105">
        <v>0.52500000000000002</v>
      </c>
      <c r="H178" s="105">
        <v>0.52500000000000002</v>
      </c>
      <c r="I178" s="105">
        <v>0.57499999999999996</v>
      </c>
      <c r="J178" s="105">
        <v>0.57499999999999996</v>
      </c>
      <c r="K178" s="105">
        <v>0.57499999999999996</v>
      </c>
      <c r="L178" s="105">
        <v>0.57499999999999996</v>
      </c>
      <c r="M178" s="105">
        <v>0.57499999999999996</v>
      </c>
      <c r="N178" s="105">
        <v>0.57499999999999996</v>
      </c>
      <c r="O178" s="105">
        <v>0.57499999999999996</v>
      </c>
      <c r="P178" s="105">
        <v>0.57499999999999996</v>
      </c>
      <c r="Q178" s="105">
        <v>0.57499999999999996</v>
      </c>
    </row>
    <row r="179" spans="1:17" hidden="1" outlineLevel="2" x14ac:dyDescent="0.2">
      <c r="A179" t="s">
        <v>83</v>
      </c>
      <c r="B179" s="99"/>
      <c r="C179" s="99"/>
      <c r="D179" s="100" t="s">
        <v>127</v>
      </c>
      <c r="E179" s="97"/>
      <c r="F179" s="97"/>
      <c r="G179" s="105">
        <v>0.52500000000000002</v>
      </c>
      <c r="H179" s="105">
        <v>0.52500000000000002</v>
      </c>
      <c r="I179" s="105">
        <v>0.57499999999999996</v>
      </c>
      <c r="J179" s="105">
        <v>0.57499999999999996</v>
      </c>
      <c r="K179" s="105">
        <v>0.57499999999999996</v>
      </c>
      <c r="L179" s="105">
        <v>0.57499999999999996</v>
      </c>
      <c r="M179" s="105">
        <v>0.57499999999999996</v>
      </c>
      <c r="N179" s="105">
        <v>0.57499999999999996</v>
      </c>
      <c r="O179" s="105">
        <v>0.57499999999999996</v>
      </c>
      <c r="P179" s="105">
        <v>0.57499999999999996</v>
      </c>
      <c r="Q179" s="105">
        <v>0.57499999999999996</v>
      </c>
    </row>
    <row r="180" spans="1:17" hidden="1" outlineLevel="2" x14ac:dyDescent="0.2">
      <c r="A180" t="s">
        <v>84</v>
      </c>
      <c r="B180" s="99"/>
      <c r="C180" s="99"/>
      <c r="D180" s="100" t="s">
        <v>127</v>
      </c>
      <c r="E180" s="97"/>
      <c r="F180" s="97"/>
      <c r="G180" s="105">
        <v>0.52500000000000002</v>
      </c>
      <c r="H180" s="105">
        <v>0.52500000000000002</v>
      </c>
      <c r="I180" s="105">
        <v>0.57499999999999996</v>
      </c>
      <c r="J180" s="105">
        <v>0.57499999999999996</v>
      </c>
      <c r="K180" s="105">
        <v>0.57499999999999996</v>
      </c>
      <c r="L180" s="105">
        <v>0.57499999999999996</v>
      </c>
      <c r="M180" s="105">
        <v>0.57499999999999996</v>
      </c>
      <c r="N180" s="105">
        <v>0.57499999999999996</v>
      </c>
      <c r="O180" s="105">
        <v>0.57499999999999996</v>
      </c>
      <c r="P180" s="105">
        <v>0.57499999999999996</v>
      </c>
      <c r="Q180" s="105">
        <v>0.57499999999999996</v>
      </c>
    </row>
    <row r="181" spans="1:17" hidden="1" outlineLevel="2" x14ac:dyDescent="0.2">
      <c r="A181" t="s">
        <v>85</v>
      </c>
      <c r="B181" s="99"/>
      <c r="C181" s="99"/>
      <c r="D181" s="100" t="s">
        <v>127</v>
      </c>
      <c r="E181" s="97"/>
      <c r="F181" s="97"/>
      <c r="G181" s="105">
        <v>0.52500000000000002</v>
      </c>
      <c r="H181" s="105">
        <v>0.52500000000000002</v>
      </c>
      <c r="I181" s="105">
        <v>0.57499999999999996</v>
      </c>
      <c r="J181" s="105">
        <v>0.57499999999999996</v>
      </c>
      <c r="K181" s="105">
        <v>0.57499999999999996</v>
      </c>
      <c r="L181" s="105">
        <v>0.57499999999999996</v>
      </c>
      <c r="M181" s="105">
        <v>0.57499999999999996</v>
      </c>
      <c r="N181" s="105">
        <v>0.57499999999999996</v>
      </c>
      <c r="O181" s="105">
        <v>0.57499999999999996</v>
      </c>
      <c r="P181" s="105">
        <v>0.57499999999999996</v>
      </c>
      <c r="Q181" s="105">
        <v>0.57499999999999996</v>
      </c>
    </row>
    <row r="182" spans="1:17" hidden="1" outlineLevel="2" x14ac:dyDescent="0.2">
      <c r="A182" t="s">
        <v>86</v>
      </c>
      <c r="B182" s="99"/>
      <c r="C182" s="99"/>
      <c r="D182" s="100" t="s">
        <v>127</v>
      </c>
      <c r="E182" s="97"/>
      <c r="F182" s="97"/>
      <c r="G182" s="105">
        <v>0.52500000000000002</v>
      </c>
      <c r="H182" s="105">
        <v>0.52500000000000002</v>
      </c>
      <c r="I182" s="105">
        <v>0.57499999999999996</v>
      </c>
      <c r="J182" s="105">
        <v>0.57499999999999996</v>
      </c>
      <c r="K182" s="105">
        <v>0.57499999999999996</v>
      </c>
      <c r="L182" s="105">
        <v>0.57499999999999996</v>
      </c>
      <c r="M182" s="105">
        <v>0.57499999999999996</v>
      </c>
      <c r="N182" s="105">
        <v>0.57499999999999996</v>
      </c>
      <c r="O182" s="105">
        <v>0.57499999999999996</v>
      </c>
      <c r="P182" s="105">
        <v>0.57499999999999996</v>
      </c>
      <c r="Q182" s="105">
        <v>0.57499999999999996</v>
      </c>
    </row>
    <row r="183" spans="1:17" hidden="1" outlineLevel="2" x14ac:dyDescent="0.2">
      <c r="A183" t="s">
        <v>87</v>
      </c>
      <c r="B183" s="99"/>
      <c r="C183" s="99"/>
      <c r="D183" s="100" t="s">
        <v>127</v>
      </c>
      <c r="E183" s="97"/>
      <c r="F183" s="97"/>
      <c r="G183" s="105">
        <v>0.52500000000000002</v>
      </c>
      <c r="H183" s="105">
        <v>0.52500000000000002</v>
      </c>
      <c r="I183" s="105">
        <v>0.57499999999999996</v>
      </c>
      <c r="J183" s="105">
        <v>0.57499999999999996</v>
      </c>
      <c r="K183" s="105">
        <v>0.57499999999999996</v>
      </c>
      <c r="L183" s="105">
        <v>0.57499999999999996</v>
      </c>
      <c r="M183" s="105">
        <v>0.57499999999999996</v>
      </c>
      <c r="N183" s="105">
        <v>0.57499999999999996</v>
      </c>
      <c r="O183" s="105">
        <v>0.57499999999999996</v>
      </c>
      <c r="P183" s="105">
        <v>0.57499999999999996</v>
      </c>
      <c r="Q183" s="105">
        <v>0.57499999999999996</v>
      </c>
    </row>
    <row r="184" spans="1:17" hidden="1" outlineLevel="2" x14ac:dyDescent="0.2">
      <c r="A184" t="s">
        <v>88</v>
      </c>
      <c r="B184" s="99"/>
      <c r="C184" s="99"/>
      <c r="D184" s="100" t="s">
        <v>127</v>
      </c>
      <c r="E184" s="97"/>
      <c r="F184" s="97"/>
      <c r="G184" s="105">
        <v>0.52500000000000002</v>
      </c>
      <c r="H184" s="105">
        <v>0.52500000000000002</v>
      </c>
      <c r="I184" s="105">
        <v>0.57499999999999996</v>
      </c>
      <c r="J184" s="105">
        <v>0.57499999999999996</v>
      </c>
      <c r="K184" s="105">
        <v>0.57499999999999996</v>
      </c>
      <c r="L184" s="105">
        <v>0.57499999999999996</v>
      </c>
      <c r="M184" s="105">
        <v>0.57499999999999996</v>
      </c>
      <c r="N184" s="105">
        <v>0.57499999999999996</v>
      </c>
      <c r="O184" s="105">
        <v>0.57499999999999996</v>
      </c>
      <c r="P184" s="105">
        <v>0.57499999999999996</v>
      </c>
      <c r="Q184" s="105">
        <v>0.57499999999999996</v>
      </c>
    </row>
    <row r="185" spans="1:17" hidden="1" outlineLevel="2" x14ac:dyDescent="0.2">
      <c r="A185" t="s">
        <v>89</v>
      </c>
      <c r="B185" s="99"/>
      <c r="C185" s="99"/>
      <c r="D185" s="100" t="s">
        <v>127</v>
      </c>
      <c r="E185" s="97"/>
      <c r="F185" s="97"/>
      <c r="G185" s="105">
        <v>0.52500000000000002</v>
      </c>
      <c r="H185" s="105">
        <v>0.52500000000000002</v>
      </c>
      <c r="I185" s="105">
        <v>0.57499999999999996</v>
      </c>
      <c r="J185" s="105">
        <v>0.57499999999999996</v>
      </c>
      <c r="K185" s="105">
        <v>0.57499999999999996</v>
      </c>
      <c r="L185" s="105">
        <v>0.57499999999999996</v>
      </c>
      <c r="M185" s="105">
        <v>0.57499999999999996</v>
      </c>
      <c r="N185" s="105">
        <v>0.57499999999999996</v>
      </c>
      <c r="O185" s="105">
        <v>0.57499999999999996</v>
      </c>
      <c r="P185" s="105">
        <v>0.57499999999999996</v>
      </c>
      <c r="Q185" s="105">
        <v>0.57499999999999996</v>
      </c>
    </row>
    <row r="186" spans="1:17" hidden="1" outlineLevel="2" x14ac:dyDescent="0.2">
      <c r="A186" t="s">
        <v>90</v>
      </c>
      <c r="B186" s="99"/>
      <c r="C186" s="99"/>
      <c r="D186" s="100" t="s">
        <v>127</v>
      </c>
      <c r="E186" s="97"/>
      <c r="F186" s="97"/>
      <c r="G186" s="105">
        <v>0.52500000000000002</v>
      </c>
      <c r="H186" s="105">
        <v>0.52500000000000002</v>
      </c>
      <c r="I186" s="105">
        <v>0.57499999999999996</v>
      </c>
      <c r="J186" s="105">
        <v>0.57499999999999996</v>
      </c>
      <c r="K186" s="105">
        <v>0.57499999999999996</v>
      </c>
      <c r="L186" s="105">
        <v>0.57499999999999996</v>
      </c>
      <c r="M186" s="105">
        <v>0.57499999999999996</v>
      </c>
      <c r="N186" s="105">
        <v>0.57499999999999996</v>
      </c>
      <c r="O186" s="105">
        <v>0.57499999999999996</v>
      </c>
      <c r="P186" s="105">
        <v>0.57499999999999996</v>
      </c>
      <c r="Q186" s="105">
        <v>0.57499999999999996</v>
      </c>
    </row>
    <row r="187" spans="1:17" hidden="1" outlineLevel="2" x14ac:dyDescent="0.2">
      <c r="A187" t="s">
        <v>91</v>
      </c>
      <c r="B187" s="99"/>
      <c r="C187" s="99"/>
      <c r="D187" s="100" t="s">
        <v>127</v>
      </c>
      <c r="E187" s="97"/>
      <c r="F187" s="97"/>
      <c r="G187" s="105">
        <v>0.52500000000000002</v>
      </c>
      <c r="H187" s="105">
        <v>0.52500000000000002</v>
      </c>
      <c r="I187" s="105">
        <v>0.57499999999999996</v>
      </c>
      <c r="J187" s="105">
        <v>0.57499999999999996</v>
      </c>
      <c r="K187" s="105">
        <v>0.57499999999999996</v>
      </c>
      <c r="L187" s="105">
        <v>0.57499999999999996</v>
      </c>
      <c r="M187" s="105">
        <v>0.57499999999999996</v>
      </c>
      <c r="N187" s="105">
        <v>0.57499999999999996</v>
      </c>
      <c r="O187" s="105">
        <v>0.57499999999999996</v>
      </c>
      <c r="P187" s="105">
        <v>0.57499999999999996</v>
      </c>
      <c r="Q187" s="105">
        <v>0.57499999999999996</v>
      </c>
    </row>
    <row r="188" spans="1:17" hidden="1" outlineLevel="2" x14ac:dyDescent="0.2">
      <c r="A188" t="s">
        <v>92</v>
      </c>
      <c r="B188" s="99"/>
      <c r="C188" s="99"/>
      <c r="D188" s="100" t="s">
        <v>127</v>
      </c>
      <c r="E188" s="97"/>
      <c r="F188" s="97"/>
      <c r="G188" s="105">
        <v>0.52500000000000002</v>
      </c>
      <c r="H188" s="105">
        <v>0.52500000000000002</v>
      </c>
      <c r="I188" s="105">
        <v>0.57499999999999996</v>
      </c>
      <c r="J188" s="105">
        <v>0.57499999999999996</v>
      </c>
      <c r="K188" s="105">
        <v>0.57499999999999996</v>
      </c>
      <c r="L188" s="105">
        <v>0.57499999999999996</v>
      </c>
      <c r="M188" s="105">
        <v>0.57499999999999996</v>
      </c>
      <c r="N188" s="105">
        <v>0.57499999999999996</v>
      </c>
      <c r="O188" s="105">
        <v>0.57499999999999996</v>
      </c>
      <c r="P188" s="105">
        <v>0.57499999999999996</v>
      </c>
      <c r="Q188" s="105">
        <v>0.57499999999999996</v>
      </c>
    </row>
    <row r="189" spans="1:17" hidden="1" outlineLevel="2" x14ac:dyDescent="0.2">
      <c r="A189" t="s">
        <v>93</v>
      </c>
      <c r="B189" s="99"/>
      <c r="C189" s="99"/>
      <c r="D189" s="100" t="s">
        <v>127</v>
      </c>
      <c r="E189" s="97"/>
      <c r="F189" s="97"/>
      <c r="G189" s="105">
        <v>0.52500000000000002</v>
      </c>
      <c r="H189" s="105">
        <v>0.52500000000000002</v>
      </c>
      <c r="I189" s="105">
        <v>0.57499999999999996</v>
      </c>
      <c r="J189" s="105">
        <v>0.57499999999999996</v>
      </c>
      <c r="K189" s="105">
        <v>0.57499999999999996</v>
      </c>
      <c r="L189" s="105">
        <v>0.57499999999999996</v>
      </c>
      <c r="M189" s="105">
        <v>0.57499999999999996</v>
      </c>
      <c r="N189" s="105">
        <v>0.57499999999999996</v>
      </c>
      <c r="O189" s="105">
        <v>0.57499999999999996</v>
      </c>
      <c r="P189" s="105">
        <v>0.57499999999999996</v>
      </c>
      <c r="Q189" s="105">
        <v>0.57499999999999996</v>
      </c>
    </row>
    <row r="190" spans="1:17" hidden="1" outlineLevel="2" x14ac:dyDescent="0.2">
      <c r="A190" t="s">
        <v>94</v>
      </c>
      <c r="B190" s="99"/>
      <c r="C190" s="99"/>
      <c r="D190" s="100" t="s">
        <v>127</v>
      </c>
      <c r="E190" s="97"/>
      <c r="F190" s="97"/>
      <c r="G190" s="105">
        <v>0.47499999999999998</v>
      </c>
      <c r="H190" s="105">
        <v>0.47499999999999998</v>
      </c>
      <c r="I190" s="105">
        <v>0.52500000000000002</v>
      </c>
      <c r="J190" s="105">
        <v>0.52500000000000002</v>
      </c>
      <c r="K190" s="105">
        <v>0.52500000000000002</v>
      </c>
      <c r="L190" s="105">
        <v>0.52500000000000002</v>
      </c>
      <c r="M190" s="105">
        <v>0.52500000000000002</v>
      </c>
      <c r="N190" s="105">
        <v>0.52500000000000002</v>
      </c>
      <c r="O190" s="105">
        <v>0.52500000000000002</v>
      </c>
      <c r="P190" s="105">
        <v>0.52500000000000002</v>
      </c>
      <c r="Q190" s="105">
        <v>0.52500000000000002</v>
      </c>
    </row>
    <row r="191" spans="1:17" hidden="1" outlineLevel="2" x14ac:dyDescent="0.2">
      <c r="A191" t="s">
        <v>95</v>
      </c>
      <c r="B191" s="99"/>
      <c r="C191" s="99"/>
      <c r="D191" s="100" t="s">
        <v>127</v>
      </c>
      <c r="E191" s="97"/>
      <c r="F191" s="97"/>
      <c r="G191" s="105">
        <v>0.47499999999999998</v>
      </c>
      <c r="H191" s="105">
        <v>0.47499999999999998</v>
      </c>
      <c r="I191" s="105">
        <v>0.52500000000000002</v>
      </c>
      <c r="J191" s="105">
        <v>0.52500000000000002</v>
      </c>
      <c r="K191" s="105">
        <v>0.52500000000000002</v>
      </c>
      <c r="L191" s="105">
        <v>0.52500000000000002</v>
      </c>
      <c r="M191" s="105">
        <v>0.52500000000000002</v>
      </c>
      <c r="N191" s="105">
        <v>0.52500000000000002</v>
      </c>
      <c r="O191" s="105">
        <v>0.52500000000000002</v>
      </c>
      <c r="P191" s="105">
        <v>0.52500000000000002</v>
      </c>
      <c r="Q191" s="105">
        <v>0.52500000000000002</v>
      </c>
    </row>
    <row r="192" spans="1:17" hidden="1" outlineLevel="2" x14ac:dyDescent="0.2">
      <c r="B192" s="99"/>
      <c r="C192" s="99"/>
      <c r="D192" s="99"/>
      <c r="E192" s="97"/>
      <c r="F192" s="97"/>
      <c r="G192" s="99"/>
      <c r="H192" s="99"/>
      <c r="I192" s="99"/>
      <c r="J192" s="99"/>
      <c r="K192" s="99"/>
      <c r="L192" s="99"/>
      <c r="M192" s="99"/>
      <c r="N192" s="99"/>
      <c r="O192" s="99"/>
      <c r="P192" s="99"/>
      <c r="Q192" s="99"/>
    </row>
    <row r="193" spans="1:17" ht="15" hidden="1" outlineLevel="2" x14ac:dyDescent="0.25">
      <c r="A193" s="98" t="s">
        <v>277</v>
      </c>
      <c r="B193" s="99"/>
      <c r="C193" s="99"/>
      <c r="D193" s="99"/>
      <c r="E193" s="97"/>
      <c r="F193" s="97"/>
      <c r="G193" s="99"/>
      <c r="H193" s="99"/>
      <c r="I193" s="99"/>
      <c r="J193" s="99"/>
      <c r="K193" s="99"/>
      <c r="L193" s="99"/>
      <c r="M193" s="99"/>
      <c r="N193" s="99"/>
      <c r="O193" s="99"/>
      <c r="P193" s="99"/>
      <c r="Q193" s="99"/>
    </row>
    <row r="194" spans="1:17" hidden="1" outlineLevel="2" x14ac:dyDescent="0.2">
      <c r="B194" s="99"/>
      <c r="C194" s="99"/>
      <c r="D194" s="99"/>
      <c r="E194" s="97"/>
      <c r="F194" s="97"/>
      <c r="G194" s="7">
        <v>2020</v>
      </c>
      <c r="H194" s="7">
        <v>2021</v>
      </c>
      <c r="I194" s="7">
        <v>2022</v>
      </c>
      <c r="J194" s="7">
        <v>2023</v>
      </c>
      <c r="K194" s="7">
        <v>2024</v>
      </c>
      <c r="L194" s="7">
        <v>2025</v>
      </c>
      <c r="M194" s="7">
        <v>2026</v>
      </c>
      <c r="N194" s="7">
        <v>2027</v>
      </c>
      <c r="O194" s="7">
        <v>2028</v>
      </c>
      <c r="P194" s="7">
        <v>2029</v>
      </c>
      <c r="Q194" s="7">
        <v>2030</v>
      </c>
    </row>
    <row r="195" spans="1:17" hidden="1" outlineLevel="2" x14ac:dyDescent="0.2">
      <c r="A195" t="s">
        <v>77</v>
      </c>
      <c r="B195" s="99"/>
      <c r="C195" s="99"/>
      <c r="D195" s="100" t="s">
        <v>127</v>
      </c>
      <c r="E195" s="97"/>
      <c r="F195" s="97"/>
      <c r="G195" s="105">
        <v>0.48750000000000004</v>
      </c>
      <c r="H195" s="105">
        <v>0.48750000000000004</v>
      </c>
      <c r="I195" s="105">
        <v>0.53749999999999998</v>
      </c>
      <c r="J195" s="105">
        <v>0.53749999999999998</v>
      </c>
      <c r="K195" s="105">
        <v>0.53749999999999998</v>
      </c>
      <c r="L195" s="105">
        <v>0.53749999999999998</v>
      </c>
      <c r="M195" s="105">
        <v>0.53749999999999998</v>
      </c>
      <c r="N195" s="105">
        <v>0.53749999999999998</v>
      </c>
      <c r="O195" s="105">
        <v>0.53749999999999998</v>
      </c>
      <c r="P195" s="105">
        <v>0.53749999999999998</v>
      </c>
      <c r="Q195" s="105">
        <v>0.53749999999999998</v>
      </c>
    </row>
    <row r="196" spans="1:17" s="97" customFormat="1" hidden="1" outlineLevel="2" x14ac:dyDescent="0.2">
      <c r="A196" s="97" t="s">
        <v>78</v>
      </c>
      <c r="B196" s="99"/>
      <c r="C196" s="99"/>
      <c r="D196" s="100" t="s">
        <v>127</v>
      </c>
      <c r="G196" s="105">
        <v>0.48750000000000004</v>
      </c>
      <c r="H196" s="105">
        <v>0.48750000000000004</v>
      </c>
      <c r="I196" s="105">
        <v>0.53749999999999998</v>
      </c>
      <c r="J196" s="105">
        <v>0.53749999999999998</v>
      </c>
      <c r="K196" s="105">
        <v>0.53749999999999998</v>
      </c>
      <c r="L196" s="105">
        <v>0.53749999999999998</v>
      </c>
      <c r="M196" s="105">
        <v>0.53749999999999998</v>
      </c>
      <c r="N196" s="105">
        <v>0.53749999999999998</v>
      </c>
      <c r="O196" s="105">
        <v>0.53749999999999998</v>
      </c>
      <c r="P196" s="105">
        <v>0.53749999999999998</v>
      </c>
      <c r="Q196" s="105">
        <v>0.53749999999999998</v>
      </c>
    </row>
    <row r="197" spans="1:17" hidden="1" outlineLevel="2" x14ac:dyDescent="0.2">
      <c r="A197" t="s">
        <v>79</v>
      </c>
      <c r="B197" s="99"/>
      <c r="C197" s="99"/>
      <c r="D197" s="100" t="s">
        <v>127</v>
      </c>
      <c r="E197" s="97"/>
      <c r="F197" s="97"/>
      <c r="G197" s="105">
        <v>0.48750000000000004</v>
      </c>
      <c r="H197" s="105">
        <v>0.48750000000000004</v>
      </c>
      <c r="I197" s="105">
        <v>0.53749999999999998</v>
      </c>
      <c r="J197" s="105">
        <v>0.53749999999999998</v>
      </c>
      <c r="K197" s="105">
        <v>0.53749999999999998</v>
      </c>
      <c r="L197" s="105">
        <v>0.53749999999999998</v>
      </c>
      <c r="M197" s="105">
        <v>0.53749999999999998</v>
      </c>
      <c r="N197" s="105">
        <v>0.53749999999999998</v>
      </c>
      <c r="O197" s="105">
        <v>0.53749999999999998</v>
      </c>
      <c r="P197" s="105">
        <v>0.53749999999999998</v>
      </c>
      <c r="Q197" s="105">
        <v>0.53749999999999998</v>
      </c>
    </row>
    <row r="198" spans="1:17" hidden="1" outlineLevel="2" x14ac:dyDescent="0.2">
      <c r="A198" t="s">
        <v>80</v>
      </c>
      <c r="B198" s="99"/>
      <c r="C198" s="99"/>
      <c r="D198" s="100" t="s">
        <v>127</v>
      </c>
      <c r="E198" s="97"/>
      <c r="F198" s="97"/>
      <c r="G198" s="105">
        <v>0.48750000000000004</v>
      </c>
      <c r="H198" s="105">
        <v>0.48750000000000004</v>
      </c>
      <c r="I198" s="105">
        <v>0.53749999999999998</v>
      </c>
      <c r="J198" s="105">
        <v>0.53749999999999998</v>
      </c>
      <c r="K198" s="105">
        <v>0.53749999999999998</v>
      </c>
      <c r="L198" s="105">
        <v>0.53749999999999998</v>
      </c>
      <c r="M198" s="105">
        <v>0.53749999999999998</v>
      </c>
      <c r="N198" s="105">
        <v>0.53749999999999998</v>
      </c>
      <c r="O198" s="105">
        <v>0.53749999999999998</v>
      </c>
      <c r="P198" s="105">
        <v>0.53749999999999998</v>
      </c>
      <c r="Q198" s="105">
        <v>0.53749999999999998</v>
      </c>
    </row>
    <row r="199" spans="1:17" hidden="1" outlineLevel="2" x14ac:dyDescent="0.2">
      <c r="A199" t="s">
        <v>81</v>
      </c>
      <c r="B199" s="99"/>
      <c r="C199" s="99"/>
      <c r="D199" s="100" t="s">
        <v>127</v>
      </c>
      <c r="E199" s="97"/>
      <c r="F199" s="97"/>
      <c r="G199" s="105">
        <v>0.48750000000000004</v>
      </c>
      <c r="H199" s="105">
        <v>0.48750000000000004</v>
      </c>
      <c r="I199" s="105">
        <v>0.53749999999999998</v>
      </c>
      <c r="J199" s="105">
        <v>0.53749999999999998</v>
      </c>
      <c r="K199" s="105">
        <v>0.53749999999999998</v>
      </c>
      <c r="L199" s="105">
        <v>0.53749999999999998</v>
      </c>
      <c r="M199" s="105">
        <v>0.53749999999999998</v>
      </c>
      <c r="N199" s="105">
        <v>0.53749999999999998</v>
      </c>
      <c r="O199" s="105">
        <v>0.53749999999999998</v>
      </c>
      <c r="P199" s="105">
        <v>0.53749999999999998</v>
      </c>
      <c r="Q199" s="105">
        <v>0.53749999999999998</v>
      </c>
    </row>
    <row r="200" spans="1:17" hidden="1" outlineLevel="2" x14ac:dyDescent="0.2">
      <c r="A200" t="s">
        <v>82</v>
      </c>
      <c r="B200" s="99"/>
      <c r="C200" s="99"/>
      <c r="D200" s="100" t="s">
        <v>127</v>
      </c>
      <c r="E200" s="97"/>
      <c r="F200" s="97"/>
      <c r="G200" s="105">
        <v>0.48750000000000004</v>
      </c>
      <c r="H200" s="105">
        <v>0.48750000000000004</v>
      </c>
      <c r="I200" s="105">
        <v>0.53749999999999998</v>
      </c>
      <c r="J200" s="105">
        <v>0.53749999999999998</v>
      </c>
      <c r="K200" s="105">
        <v>0.53749999999999998</v>
      </c>
      <c r="L200" s="105">
        <v>0.53749999999999998</v>
      </c>
      <c r="M200" s="105">
        <v>0.53749999999999998</v>
      </c>
      <c r="N200" s="105">
        <v>0.53749999999999998</v>
      </c>
      <c r="O200" s="105">
        <v>0.53749999999999998</v>
      </c>
      <c r="P200" s="105">
        <v>0.53749999999999998</v>
      </c>
      <c r="Q200" s="105">
        <v>0.53749999999999998</v>
      </c>
    </row>
    <row r="201" spans="1:17" hidden="1" outlineLevel="2" x14ac:dyDescent="0.2">
      <c r="A201" t="s">
        <v>83</v>
      </c>
      <c r="B201" s="99"/>
      <c r="C201" s="99"/>
      <c r="D201" s="100" t="s">
        <v>127</v>
      </c>
      <c r="E201" s="97"/>
      <c r="F201" s="97"/>
      <c r="G201" s="105">
        <v>0.48750000000000004</v>
      </c>
      <c r="H201" s="105">
        <v>0.48750000000000004</v>
      </c>
      <c r="I201" s="105">
        <v>0.53749999999999998</v>
      </c>
      <c r="J201" s="105">
        <v>0.53749999999999998</v>
      </c>
      <c r="K201" s="105">
        <v>0.53749999999999998</v>
      </c>
      <c r="L201" s="105">
        <v>0.53749999999999998</v>
      </c>
      <c r="M201" s="105">
        <v>0.53749999999999998</v>
      </c>
      <c r="N201" s="105">
        <v>0.53749999999999998</v>
      </c>
      <c r="O201" s="105">
        <v>0.53749999999999998</v>
      </c>
      <c r="P201" s="105">
        <v>0.53749999999999998</v>
      </c>
      <c r="Q201" s="105">
        <v>0.53749999999999998</v>
      </c>
    </row>
    <row r="202" spans="1:17" hidden="1" outlineLevel="2" x14ac:dyDescent="0.2">
      <c r="A202" t="s">
        <v>84</v>
      </c>
      <c r="B202" s="99"/>
      <c r="C202" s="99"/>
      <c r="D202" s="100" t="s">
        <v>127</v>
      </c>
      <c r="E202" s="97"/>
      <c r="F202" s="97"/>
      <c r="G202" s="105">
        <v>0.48750000000000004</v>
      </c>
      <c r="H202" s="105">
        <v>0.48750000000000004</v>
      </c>
      <c r="I202" s="105">
        <v>0.53749999999999998</v>
      </c>
      <c r="J202" s="105">
        <v>0.53749999999999998</v>
      </c>
      <c r="K202" s="105">
        <v>0.53749999999999998</v>
      </c>
      <c r="L202" s="105">
        <v>0.53749999999999998</v>
      </c>
      <c r="M202" s="105">
        <v>0.53749999999999998</v>
      </c>
      <c r="N202" s="105">
        <v>0.53749999999999998</v>
      </c>
      <c r="O202" s="105">
        <v>0.53749999999999998</v>
      </c>
      <c r="P202" s="105">
        <v>0.53749999999999998</v>
      </c>
      <c r="Q202" s="105">
        <v>0.53749999999999998</v>
      </c>
    </row>
    <row r="203" spans="1:17" hidden="1" outlineLevel="2" x14ac:dyDescent="0.2">
      <c r="A203" t="s">
        <v>85</v>
      </c>
      <c r="B203" s="99"/>
      <c r="C203" s="99"/>
      <c r="D203" s="100" t="s">
        <v>127</v>
      </c>
      <c r="E203" s="97"/>
      <c r="F203" s="97"/>
      <c r="G203" s="105">
        <v>0.48750000000000004</v>
      </c>
      <c r="H203" s="105">
        <v>0.48750000000000004</v>
      </c>
      <c r="I203" s="105">
        <v>0.53749999999999998</v>
      </c>
      <c r="J203" s="105">
        <v>0.53749999999999998</v>
      </c>
      <c r="K203" s="105">
        <v>0.53749999999999998</v>
      </c>
      <c r="L203" s="105">
        <v>0.53749999999999998</v>
      </c>
      <c r="M203" s="105">
        <v>0.53749999999999998</v>
      </c>
      <c r="N203" s="105">
        <v>0.53749999999999998</v>
      </c>
      <c r="O203" s="105">
        <v>0.53749999999999998</v>
      </c>
      <c r="P203" s="105">
        <v>0.53749999999999998</v>
      </c>
      <c r="Q203" s="105">
        <v>0.53749999999999998</v>
      </c>
    </row>
    <row r="204" spans="1:17" hidden="1" outlineLevel="2" x14ac:dyDescent="0.2">
      <c r="A204" t="s">
        <v>86</v>
      </c>
      <c r="B204" s="99"/>
      <c r="C204" s="99"/>
      <c r="D204" s="100" t="s">
        <v>127</v>
      </c>
      <c r="E204" s="97"/>
      <c r="F204" s="97"/>
      <c r="G204" s="105">
        <v>0.48750000000000004</v>
      </c>
      <c r="H204" s="105">
        <v>0.48750000000000004</v>
      </c>
      <c r="I204" s="105">
        <v>0.53749999999999998</v>
      </c>
      <c r="J204" s="105">
        <v>0.53749999999999998</v>
      </c>
      <c r="K204" s="105">
        <v>0.53749999999999998</v>
      </c>
      <c r="L204" s="105">
        <v>0.53749999999999998</v>
      </c>
      <c r="M204" s="105">
        <v>0.53749999999999998</v>
      </c>
      <c r="N204" s="105">
        <v>0.53749999999999998</v>
      </c>
      <c r="O204" s="105">
        <v>0.53749999999999998</v>
      </c>
      <c r="P204" s="105">
        <v>0.53749999999999998</v>
      </c>
      <c r="Q204" s="105">
        <v>0.53749999999999998</v>
      </c>
    </row>
    <row r="205" spans="1:17" hidden="1" outlineLevel="2" x14ac:dyDescent="0.2">
      <c r="A205" t="s">
        <v>87</v>
      </c>
      <c r="B205" s="99"/>
      <c r="C205" s="99"/>
      <c r="D205" s="100" t="s">
        <v>127</v>
      </c>
      <c r="E205" s="97"/>
      <c r="F205" s="97"/>
      <c r="G205" s="105">
        <v>0.48750000000000004</v>
      </c>
      <c r="H205" s="105">
        <v>0.48750000000000004</v>
      </c>
      <c r="I205" s="105">
        <v>0.53749999999999998</v>
      </c>
      <c r="J205" s="105">
        <v>0.53749999999999998</v>
      </c>
      <c r="K205" s="105">
        <v>0.53749999999999998</v>
      </c>
      <c r="L205" s="105">
        <v>0.53749999999999998</v>
      </c>
      <c r="M205" s="105">
        <v>0.53749999999999998</v>
      </c>
      <c r="N205" s="105">
        <v>0.53749999999999998</v>
      </c>
      <c r="O205" s="105">
        <v>0.53749999999999998</v>
      </c>
      <c r="P205" s="105">
        <v>0.53749999999999998</v>
      </c>
      <c r="Q205" s="105">
        <v>0.53749999999999998</v>
      </c>
    </row>
    <row r="206" spans="1:17" hidden="1" outlineLevel="2" x14ac:dyDescent="0.2">
      <c r="A206" t="s">
        <v>88</v>
      </c>
      <c r="B206" s="99"/>
      <c r="C206" s="99"/>
      <c r="D206" s="100" t="s">
        <v>127</v>
      </c>
      <c r="E206" s="97"/>
      <c r="F206" s="97"/>
      <c r="G206" s="105">
        <v>0.48750000000000004</v>
      </c>
      <c r="H206" s="105">
        <v>0.48750000000000004</v>
      </c>
      <c r="I206" s="105">
        <v>0.53749999999999998</v>
      </c>
      <c r="J206" s="105">
        <v>0.53749999999999998</v>
      </c>
      <c r="K206" s="105">
        <v>0.53749999999999998</v>
      </c>
      <c r="L206" s="105">
        <v>0.53749999999999998</v>
      </c>
      <c r="M206" s="105">
        <v>0.53749999999999998</v>
      </c>
      <c r="N206" s="105">
        <v>0.53749999999999998</v>
      </c>
      <c r="O206" s="105">
        <v>0.53749999999999998</v>
      </c>
      <c r="P206" s="105">
        <v>0.53749999999999998</v>
      </c>
      <c r="Q206" s="105">
        <v>0.53749999999999998</v>
      </c>
    </row>
    <row r="207" spans="1:17" hidden="1" outlineLevel="2" x14ac:dyDescent="0.2">
      <c r="A207" t="s">
        <v>89</v>
      </c>
      <c r="B207" s="99"/>
      <c r="C207" s="99"/>
      <c r="D207" s="100" t="s">
        <v>127</v>
      </c>
      <c r="E207" s="97"/>
      <c r="F207" s="97"/>
      <c r="G207" s="105">
        <v>0.48750000000000004</v>
      </c>
      <c r="H207" s="105">
        <v>0.48750000000000004</v>
      </c>
      <c r="I207" s="105">
        <v>0.53749999999999998</v>
      </c>
      <c r="J207" s="105">
        <v>0.53749999999999998</v>
      </c>
      <c r="K207" s="105">
        <v>0.53749999999999998</v>
      </c>
      <c r="L207" s="105">
        <v>0.53749999999999998</v>
      </c>
      <c r="M207" s="105">
        <v>0.53749999999999998</v>
      </c>
      <c r="N207" s="105">
        <v>0.53749999999999998</v>
      </c>
      <c r="O207" s="105">
        <v>0.53749999999999998</v>
      </c>
      <c r="P207" s="105">
        <v>0.53749999999999998</v>
      </c>
      <c r="Q207" s="105">
        <v>0.53749999999999998</v>
      </c>
    </row>
    <row r="208" spans="1:17" hidden="1" outlineLevel="2" x14ac:dyDescent="0.2">
      <c r="A208" t="s">
        <v>90</v>
      </c>
      <c r="B208" s="99"/>
      <c r="C208" s="99"/>
      <c r="D208" s="100" t="s">
        <v>127</v>
      </c>
      <c r="E208" s="97"/>
      <c r="F208" s="97"/>
      <c r="G208" s="105">
        <v>0.48750000000000004</v>
      </c>
      <c r="H208" s="105">
        <v>0.48750000000000004</v>
      </c>
      <c r="I208" s="105">
        <v>0.53749999999999998</v>
      </c>
      <c r="J208" s="105">
        <v>0.53749999999999998</v>
      </c>
      <c r="K208" s="105">
        <v>0.53749999999999998</v>
      </c>
      <c r="L208" s="105">
        <v>0.53749999999999998</v>
      </c>
      <c r="M208" s="105">
        <v>0.53749999999999998</v>
      </c>
      <c r="N208" s="105">
        <v>0.53749999999999998</v>
      </c>
      <c r="O208" s="105">
        <v>0.53749999999999998</v>
      </c>
      <c r="P208" s="105">
        <v>0.53749999999999998</v>
      </c>
      <c r="Q208" s="105">
        <v>0.53749999999999998</v>
      </c>
    </row>
    <row r="209" spans="1:17" hidden="1" outlineLevel="2" x14ac:dyDescent="0.2">
      <c r="A209" t="s">
        <v>91</v>
      </c>
      <c r="B209" s="99"/>
      <c r="C209" s="99"/>
      <c r="D209" s="100" t="s">
        <v>127</v>
      </c>
      <c r="E209" s="97"/>
      <c r="F209" s="97"/>
      <c r="G209" s="105">
        <v>0.48750000000000004</v>
      </c>
      <c r="H209" s="105">
        <v>0.48750000000000004</v>
      </c>
      <c r="I209" s="105">
        <v>0.53749999999999998</v>
      </c>
      <c r="J209" s="105">
        <v>0.53749999999999998</v>
      </c>
      <c r="K209" s="105">
        <v>0.53749999999999998</v>
      </c>
      <c r="L209" s="105">
        <v>0.53749999999999998</v>
      </c>
      <c r="M209" s="105">
        <v>0.53749999999999998</v>
      </c>
      <c r="N209" s="105">
        <v>0.53749999999999998</v>
      </c>
      <c r="O209" s="105">
        <v>0.53749999999999998</v>
      </c>
      <c r="P209" s="105">
        <v>0.53749999999999998</v>
      </c>
      <c r="Q209" s="105">
        <v>0.53749999999999998</v>
      </c>
    </row>
    <row r="210" spans="1:17" hidden="1" outlineLevel="2" x14ac:dyDescent="0.2">
      <c r="A210" t="s">
        <v>92</v>
      </c>
      <c r="B210" s="99"/>
      <c r="C210" s="99"/>
      <c r="D210" s="100" t="s">
        <v>127</v>
      </c>
      <c r="E210" s="97"/>
      <c r="F210" s="97"/>
      <c r="G210" s="105">
        <v>0.48750000000000004</v>
      </c>
      <c r="H210" s="105">
        <v>0.48750000000000004</v>
      </c>
      <c r="I210" s="105">
        <v>0.53749999999999998</v>
      </c>
      <c r="J210" s="105">
        <v>0.53749999999999998</v>
      </c>
      <c r="K210" s="105">
        <v>0.53749999999999998</v>
      </c>
      <c r="L210" s="105">
        <v>0.53749999999999998</v>
      </c>
      <c r="M210" s="105">
        <v>0.53749999999999998</v>
      </c>
      <c r="N210" s="105">
        <v>0.53749999999999998</v>
      </c>
      <c r="O210" s="105">
        <v>0.53749999999999998</v>
      </c>
      <c r="P210" s="105">
        <v>0.53749999999999998</v>
      </c>
      <c r="Q210" s="105">
        <v>0.53749999999999998</v>
      </c>
    </row>
    <row r="211" spans="1:17" hidden="1" outlineLevel="2" x14ac:dyDescent="0.2">
      <c r="A211" t="s">
        <v>93</v>
      </c>
      <c r="B211" s="99"/>
      <c r="C211" s="99"/>
      <c r="D211" s="100" t="s">
        <v>127</v>
      </c>
      <c r="E211" s="97"/>
      <c r="F211" s="97"/>
      <c r="G211" s="105">
        <v>0.48750000000000004</v>
      </c>
      <c r="H211" s="105">
        <v>0.48750000000000004</v>
      </c>
      <c r="I211" s="105">
        <v>0.53749999999999998</v>
      </c>
      <c r="J211" s="105">
        <v>0.53749999999999998</v>
      </c>
      <c r="K211" s="105">
        <v>0.53749999999999998</v>
      </c>
      <c r="L211" s="105">
        <v>0.53749999999999998</v>
      </c>
      <c r="M211" s="105">
        <v>0.53749999999999998</v>
      </c>
      <c r="N211" s="105">
        <v>0.53749999999999998</v>
      </c>
      <c r="O211" s="105">
        <v>0.53749999999999998</v>
      </c>
      <c r="P211" s="105">
        <v>0.53749999999999998</v>
      </c>
      <c r="Q211" s="105">
        <v>0.53749999999999998</v>
      </c>
    </row>
    <row r="212" spans="1:17" hidden="1" outlineLevel="2" x14ac:dyDescent="0.2">
      <c r="A212" t="s">
        <v>94</v>
      </c>
      <c r="B212" s="99"/>
      <c r="C212" s="99"/>
      <c r="D212" s="100" t="s">
        <v>127</v>
      </c>
      <c r="E212" s="97"/>
      <c r="F212" s="97"/>
      <c r="G212" s="105">
        <v>0.4375</v>
      </c>
      <c r="H212" s="105">
        <v>0.4375</v>
      </c>
      <c r="I212" s="105">
        <v>0.48750000000000004</v>
      </c>
      <c r="J212" s="105">
        <v>0.48750000000000004</v>
      </c>
      <c r="K212" s="105">
        <v>0.48750000000000004</v>
      </c>
      <c r="L212" s="105">
        <v>0.48750000000000004</v>
      </c>
      <c r="M212" s="105">
        <v>0.48750000000000004</v>
      </c>
      <c r="N212" s="105">
        <v>0.48750000000000004</v>
      </c>
      <c r="O212" s="105">
        <v>0.48750000000000004</v>
      </c>
      <c r="P212" s="105">
        <v>0.48750000000000004</v>
      </c>
      <c r="Q212" s="105">
        <v>0.48750000000000004</v>
      </c>
    </row>
    <row r="213" spans="1:17" hidden="1" outlineLevel="2" x14ac:dyDescent="0.2">
      <c r="A213" t="s">
        <v>95</v>
      </c>
      <c r="B213" s="99"/>
      <c r="C213" s="99"/>
      <c r="D213" s="100" t="s">
        <v>127</v>
      </c>
      <c r="E213" s="97"/>
      <c r="F213" s="97"/>
      <c r="G213" s="105">
        <v>0.4375</v>
      </c>
      <c r="H213" s="105">
        <v>0.4375</v>
      </c>
      <c r="I213" s="105">
        <v>0.48750000000000004</v>
      </c>
      <c r="J213" s="105">
        <v>0.48750000000000004</v>
      </c>
      <c r="K213" s="105">
        <v>0.48750000000000004</v>
      </c>
      <c r="L213" s="105">
        <v>0.48750000000000004</v>
      </c>
      <c r="M213" s="105">
        <v>0.48750000000000004</v>
      </c>
      <c r="N213" s="105">
        <v>0.48750000000000004</v>
      </c>
      <c r="O213" s="105">
        <v>0.48750000000000004</v>
      </c>
      <c r="P213" s="105">
        <v>0.48750000000000004</v>
      </c>
      <c r="Q213" s="105">
        <v>0.48750000000000004</v>
      </c>
    </row>
    <row r="214" spans="1:17" hidden="1" outlineLevel="1" x14ac:dyDescent="0.2">
      <c r="F214" s="97"/>
      <c r="M214" s="97"/>
      <c r="N214" s="97"/>
    </row>
    <row r="215" spans="1:17" ht="17.25" hidden="1" outlineLevel="1" x14ac:dyDescent="0.3">
      <c r="A215" s="15" t="s">
        <v>278</v>
      </c>
      <c r="F215" s="97"/>
      <c r="M215" s="97"/>
      <c r="N215" s="97"/>
    </row>
    <row r="216" spans="1:17" hidden="1" outlineLevel="2" x14ac:dyDescent="0.2">
      <c r="A216" s="12" t="s">
        <v>279</v>
      </c>
      <c r="F216" s="97"/>
      <c r="G216" s="87"/>
      <c r="H216" s="87"/>
      <c r="I216" s="87"/>
      <c r="J216" s="87"/>
      <c r="K216" s="87"/>
      <c r="L216" s="87"/>
      <c r="M216" s="97"/>
      <c r="N216" s="97"/>
      <c r="O216" s="87"/>
      <c r="P216" s="87"/>
    </row>
    <row r="217" spans="1:17" hidden="1" outlineLevel="2" x14ac:dyDescent="0.2">
      <c r="F217" s="97"/>
      <c r="M217" s="97"/>
      <c r="N217" s="97"/>
    </row>
    <row r="218" spans="1:17" ht="15" hidden="1" outlineLevel="2" x14ac:dyDescent="0.25">
      <c r="A218" s="16" t="s">
        <v>588</v>
      </c>
      <c r="E218" s="86"/>
      <c r="F218" s="97"/>
      <c r="G218" s="12"/>
      <c r="M218" s="97"/>
      <c r="N218" s="97"/>
    </row>
    <row r="219" spans="1:17" s="97" customFormat="1" hidden="1" outlineLevel="2" x14ac:dyDescent="0.2">
      <c r="A219" s="97" t="s">
        <v>585</v>
      </c>
      <c r="E219" s="17" t="str">
        <f>$E$120</f>
        <v>Fixed Incentive</v>
      </c>
    </row>
    <row r="220" spans="1:17" s="97" customFormat="1" hidden="1" outlineLevel="2" x14ac:dyDescent="0.2">
      <c r="A220" s="97" t="s">
        <v>587</v>
      </c>
      <c r="E220" s="17">
        <f>$E$121</f>
        <v>2</v>
      </c>
    </row>
    <row r="221" spans="1:17" hidden="1" outlineLevel="2" x14ac:dyDescent="0.2">
      <c r="F221" s="97"/>
      <c r="G221" s="7">
        <v>2020</v>
      </c>
      <c r="H221" s="7">
        <v>2021</v>
      </c>
      <c r="I221" s="7">
        <v>2022</v>
      </c>
      <c r="J221" s="7">
        <v>2023</v>
      </c>
      <c r="K221" s="7">
        <v>2024</v>
      </c>
      <c r="L221" s="7">
        <v>2025</v>
      </c>
      <c r="M221" s="7">
        <v>2026</v>
      </c>
      <c r="N221" s="7">
        <v>2027</v>
      </c>
      <c r="O221" s="7">
        <v>2028</v>
      </c>
      <c r="P221" s="7">
        <v>2029</v>
      </c>
      <c r="Q221" s="7">
        <v>2030</v>
      </c>
    </row>
    <row r="222" spans="1:17" hidden="1" outlineLevel="2" x14ac:dyDescent="0.2">
      <c r="A222" t="s">
        <v>77</v>
      </c>
      <c r="D222" s="23" t="s">
        <v>381</v>
      </c>
      <c r="E222" s="97"/>
      <c r="F222" s="97"/>
      <c r="G222" s="114">
        <f t="shared" ref="G222:Q222" si="27">CHOOSE($E$220,G244,G266,G288)</f>
        <v>15</v>
      </c>
      <c r="H222" s="114">
        <f t="shared" si="27"/>
        <v>15</v>
      </c>
      <c r="I222" s="114">
        <f t="shared" si="27"/>
        <v>15</v>
      </c>
      <c r="J222" s="114">
        <f t="shared" si="27"/>
        <v>15</v>
      </c>
      <c r="K222" s="114">
        <f t="shared" si="27"/>
        <v>15</v>
      </c>
      <c r="L222" s="114">
        <f t="shared" si="27"/>
        <v>15</v>
      </c>
      <c r="M222" s="114">
        <f t="shared" si="27"/>
        <v>15</v>
      </c>
      <c r="N222" s="114">
        <f t="shared" si="27"/>
        <v>15</v>
      </c>
      <c r="O222" s="114">
        <f t="shared" si="27"/>
        <v>15</v>
      </c>
      <c r="P222" s="114">
        <f t="shared" si="27"/>
        <v>15</v>
      </c>
      <c r="Q222" s="114">
        <f t="shared" si="27"/>
        <v>15</v>
      </c>
    </row>
    <row r="223" spans="1:17" s="97" customFormat="1" hidden="1" outlineLevel="2" x14ac:dyDescent="0.2">
      <c r="A223" s="97" t="s">
        <v>78</v>
      </c>
      <c r="D223" s="23" t="s">
        <v>381</v>
      </c>
      <c r="G223" s="114">
        <f t="shared" ref="G223:Q223" si="28">CHOOSE($E$220,G245,G267,G289)</f>
        <v>15</v>
      </c>
      <c r="H223" s="114">
        <f t="shared" si="28"/>
        <v>15</v>
      </c>
      <c r="I223" s="114">
        <f t="shared" si="28"/>
        <v>15</v>
      </c>
      <c r="J223" s="114">
        <f t="shared" si="28"/>
        <v>15</v>
      </c>
      <c r="K223" s="114">
        <f t="shared" si="28"/>
        <v>15</v>
      </c>
      <c r="L223" s="114">
        <f t="shared" si="28"/>
        <v>15</v>
      </c>
      <c r="M223" s="114">
        <f t="shared" si="28"/>
        <v>15</v>
      </c>
      <c r="N223" s="114">
        <f t="shared" si="28"/>
        <v>15</v>
      </c>
      <c r="O223" s="114">
        <f t="shared" si="28"/>
        <v>15</v>
      </c>
      <c r="P223" s="114">
        <f t="shared" si="28"/>
        <v>15</v>
      </c>
      <c r="Q223" s="114">
        <f t="shared" si="28"/>
        <v>15</v>
      </c>
    </row>
    <row r="224" spans="1:17" hidden="1" outlineLevel="2" x14ac:dyDescent="0.2">
      <c r="A224" t="s">
        <v>79</v>
      </c>
      <c r="D224" s="23" t="s">
        <v>381</v>
      </c>
      <c r="E224" s="97"/>
      <c r="F224" s="97"/>
      <c r="G224" s="114">
        <f t="shared" ref="G224:Q224" si="29">CHOOSE($E$220,G246,G268,G290)</f>
        <v>15</v>
      </c>
      <c r="H224" s="114">
        <f t="shared" si="29"/>
        <v>15</v>
      </c>
      <c r="I224" s="114">
        <f t="shared" si="29"/>
        <v>15</v>
      </c>
      <c r="J224" s="114">
        <f t="shared" si="29"/>
        <v>15</v>
      </c>
      <c r="K224" s="114">
        <f t="shared" si="29"/>
        <v>15</v>
      </c>
      <c r="L224" s="114">
        <f t="shared" si="29"/>
        <v>15</v>
      </c>
      <c r="M224" s="114">
        <f t="shared" si="29"/>
        <v>15</v>
      </c>
      <c r="N224" s="114">
        <f t="shared" si="29"/>
        <v>15</v>
      </c>
      <c r="O224" s="114">
        <f t="shared" si="29"/>
        <v>15</v>
      </c>
      <c r="P224" s="114">
        <f t="shared" si="29"/>
        <v>15</v>
      </c>
      <c r="Q224" s="114">
        <f t="shared" si="29"/>
        <v>15</v>
      </c>
    </row>
    <row r="225" spans="1:17" hidden="1" outlineLevel="2" x14ac:dyDescent="0.2">
      <c r="A225" t="s">
        <v>80</v>
      </c>
      <c r="D225" s="23" t="s">
        <v>381</v>
      </c>
      <c r="E225" s="97"/>
      <c r="F225" s="97"/>
      <c r="G225" s="114">
        <f t="shared" ref="G225:Q225" si="30">CHOOSE($E$220,G247,G269,G291)</f>
        <v>15</v>
      </c>
      <c r="H225" s="114">
        <f t="shared" si="30"/>
        <v>15</v>
      </c>
      <c r="I225" s="114">
        <f t="shared" si="30"/>
        <v>15</v>
      </c>
      <c r="J225" s="114">
        <f t="shared" si="30"/>
        <v>15</v>
      </c>
      <c r="K225" s="114">
        <f t="shared" si="30"/>
        <v>15</v>
      </c>
      <c r="L225" s="114">
        <f t="shared" si="30"/>
        <v>15</v>
      </c>
      <c r="M225" s="114">
        <f t="shared" si="30"/>
        <v>15</v>
      </c>
      <c r="N225" s="114">
        <f t="shared" si="30"/>
        <v>15</v>
      </c>
      <c r="O225" s="114">
        <f t="shared" si="30"/>
        <v>15</v>
      </c>
      <c r="P225" s="114">
        <f t="shared" si="30"/>
        <v>15</v>
      </c>
      <c r="Q225" s="114">
        <f t="shared" si="30"/>
        <v>15</v>
      </c>
    </row>
    <row r="226" spans="1:17" hidden="1" outlineLevel="2" x14ac:dyDescent="0.2">
      <c r="A226" t="s">
        <v>81</v>
      </c>
      <c r="D226" s="23" t="s">
        <v>381</v>
      </c>
      <c r="E226" s="97"/>
      <c r="F226" s="97"/>
      <c r="G226" s="114">
        <f t="shared" ref="G226:Q226" si="31">CHOOSE($E$220,G248,G270,G292)</f>
        <v>15</v>
      </c>
      <c r="H226" s="114">
        <f t="shared" si="31"/>
        <v>15</v>
      </c>
      <c r="I226" s="114">
        <f t="shared" si="31"/>
        <v>15</v>
      </c>
      <c r="J226" s="114">
        <f t="shared" si="31"/>
        <v>15</v>
      </c>
      <c r="K226" s="114">
        <f t="shared" si="31"/>
        <v>15</v>
      </c>
      <c r="L226" s="114">
        <f t="shared" si="31"/>
        <v>15</v>
      </c>
      <c r="M226" s="114">
        <f t="shared" si="31"/>
        <v>15</v>
      </c>
      <c r="N226" s="114">
        <f t="shared" si="31"/>
        <v>15</v>
      </c>
      <c r="O226" s="114">
        <f t="shared" si="31"/>
        <v>15</v>
      </c>
      <c r="P226" s="114">
        <f t="shared" si="31"/>
        <v>15</v>
      </c>
      <c r="Q226" s="114">
        <f t="shared" si="31"/>
        <v>15</v>
      </c>
    </row>
    <row r="227" spans="1:17" hidden="1" outlineLevel="2" x14ac:dyDescent="0.2">
      <c r="A227" t="s">
        <v>82</v>
      </c>
      <c r="D227" s="23" t="s">
        <v>381</v>
      </c>
      <c r="E227" s="97"/>
      <c r="F227" s="97"/>
      <c r="G227" s="114">
        <f t="shared" ref="G227:Q227" si="32">CHOOSE($E$220,G249,G271,G293)</f>
        <v>12</v>
      </c>
      <c r="H227" s="114">
        <f t="shared" si="32"/>
        <v>12</v>
      </c>
      <c r="I227" s="114">
        <f t="shared" si="32"/>
        <v>12</v>
      </c>
      <c r="J227" s="114">
        <f t="shared" si="32"/>
        <v>12</v>
      </c>
      <c r="K227" s="114">
        <f t="shared" si="32"/>
        <v>12</v>
      </c>
      <c r="L227" s="114">
        <f t="shared" si="32"/>
        <v>12</v>
      </c>
      <c r="M227" s="114">
        <f t="shared" si="32"/>
        <v>12</v>
      </c>
      <c r="N227" s="114">
        <f t="shared" si="32"/>
        <v>12</v>
      </c>
      <c r="O227" s="114">
        <f t="shared" si="32"/>
        <v>12</v>
      </c>
      <c r="P227" s="114">
        <f t="shared" si="32"/>
        <v>12</v>
      </c>
      <c r="Q227" s="114">
        <f t="shared" si="32"/>
        <v>12</v>
      </c>
    </row>
    <row r="228" spans="1:17" hidden="1" outlineLevel="2" x14ac:dyDescent="0.2">
      <c r="A228" t="s">
        <v>83</v>
      </c>
      <c r="D228" s="23" t="s">
        <v>381</v>
      </c>
      <c r="E228" s="97"/>
      <c r="F228" s="97"/>
      <c r="G228" s="114">
        <f>CHOOSE($E$220,G250,G272,G294)</f>
        <v>12</v>
      </c>
      <c r="H228" s="114">
        <f t="shared" ref="H228:Q228" si="33">CHOOSE($E$220,H250,H272,H294)</f>
        <v>12</v>
      </c>
      <c r="I228" s="114">
        <f t="shared" si="33"/>
        <v>12</v>
      </c>
      <c r="J228" s="114">
        <f t="shared" si="33"/>
        <v>12</v>
      </c>
      <c r="K228" s="114">
        <f t="shared" si="33"/>
        <v>12</v>
      </c>
      <c r="L228" s="114">
        <f t="shared" si="33"/>
        <v>12</v>
      </c>
      <c r="M228" s="114">
        <f t="shared" si="33"/>
        <v>12</v>
      </c>
      <c r="N228" s="114">
        <f t="shared" si="33"/>
        <v>12</v>
      </c>
      <c r="O228" s="114">
        <f t="shared" si="33"/>
        <v>12</v>
      </c>
      <c r="P228" s="114">
        <f t="shared" si="33"/>
        <v>12</v>
      </c>
      <c r="Q228" s="114">
        <f t="shared" si="33"/>
        <v>12</v>
      </c>
    </row>
    <row r="229" spans="1:17" hidden="1" outlineLevel="2" x14ac:dyDescent="0.2">
      <c r="A229" t="s">
        <v>84</v>
      </c>
      <c r="D229" s="23" t="s">
        <v>381</v>
      </c>
      <c r="E229" s="97"/>
      <c r="F229" s="97"/>
      <c r="G229" s="114">
        <f t="shared" ref="G229:Q229" si="34">CHOOSE($E$220,G251,G273,G295)</f>
        <v>10</v>
      </c>
      <c r="H229" s="114">
        <f t="shared" si="34"/>
        <v>10</v>
      </c>
      <c r="I229" s="114">
        <f t="shared" si="34"/>
        <v>10</v>
      </c>
      <c r="J229" s="114">
        <f t="shared" si="34"/>
        <v>10</v>
      </c>
      <c r="K229" s="114">
        <f t="shared" si="34"/>
        <v>10</v>
      </c>
      <c r="L229" s="114">
        <f t="shared" si="34"/>
        <v>10</v>
      </c>
      <c r="M229" s="114">
        <f t="shared" si="34"/>
        <v>10</v>
      </c>
      <c r="N229" s="114">
        <f t="shared" si="34"/>
        <v>10</v>
      </c>
      <c r="O229" s="114">
        <f t="shared" si="34"/>
        <v>10</v>
      </c>
      <c r="P229" s="114">
        <f t="shared" si="34"/>
        <v>10</v>
      </c>
      <c r="Q229" s="114">
        <f t="shared" si="34"/>
        <v>10</v>
      </c>
    </row>
    <row r="230" spans="1:17" hidden="1" outlineLevel="2" x14ac:dyDescent="0.2">
      <c r="A230" t="s">
        <v>85</v>
      </c>
      <c r="D230" s="23" t="s">
        <v>381</v>
      </c>
      <c r="E230" s="97"/>
      <c r="F230" s="97"/>
      <c r="G230" s="114">
        <f t="shared" ref="G230:Q230" si="35">CHOOSE($E$220,G252,G274,G296)</f>
        <v>12</v>
      </c>
      <c r="H230" s="114">
        <f t="shared" si="35"/>
        <v>12</v>
      </c>
      <c r="I230" s="114">
        <f t="shared" si="35"/>
        <v>12</v>
      </c>
      <c r="J230" s="114">
        <f t="shared" si="35"/>
        <v>12</v>
      </c>
      <c r="K230" s="114">
        <f t="shared" si="35"/>
        <v>12</v>
      </c>
      <c r="L230" s="114">
        <f t="shared" si="35"/>
        <v>12</v>
      </c>
      <c r="M230" s="114">
        <f t="shared" si="35"/>
        <v>12</v>
      </c>
      <c r="N230" s="114">
        <f t="shared" si="35"/>
        <v>12</v>
      </c>
      <c r="O230" s="114">
        <f t="shared" si="35"/>
        <v>12</v>
      </c>
      <c r="P230" s="114">
        <f t="shared" si="35"/>
        <v>12</v>
      </c>
      <c r="Q230" s="114">
        <f t="shared" si="35"/>
        <v>12</v>
      </c>
    </row>
    <row r="231" spans="1:17" hidden="1" outlineLevel="2" x14ac:dyDescent="0.2">
      <c r="A231" t="s">
        <v>86</v>
      </c>
      <c r="D231" s="23" t="s">
        <v>381</v>
      </c>
      <c r="E231" s="97"/>
      <c r="F231" s="97"/>
      <c r="G231" s="114">
        <f t="shared" ref="G231:Q231" si="36">CHOOSE($E$220,G253,G275,G297)</f>
        <v>10</v>
      </c>
      <c r="H231" s="114">
        <f t="shared" si="36"/>
        <v>10</v>
      </c>
      <c r="I231" s="114">
        <f t="shared" si="36"/>
        <v>10</v>
      </c>
      <c r="J231" s="114">
        <f t="shared" si="36"/>
        <v>10</v>
      </c>
      <c r="K231" s="114">
        <f t="shared" si="36"/>
        <v>10</v>
      </c>
      <c r="L231" s="114">
        <f t="shared" si="36"/>
        <v>10</v>
      </c>
      <c r="M231" s="114">
        <f t="shared" si="36"/>
        <v>10</v>
      </c>
      <c r="N231" s="114">
        <f t="shared" si="36"/>
        <v>10</v>
      </c>
      <c r="O231" s="114">
        <f t="shared" si="36"/>
        <v>10</v>
      </c>
      <c r="P231" s="114">
        <f t="shared" si="36"/>
        <v>10</v>
      </c>
      <c r="Q231" s="114">
        <f t="shared" si="36"/>
        <v>10</v>
      </c>
    </row>
    <row r="232" spans="1:17" hidden="1" outlineLevel="2" x14ac:dyDescent="0.2">
      <c r="A232" t="s">
        <v>87</v>
      </c>
      <c r="D232" s="23" t="s">
        <v>381</v>
      </c>
      <c r="E232" s="97"/>
      <c r="F232" s="97"/>
      <c r="G232" s="114">
        <f t="shared" ref="G232:Q232" si="37">CHOOSE($E$220,G254,G276,G298)</f>
        <v>10</v>
      </c>
      <c r="H232" s="114">
        <f t="shared" si="37"/>
        <v>10</v>
      </c>
      <c r="I232" s="114">
        <f t="shared" si="37"/>
        <v>10</v>
      </c>
      <c r="J232" s="114">
        <f t="shared" si="37"/>
        <v>10</v>
      </c>
      <c r="K232" s="114">
        <f t="shared" si="37"/>
        <v>10</v>
      </c>
      <c r="L232" s="114">
        <f t="shared" si="37"/>
        <v>10</v>
      </c>
      <c r="M232" s="114">
        <f t="shared" si="37"/>
        <v>10</v>
      </c>
      <c r="N232" s="114">
        <f t="shared" si="37"/>
        <v>10</v>
      </c>
      <c r="O232" s="114">
        <f t="shared" si="37"/>
        <v>10</v>
      </c>
      <c r="P232" s="114">
        <f t="shared" si="37"/>
        <v>10</v>
      </c>
      <c r="Q232" s="114">
        <f t="shared" si="37"/>
        <v>10</v>
      </c>
    </row>
    <row r="233" spans="1:17" hidden="1" outlineLevel="2" x14ac:dyDescent="0.2">
      <c r="A233" t="s">
        <v>88</v>
      </c>
      <c r="D233" s="23" t="s">
        <v>381</v>
      </c>
      <c r="E233" s="97"/>
      <c r="F233" s="97"/>
      <c r="G233" s="114">
        <f t="shared" ref="G233:Q233" si="38">CHOOSE($E$220,G255,G277,G299)</f>
        <v>12</v>
      </c>
      <c r="H233" s="114">
        <f t="shared" si="38"/>
        <v>12</v>
      </c>
      <c r="I233" s="114">
        <f t="shared" si="38"/>
        <v>12</v>
      </c>
      <c r="J233" s="114">
        <f t="shared" si="38"/>
        <v>12</v>
      </c>
      <c r="K233" s="114">
        <f t="shared" si="38"/>
        <v>12</v>
      </c>
      <c r="L233" s="114">
        <f t="shared" si="38"/>
        <v>12</v>
      </c>
      <c r="M233" s="114">
        <f t="shared" si="38"/>
        <v>12</v>
      </c>
      <c r="N233" s="114">
        <f t="shared" si="38"/>
        <v>12</v>
      </c>
      <c r="O233" s="114">
        <f t="shared" si="38"/>
        <v>12</v>
      </c>
      <c r="P233" s="114">
        <f t="shared" si="38"/>
        <v>12</v>
      </c>
      <c r="Q233" s="114">
        <f t="shared" si="38"/>
        <v>12</v>
      </c>
    </row>
    <row r="234" spans="1:17" hidden="1" outlineLevel="2" x14ac:dyDescent="0.2">
      <c r="A234" t="s">
        <v>89</v>
      </c>
      <c r="D234" s="23" t="s">
        <v>381</v>
      </c>
      <c r="E234" s="97"/>
      <c r="F234" s="97"/>
      <c r="G234" s="114">
        <f t="shared" ref="G234:Q234" si="39">CHOOSE($E$220,G256,G278,G300)</f>
        <v>12</v>
      </c>
      <c r="H234" s="114">
        <f t="shared" si="39"/>
        <v>12</v>
      </c>
      <c r="I234" s="114">
        <f t="shared" si="39"/>
        <v>12</v>
      </c>
      <c r="J234" s="114">
        <f t="shared" si="39"/>
        <v>12</v>
      </c>
      <c r="K234" s="114">
        <f t="shared" si="39"/>
        <v>12</v>
      </c>
      <c r="L234" s="114">
        <f t="shared" si="39"/>
        <v>12</v>
      </c>
      <c r="M234" s="114">
        <f t="shared" si="39"/>
        <v>12</v>
      </c>
      <c r="N234" s="114">
        <f t="shared" si="39"/>
        <v>12</v>
      </c>
      <c r="O234" s="114">
        <f t="shared" si="39"/>
        <v>12</v>
      </c>
      <c r="P234" s="114">
        <f t="shared" si="39"/>
        <v>12</v>
      </c>
      <c r="Q234" s="114">
        <f t="shared" si="39"/>
        <v>12</v>
      </c>
    </row>
    <row r="235" spans="1:17" hidden="1" outlineLevel="2" x14ac:dyDescent="0.2">
      <c r="A235" t="s">
        <v>90</v>
      </c>
      <c r="D235" s="23" t="s">
        <v>381</v>
      </c>
      <c r="E235" s="97"/>
      <c r="F235" s="97"/>
      <c r="G235" s="114">
        <f t="shared" ref="G235:Q235" si="40">CHOOSE($E$220,G257,G279,G301)</f>
        <v>10</v>
      </c>
      <c r="H235" s="114">
        <f t="shared" si="40"/>
        <v>10</v>
      </c>
      <c r="I235" s="114">
        <f t="shared" si="40"/>
        <v>10</v>
      </c>
      <c r="J235" s="114">
        <f t="shared" si="40"/>
        <v>10</v>
      </c>
      <c r="K235" s="114">
        <f t="shared" si="40"/>
        <v>10</v>
      </c>
      <c r="L235" s="114">
        <f t="shared" si="40"/>
        <v>10</v>
      </c>
      <c r="M235" s="114">
        <f t="shared" si="40"/>
        <v>10</v>
      </c>
      <c r="N235" s="114">
        <f t="shared" si="40"/>
        <v>10</v>
      </c>
      <c r="O235" s="114">
        <f t="shared" si="40"/>
        <v>10</v>
      </c>
      <c r="P235" s="114">
        <f t="shared" si="40"/>
        <v>10</v>
      </c>
      <c r="Q235" s="114">
        <f t="shared" si="40"/>
        <v>10</v>
      </c>
    </row>
    <row r="236" spans="1:17" hidden="1" outlineLevel="2" x14ac:dyDescent="0.2">
      <c r="A236" t="s">
        <v>91</v>
      </c>
      <c r="D236" s="23" t="s">
        <v>381</v>
      </c>
      <c r="E236" s="97"/>
      <c r="F236" s="97"/>
      <c r="G236" s="114">
        <f t="shared" ref="G236:Q236" si="41">CHOOSE($E$220,G258,G280,G302)</f>
        <v>12</v>
      </c>
      <c r="H236" s="114">
        <f t="shared" si="41"/>
        <v>12</v>
      </c>
      <c r="I236" s="114">
        <f t="shared" si="41"/>
        <v>12</v>
      </c>
      <c r="J236" s="114">
        <f t="shared" si="41"/>
        <v>12</v>
      </c>
      <c r="K236" s="114">
        <f t="shared" si="41"/>
        <v>12</v>
      </c>
      <c r="L236" s="114">
        <f t="shared" si="41"/>
        <v>12</v>
      </c>
      <c r="M236" s="114">
        <f t="shared" si="41"/>
        <v>12</v>
      </c>
      <c r="N236" s="114">
        <f t="shared" si="41"/>
        <v>12</v>
      </c>
      <c r="O236" s="114">
        <f t="shared" si="41"/>
        <v>12</v>
      </c>
      <c r="P236" s="114">
        <f t="shared" si="41"/>
        <v>12</v>
      </c>
      <c r="Q236" s="114">
        <f t="shared" si="41"/>
        <v>12</v>
      </c>
    </row>
    <row r="237" spans="1:17" hidden="1" outlineLevel="2" x14ac:dyDescent="0.2">
      <c r="A237" t="s">
        <v>92</v>
      </c>
      <c r="D237" s="23" t="s">
        <v>381</v>
      </c>
      <c r="E237" s="97"/>
      <c r="F237" s="97"/>
      <c r="G237" s="114">
        <f t="shared" ref="G237:Q237" si="42">CHOOSE($E$220,G259,G281,G303)</f>
        <v>12</v>
      </c>
      <c r="H237" s="114">
        <f t="shared" si="42"/>
        <v>12</v>
      </c>
      <c r="I237" s="114">
        <f t="shared" si="42"/>
        <v>12</v>
      </c>
      <c r="J237" s="114">
        <f t="shared" si="42"/>
        <v>12</v>
      </c>
      <c r="K237" s="114">
        <f t="shared" si="42"/>
        <v>12</v>
      </c>
      <c r="L237" s="114">
        <f t="shared" si="42"/>
        <v>12</v>
      </c>
      <c r="M237" s="114">
        <f t="shared" si="42"/>
        <v>12</v>
      </c>
      <c r="N237" s="114">
        <f t="shared" si="42"/>
        <v>12</v>
      </c>
      <c r="O237" s="114">
        <f t="shared" si="42"/>
        <v>12</v>
      </c>
      <c r="P237" s="114">
        <f t="shared" si="42"/>
        <v>12</v>
      </c>
      <c r="Q237" s="114">
        <f t="shared" si="42"/>
        <v>12</v>
      </c>
    </row>
    <row r="238" spans="1:17" hidden="1" outlineLevel="2" x14ac:dyDescent="0.2">
      <c r="A238" t="s">
        <v>93</v>
      </c>
      <c r="D238" s="23" t="s">
        <v>381</v>
      </c>
      <c r="E238" s="97"/>
      <c r="F238" s="97"/>
      <c r="G238" s="114">
        <f t="shared" ref="G238:Q238" si="43">CHOOSE($E$220,G260,G282,G304)</f>
        <v>12</v>
      </c>
      <c r="H238" s="114">
        <f t="shared" si="43"/>
        <v>12</v>
      </c>
      <c r="I238" s="114">
        <f t="shared" si="43"/>
        <v>12</v>
      </c>
      <c r="J238" s="114">
        <f t="shared" si="43"/>
        <v>12</v>
      </c>
      <c r="K238" s="114">
        <f t="shared" si="43"/>
        <v>12</v>
      </c>
      <c r="L238" s="114">
        <f t="shared" si="43"/>
        <v>12</v>
      </c>
      <c r="M238" s="114">
        <f t="shared" si="43"/>
        <v>12</v>
      </c>
      <c r="N238" s="114">
        <f t="shared" si="43"/>
        <v>12</v>
      </c>
      <c r="O238" s="114">
        <f t="shared" si="43"/>
        <v>12</v>
      </c>
      <c r="P238" s="114">
        <f t="shared" si="43"/>
        <v>12</v>
      </c>
      <c r="Q238" s="114">
        <f t="shared" si="43"/>
        <v>12</v>
      </c>
    </row>
    <row r="239" spans="1:17" hidden="1" outlineLevel="2" x14ac:dyDescent="0.2">
      <c r="A239" t="s">
        <v>94</v>
      </c>
      <c r="D239" s="23" t="s">
        <v>381</v>
      </c>
      <c r="E239" s="97"/>
      <c r="F239" s="97"/>
      <c r="G239" s="114">
        <f t="shared" ref="G239:Q239" si="44">CHOOSE($E$220,G261,G283,G305)</f>
        <v>13</v>
      </c>
      <c r="H239" s="114">
        <f t="shared" si="44"/>
        <v>13</v>
      </c>
      <c r="I239" s="114">
        <f t="shared" si="44"/>
        <v>13</v>
      </c>
      <c r="J239" s="114">
        <f t="shared" si="44"/>
        <v>13</v>
      </c>
      <c r="K239" s="114">
        <f t="shared" si="44"/>
        <v>13</v>
      </c>
      <c r="L239" s="114">
        <f t="shared" si="44"/>
        <v>13</v>
      </c>
      <c r="M239" s="114">
        <f t="shared" si="44"/>
        <v>13</v>
      </c>
      <c r="N239" s="114">
        <f t="shared" si="44"/>
        <v>13</v>
      </c>
      <c r="O239" s="114">
        <f t="shared" si="44"/>
        <v>13</v>
      </c>
      <c r="P239" s="114">
        <f t="shared" si="44"/>
        <v>13</v>
      </c>
      <c r="Q239" s="114">
        <f t="shared" si="44"/>
        <v>13</v>
      </c>
    </row>
    <row r="240" spans="1:17" hidden="1" outlineLevel="2" x14ac:dyDescent="0.2">
      <c r="A240" t="s">
        <v>95</v>
      </c>
      <c r="D240" s="23" t="s">
        <v>381</v>
      </c>
      <c r="E240" s="97"/>
      <c r="F240" s="97"/>
      <c r="G240" s="114">
        <f t="shared" ref="G240:Q240" si="45">CHOOSE($E$220,G262,G284,G306)</f>
        <v>10</v>
      </c>
      <c r="H240" s="114">
        <f t="shared" si="45"/>
        <v>10</v>
      </c>
      <c r="I240" s="114">
        <f t="shared" si="45"/>
        <v>10</v>
      </c>
      <c r="J240" s="114">
        <f t="shared" si="45"/>
        <v>10</v>
      </c>
      <c r="K240" s="114">
        <f t="shared" si="45"/>
        <v>10</v>
      </c>
      <c r="L240" s="114">
        <f t="shared" si="45"/>
        <v>10</v>
      </c>
      <c r="M240" s="114">
        <f t="shared" si="45"/>
        <v>10</v>
      </c>
      <c r="N240" s="114">
        <f t="shared" si="45"/>
        <v>10</v>
      </c>
      <c r="O240" s="114">
        <f t="shared" si="45"/>
        <v>10</v>
      </c>
      <c r="P240" s="114">
        <f t="shared" si="45"/>
        <v>10</v>
      </c>
      <c r="Q240" s="114">
        <f t="shared" si="45"/>
        <v>10</v>
      </c>
    </row>
    <row r="241" spans="1:17" s="97" customFormat="1" hidden="1" outlineLevel="2" x14ac:dyDescent="0.2"/>
    <row r="242" spans="1:17" ht="15" hidden="1" outlineLevel="2" x14ac:dyDescent="0.25">
      <c r="A242" s="98" t="s">
        <v>48</v>
      </c>
      <c r="F242" s="97"/>
      <c r="M242" s="97"/>
      <c r="N242" s="97"/>
    </row>
    <row r="243" spans="1:17" hidden="1" outlineLevel="2" x14ac:dyDescent="0.2">
      <c r="B243" s="99"/>
      <c r="C243" s="99"/>
      <c r="D243" s="99"/>
      <c r="E243" s="99"/>
      <c r="F243" s="97"/>
      <c r="G243" s="7">
        <v>2020</v>
      </c>
      <c r="H243" s="7">
        <v>2021</v>
      </c>
      <c r="I243" s="7">
        <v>2022</v>
      </c>
      <c r="J243" s="7">
        <v>2023</v>
      </c>
      <c r="K243" s="7">
        <v>2024</v>
      </c>
      <c r="L243" s="7">
        <v>2025</v>
      </c>
      <c r="M243" s="7">
        <v>2026</v>
      </c>
      <c r="N243" s="7">
        <v>2027</v>
      </c>
      <c r="O243" s="7">
        <v>2028</v>
      </c>
      <c r="P243" s="7">
        <v>2029</v>
      </c>
      <c r="Q243" s="7">
        <v>2030</v>
      </c>
    </row>
    <row r="244" spans="1:17" s="97" customFormat="1" hidden="1" outlineLevel="2" x14ac:dyDescent="0.2">
      <c r="A244" s="97" t="s">
        <v>77</v>
      </c>
      <c r="B244" s="99"/>
      <c r="C244" s="99"/>
      <c r="D244" s="23" t="s">
        <v>381</v>
      </c>
      <c r="E244" s="99"/>
      <c r="G244" s="106">
        <v>18</v>
      </c>
      <c r="H244" s="106">
        <v>18</v>
      </c>
      <c r="I244" s="106">
        <v>18</v>
      </c>
      <c r="J244" s="106">
        <v>18</v>
      </c>
      <c r="K244" s="106">
        <v>18</v>
      </c>
      <c r="L244" s="106">
        <v>18</v>
      </c>
      <c r="M244" s="106">
        <v>18</v>
      </c>
      <c r="N244" s="106">
        <v>18</v>
      </c>
      <c r="O244" s="106">
        <v>18</v>
      </c>
      <c r="P244" s="106">
        <v>18</v>
      </c>
      <c r="Q244" s="106">
        <v>18</v>
      </c>
    </row>
    <row r="245" spans="1:17" hidden="1" outlineLevel="2" x14ac:dyDescent="0.2">
      <c r="A245" t="s">
        <v>78</v>
      </c>
      <c r="B245" s="99"/>
      <c r="C245" s="99"/>
      <c r="D245" s="23" t="s">
        <v>381</v>
      </c>
      <c r="E245" s="99"/>
      <c r="F245" s="97"/>
      <c r="G245" s="106">
        <v>18</v>
      </c>
      <c r="H245" s="106">
        <v>18</v>
      </c>
      <c r="I245" s="106">
        <v>18</v>
      </c>
      <c r="J245" s="106">
        <v>18</v>
      </c>
      <c r="K245" s="106">
        <v>18</v>
      </c>
      <c r="L245" s="106">
        <v>18</v>
      </c>
      <c r="M245" s="106">
        <v>18</v>
      </c>
      <c r="N245" s="106">
        <v>18</v>
      </c>
      <c r="O245" s="106">
        <v>18</v>
      </c>
      <c r="P245" s="106">
        <v>18</v>
      </c>
      <c r="Q245" s="106">
        <v>18</v>
      </c>
    </row>
    <row r="246" spans="1:17" hidden="1" outlineLevel="2" x14ac:dyDescent="0.2">
      <c r="A246" t="s">
        <v>79</v>
      </c>
      <c r="B246" s="99"/>
      <c r="C246" s="99"/>
      <c r="D246" s="23" t="s">
        <v>381</v>
      </c>
      <c r="E246" s="99"/>
      <c r="F246" s="97"/>
      <c r="G246" s="106">
        <v>18</v>
      </c>
      <c r="H246" s="106">
        <v>18</v>
      </c>
      <c r="I246" s="106">
        <v>18</v>
      </c>
      <c r="J246" s="106">
        <v>18</v>
      </c>
      <c r="K246" s="106">
        <v>18</v>
      </c>
      <c r="L246" s="106">
        <v>18</v>
      </c>
      <c r="M246" s="106">
        <v>18</v>
      </c>
      <c r="N246" s="106">
        <v>18</v>
      </c>
      <c r="O246" s="106">
        <v>18</v>
      </c>
      <c r="P246" s="106">
        <v>18</v>
      </c>
      <c r="Q246" s="106">
        <v>18</v>
      </c>
    </row>
    <row r="247" spans="1:17" hidden="1" outlineLevel="2" x14ac:dyDescent="0.2">
      <c r="A247" t="s">
        <v>80</v>
      </c>
      <c r="B247" s="99"/>
      <c r="C247" s="99"/>
      <c r="D247" s="23" t="s">
        <v>381</v>
      </c>
      <c r="E247" s="99"/>
      <c r="F247" s="97"/>
      <c r="G247" s="106">
        <v>18</v>
      </c>
      <c r="H247" s="106">
        <v>18</v>
      </c>
      <c r="I247" s="106">
        <v>18</v>
      </c>
      <c r="J247" s="106">
        <v>18</v>
      </c>
      <c r="K247" s="106">
        <v>18</v>
      </c>
      <c r="L247" s="106">
        <v>18</v>
      </c>
      <c r="M247" s="106">
        <v>18</v>
      </c>
      <c r="N247" s="106">
        <v>18</v>
      </c>
      <c r="O247" s="106">
        <v>18</v>
      </c>
      <c r="P247" s="106">
        <v>18</v>
      </c>
      <c r="Q247" s="106">
        <v>18</v>
      </c>
    </row>
    <row r="248" spans="1:17" hidden="1" outlineLevel="2" x14ac:dyDescent="0.2">
      <c r="A248" t="s">
        <v>81</v>
      </c>
      <c r="B248" s="99"/>
      <c r="C248" s="99"/>
      <c r="D248" s="23" t="s">
        <v>381</v>
      </c>
      <c r="E248" s="99"/>
      <c r="F248" s="97"/>
      <c r="G248" s="106">
        <v>18</v>
      </c>
      <c r="H248" s="106">
        <v>18</v>
      </c>
      <c r="I248" s="106">
        <v>18</v>
      </c>
      <c r="J248" s="106">
        <v>18</v>
      </c>
      <c r="K248" s="106">
        <v>18</v>
      </c>
      <c r="L248" s="106">
        <v>18</v>
      </c>
      <c r="M248" s="106">
        <v>18</v>
      </c>
      <c r="N248" s="106">
        <v>18</v>
      </c>
      <c r="O248" s="106">
        <v>18</v>
      </c>
      <c r="P248" s="106">
        <v>18</v>
      </c>
      <c r="Q248" s="106">
        <v>18</v>
      </c>
    </row>
    <row r="249" spans="1:17" hidden="1" outlineLevel="2" x14ac:dyDescent="0.2">
      <c r="A249" t="s">
        <v>82</v>
      </c>
      <c r="B249" s="99"/>
      <c r="C249" s="99"/>
      <c r="D249" s="23" t="s">
        <v>381</v>
      </c>
      <c r="E249" s="99"/>
      <c r="F249" s="97"/>
      <c r="G249" s="106">
        <v>15</v>
      </c>
      <c r="H249" s="106">
        <v>15</v>
      </c>
      <c r="I249" s="106">
        <v>15</v>
      </c>
      <c r="J249" s="106">
        <v>15</v>
      </c>
      <c r="K249" s="106">
        <v>15</v>
      </c>
      <c r="L249" s="106">
        <v>15</v>
      </c>
      <c r="M249" s="106">
        <v>15</v>
      </c>
      <c r="N249" s="106">
        <v>15</v>
      </c>
      <c r="O249" s="106">
        <v>15</v>
      </c>
      <c r="P249" s="106">
        <v>15</v>
      </c>
      <c r="Q249" s="106">
        <v>15</v>
      </c>
    </row>
    <row r="250" spans="1:17" hidden="1" outlineLevel="2" x14ac:dyDescent="0.2">
      <c r="A250" t="s">
        <v>83</v>
      </c>
      <c r="B250" s="99"/>
      <c r="C250" s="99"/>
      <c r="D250" s="23" t="s">
        <v>381</v>
      </c>
      <c r="E250" s="99"/>
      <c r="F250" s="97"/>
      <c r="G250" s="106">
        <v>15</v>
      </c>
      <c r="H250" s="106">
        <v>15</v>
      </c>
      <c r="I250" s="106">
        <v>15</v>
      </c>
      <c r="J250" s="106">
        <v>15</v>
      </c>
      <c r="K250" s="106">
        <v>15</v>
      </c>
      <c r="L250" s="106">
        <v>15</v>
      </c>
      <c r="M250" s="106">
        <v>15</v>
      </c>
      <c r="N250" s="106">
        <v>15</v>
      </c>
      <c r="O250" s="106">
        <v>15</v>
      </c>
      <c r="P250" s="106">
        <v>15</v>
      </c>
      <c r="Q250" s="106">
        <v>15</v>
      </c>
    </row>
    <row r="251" spans="1:17" hidden="1" outlineLevel="2" x14ac:dyDescent="0.2">
      <c r="A251" t="s">
        <v>84</v>
      </c>
      <c r="B251" s="99"/>
      <c r="C251" s="99"/>
      <c r="D251" s="23" t="s">
        <v>381</v>
      </c>
      <c r="E251" s="99"/>
      <c r="F251" s="97"/>
      <c r="G251" s="106">
        <v>15</v>
      </c>
      <c r="H251" s="106">
        <v>15</v>
      </c>
      <c r="I251" s="106">
        <v>15</v>
      </c>
      <c r="J251" s="106">
        <v>15</v>
      </c>
      <c r="K251" s="106">
        <v>15</v>
      </c>
      <c r="L251" s="106">
        <v>15</v>
      </c>
      <c r="M251" s="106">
        <v>15</v>
      </c>
      <c r="N251" s="106">
        <v>15</v>
      </c>
      <c r="O251" s="106">
        <v>15</v>
      </c>
      <c r="P251" s="106">
        <v>15</v>
      </c>
      <c r="Q251" s="106">
        <v>15</v>
      </c>
    </row>
    <row r="252" spans="1:17" hidden="1" outlineLevel="2" x14ac:dyDescent="0.2">
      <c r="A252" t="s">
        <v>85</v>
      </c>
      <c r="B252" s="99"/>
      <c r="C252" s="99"/>
      <c r="D252" s="23" t="s">
        <v>381</v>
      </c>
      <c r="E252" s="99"/>
      <c r="F252" s="97"/>
      <c r="G252" s="106">
        <v>15</v>
      </c>
      <c r="H252" s="106">
        <v>15</v>
      </c>
      <c r="I252" s="106">
        <v>15</v>
      </c>
      <c r="J252" s="106">
        <v>15</v>
      </c>
      <c r="K252" s="106">
        <v>15</v>
      </c>
      <c r="L252" s="106">
        <v>15</v>
      </c>
      <c r="M252" s="106">
        <v>15</v>
      </c>
      <c r="N252" s="106">
        <v>15</v>
      </c>
      <c r="O252" s="106">
        <v>15</v>
      </c>
      <c r="P252" s="106">
        <v>15</v>
      </c>
      <c r="Q252" s="106">
        <v>15</v>
      </c>
    </row>
    <row r="253" spans="1:17" hidden="1" outlineLevel="2" x14ac:dyDescent="0.2">
      <c r="A253" t="s">
        <v>86</v>
      </c>
      <c r="B253" s="99"/>
      <c r="C253" s="99"/>
      <c r="D253" s="23" t="s">
        <v>381</v>
      </c>
      <c r="E253" s="99"/>
      <c r="F253" s="97"/>
      <c r="G253" s="106">
        <v>15</v>
      </c>
      <c r="H253" s="106">
        <v>15</v>
      </c>
      <c r="I253" s="106">
        <v>15</v>
      </c>
      <c r="J253" s="106">
        <v>15</v>
      </c>
      <c r="K253" s="106">
        <v>15</v>
      </c>
      <c r="L253" s="106">
        <v>15</v>
      </c>
      <c r="M253" s="106">
        <v>15</v>
      </c>
      <c r="N253" s="106">
        <v>15</v>
      </c>
      <c r="O253" s="106">
        <v>15</v>
      </c>
      <c r="P253" s="106">
        <v>15</v>
      </c>
      <c r="Q253" s="106">
        <v>15</v>
      </c>
    </row>
    <row r="254" spans="1:17" hidden="1" outlineLevel="2" x14ac:dyDescent="0.2">
      <c r="A254" t="s">
        <v>87</v>
      </c>
      <c r="B254" s="99"/>
      <c r="C254" s="99"/>
      <c r="D254" s="23" t="s">
        <v>381</v>
      </c>
      <c r="E254" s="99"/>
      <c r="F254" s="97"/>
      <c r="G254" s="106">
        <v>15</v>
      </c>
      <c r="H254" s="106">
        <v>15</v>
      </c>
      <c r="I254" s="106">
        <v>15</v>
      </c>
      <c r="J254" s="106">
        <v>15</v>
      </c>
      <c r="K254" s="106">
        <v>15</v>
      </c>
      <c r="L254" s="106">
        <v>15</v>
      </c>
      <c r="M254" s="106">
        <v>15</v>
      </c>
      <c r="N254" s="106">
        <v>15</v>
      </c>
      <c r="O254" s="106">
        <v>15</v>
      </c>
      <c r="P254" s="106">
        <v>15</v>
      </c>
      <c r="Q254" s="106">
        <v>15</v>
      </c>
    </row>
    <row r="255" spans="1:17" hidden="1" outlineLevel="2" x14ac:dyDescent="0.2">
      <c r="A255" t="s">
        <v>88</v>
      </c>
      <c r="B255" s="99"/>
      <c r="C255" s="99"/>
      <c r="D255" s="23" t="s">
        <v>381</v>
      </c>
      <c r="E255" s="99"/>
      <c r="F255" s="97"/>
      <c r="G255" s="106">
        <v>15</v>
      </c>
      <c r="H255" s="106">
        <v>15</v>
      </c>
      <c r="I255" s="106">
        <v>15</v>
      </c>
      <c r="J255" s="106">
        <v>15</v>
      </c>
      <c r="K255" s="106">
        <v>15</v>
      </c>
      <c r="L255" s="106">
        <v>15</v>
      </c>
      <c r="M255" s="106">
        <v>15</v>
      </c>
      <c r="N255" s="106">
        <v>15</v>
      </c>
      <c r="O255" s="106">
        <v>15</v>
      </c>
      <c r="P255" s="106">
        <v>15</v>
      </c>
      <c r="Q255" s="106">
        <v>15</v>
      </c>
    </row>
    <row r="256" spans="1:17" hidden="1" outlineLevel="2" x14ac:dyDescent="0.2">
      <c r="A256" t="s">
        <v>89</v>
      </c>
      <c r="B256" s="99"/>
      <c r="C256" s="99"/>
      <c r="D256" s="23" t="s">
        <v>381</v>
      </c>
      <c r="E256" s="99"/>
      <c r="F256" s="97"/>
      <c r="G256" s="106">
        <v>15</v>
      </c>
      <c r="H256" s="106">
        <v>15</v>
      </c>
      <c r="I256" s="106">
        <v>15</v>
      </c>
      <c r="J256" s="106">
        <v>15</v>
      </c>
      <c r="K256" s="106">
        <v>15</v>
      </c>
      <c r="L256" s="106">
        <v>15</v>
      </c>
      <c r="M256" s="106">
        <v>15</v>
      </c>
      <c r="N256" s="106">
        <v>15</v>
      </c>
      <c r="O256" s="106">
        <v>15</v>
      </c>
      <c r="P256" s="106">
        <v>15</v>
      </c>
      <c r="Q256" s="106">
        <v>15</v>
      </c>
    </row>
    <row r="257" spans="1:17" hidden="1" outlineLevel="2" x14ac:dyDescent="0.2">
      <c r="A257" t="s">
        <v>90</v>
      </c>
      <c r="B257" s="99"/>
      <c r="C257" s="99"/>
      <c r="D257" s="23" t="s">
        <v>381</v>
      </c>
      <c r="E257" s="99"/>
      <c r="F257" s="97"/>
      <c r="G257" s="106">
        <v>15</v>
      </c>
      <c r="H257" s="106">
        <v>15</v>
      </c>
      <c r="I257" s="106">
        <v>15</v>
      </c>
      <c r="J257" s="106">
        <v>15</v>
      </c>
      <c r="K257" s="106">
        <v>15</v>
      </c>
      <c r="L257" s="106">
        <v>15</v>
      </c>
      <c r="M257" s="106">
        <v>15</v>
      </c>
      <c r="N257" s="106">
        <v>15</v>
      </c>
      <c r="O257" s="106">
        <v>15</v>
      </c>
      <c r="P257" s="106">
        <v>15</v>
      </c>
      <c r="Q257" s="106">
        <v>15</v>
      </c>
    </row>
    <row r="258" spans="1:17" hidden="1" outlineLevel="2" x14ac:dyDescent="0.2">
      <c r="A258" t="s">
        <v>91</v>
      </c>
      <c r="B258" s="99"/>
      <c r="C258" s="99"/>
      <c r="D258" s="23" t="s">
        <v>381</v>
      </c>
      <c r="E258" s="99"/>
      <c r="F258" s="97"/>
      <c r="G258" s="106">
        <v>15</v>
      </c>
      <c r="H258" s="106">
        <v>15</v>
      </c>
      <c r="I258" s="106">
        <v>15</v>
      </c>
      <c r="J258" s="106">
        <v>15</v>
      </c>
      <c r="K258" s="106">
        <v>15</v>
      </c>
      <c r="L258" s="106">
        <v>15</v>
      </c>
      <c r="M258" s="106">
        <v>15</v>
      </c>
      <c r="N258" s="106">
        <v>15</v>
      </c>
      <c r="O258" s="106">
        <v>15</v>
      </c>
      <c r="P258" s="106">
        <v>15</v>
      </c>
      <c r="Q258" s="106">
        <v>15</v>
      </c>
    </row>
    <row r="259" spans="1:17" hidden="1" outlineLevel="2" x14ac:dyDescent="0.2">
      <c r="A259" t="s">
        <v>92</v>
      </c>
      <c r="B259" s="99"/>
      <c r="C259" s="99"/>
      <c r="D259" s="23" t="s">
        <v>381</v>
      </c>
      <c r="E259" s="99"/>
      <c r="F259" s="97"/>
      <c r="G259" s="106">
        <v>15</v>
      </c>
      <c r="H259" s="106">
        <v>15</v>
      </c>
      <c r="I259" s="106">
        <v>15</v>
      </c>
      <c r="J259" s="106">
        <v>15</v>
      </c>
      <c r="K259" s="106">
        <v>15</v>
      </c>
      <c r="L259" s="106">
        <v>15</v>
      </c>
      <c r="M259" s="106">
        <v>15</v>
      </c>
      <c r="N259" s="106">
        <v>15</v>
      </c>
      <c r="O259" s="106">
        <v>15</v>
      </c>
      <c r="P259" s="106">
        <v>15</v>
      </c>
      <c r="Q259" s="106">
        <v>15</v>
      </c>
    </row>
    <row r="260" spans="1:17" hidden="1" outlineLevel="2" x14ac:dyDescent="0.2">
      <c r="A260" t="s">
        <v>93</v>
      </c>
      <c r="B260" s="99"/>
      <c r="C260" s="99"/>
      <c r="D260" s="23" t="s">
        <v>381</v>
      </c>
      <c r="E260" s="99"/>
      <c r="F260" s="97"/>
      <c r="G260" s="106">
        <v>15</v>
      </c>
      <c r="H260" s="106">
        <v>15</v>
      </c>
      <c r="I260" s="106">
        <v>15</v>
      </c>
      <c r="J260" s="106">
        <v>15</v>
      </c>
      <c r="K260" s="106">
        <v>15</v>
      </c>
      <c r="L260" s="106">
        <v>15</v>
      </c>
      <c r="M260" s="106">
        <v>15</v>
      </c>
      <c r="N260" s="106">
        <v>15</v>
      </c>
      <c r="O260" s="106">
        <v>15</v>
      </c>
      <c r="P260" s="106">
        <v>15</v>
      </c>
      <c r="Q260" s="106">
        <v>15</v>
      </c>
    </row>
    <row r="261" spans="1:17" hidden="1" outlineLevel="2" x14ac:dyDescent="0.2">
      <c r="A261" t="s">
        <v>94</v>
      </c>
      <c r="B261" s="99"/>
      <c r="C261" s="99"/>
      <c r="D261" s="23" t="s">
        <v>381</v>
      </c>
      <c r="E261" s="99"/>
      <c r="F261" s="97"/>
      <c r="G261" s="106">
        <v>18</v>
      </c>
      <c r="H261" s="106">
        <v>18</v>
      </c>
      <c r="I261" s="106">
        <v>18</v>
      </c>
      <c r="J261" s="106">
        <v>18</v>
      </c>
      <c r="K261" s="106">
        <v>18</v>
      </c>
      <c r="L261" s="106">
        <v>18</v>
      </c>
      <c r="M261" s="106">
        <v>18</v>
      </c>
      <c r="N261" s="106">
        <v>18</v>
      </c>
      <c r="O261" s="106">
        <v>18</v>
      </c>
      <c r="P261" s="106">
        <v>18</v>
      </c>
      <c r="Q261" s="106">
        <v>18</v>
      </c>
    </row>
    <row r="262" spans="1:17" hidden="1" outlineLevel="2" x14ac:dyDescent="0.2">
      <c r="A262" t="s">
        <v>95</v>
      </c>
      <c r="B262" s="99"/>
      <c r="C262" s="99"/>
      <c r="D262" s="23" t="s">
        <v>381</v>
      </c>
      <c r="E262" s="99"/>
      <c r="F262" s="97"/>
      <c r="G262" s="106">
        <v>15</v>
      </c>
      <c r="H262" s="106">
        <v>15</v>
      </c>
      <c r="I262" s="106">
        <v>15</v>
      </c>
      <c r="J262" s="106">
        <v>15</v>
      </c>
      <c r="K262" s="106">
        <v>15</v>
      </c>
      <c r="L262" s="106">
        <v>15</v>
      </c>
      <c r="M262" s="106">
        <v>15</v>
      </c>
      <c r="N262" s="106">
        <v>15</v>
      </c>
      <c r="O262" s="106">
        <v>15</v>
      </c>
      <c r="P262" s="106">
        <v>15</v>
      </c>
      <c r="Q262" s="106">
        <v>15</v>
      </c>
    </row>
    <row r="263" spans="1:17" hidden="1" outlineLevel="2" x14ac:dyDescent="0.2">
      <c r="A263" s="99"/>
      <c r="B263" s="99"/>
      <c r="C263" s="99"/>
      <c r="D263" s="99"/>
      <c r="E263" s="99"/>
      <c r="F263" s="97"/>
      <c r="G263" s="101"/>
      <c r="H263" s="101"/>
      <c r="I263" s="101"/>
      <c r="J263" s="101"/>
      <c r="K263" s="101"/>
      <c r="L263" s="101"/>
      <c r="M263" s="97"/>
      <c r="N263" s="97"/>
      <c r="O263" s="101"/>
      <c r="P263" s="101"/>
      <c r="Q263" s="101"/>
    </row>
    <row r="264" spans="1:17" ht="15" hidden="1" outlineLevel="2" x14ac:dyDescent="0.25">
      <c r="A264" s="98" t="s">
        <v>50</v>
      </c>
      <c r="B264" s="99"/>
      <c r="C264" s="99"/>
      <c r="D264" s="99"/>
      <c r="E264" s="99"/>
      <c r="F264" s="97"/>
      <c r="G264" s="101"/>
      <c r="H264" s="101"/>
      <c r="I264" s="101"/>
      <c r="J264" s="101"/>
      <c r="K264" s="101"/>
      <c r="L264" s="101"/>
      <c r="M264" s="97"/>
      <c r="N264" s="97"/>
      <c r="O264" s="101"/>
      <c r="P264" s="101"/>
      <c r="Q264" s="101"/>
    </row>
    <row r="265" spans="1:17" hidden="1" outlineLevel="2" x14ac:dyDescent="0.2">
      <c r="B265" s="99"/>
      <c r="C265" s="99"/>
      <c r="D265" s="99"/>
      <c r="E265" s="99"/>
      <c r="F265" s="97"/>
      <c r="G265" s="7">
        <v>2020</v>
      </c>
      <c r="H265" s="7">
        <v>2021</v>
      </c>
      <c r="I265" s="7">
        <v>2022</v>
      </c>
      <c r="J265" s="7">
        <v>2023</v>
      </c>
      <c r="K265" s="7">
        <v>2024</v>
      </c>
      <c r="L265" s="7">
        <v>2025</v>
      </c>
      <c r="M265" s="7">
        <v>2026</v>
      </c>
      <c r="N265" s="7">
        <v>2027</v>
      </c>
      <c r="O265" s="7">
        <v>2028</v>
      </c>
      <c r="P265" s="7">
        <v>2029</v>
      </c>
      <c r="Q265" s="7">
        <v>2030</v>
      </c>
    </row>
    <row r="266" spans="1:17" s="97" customFormat="1" hidden="1" outlineLevel="2" x14ac:dyDescent="0.2">
      <c r="A266" s="97" t="s">
        <v>77</v>
      </c>
      <c r="B266" s="99"/>
      <c r="C266" s="99"/>
      <c r="D266" s="23" t="s">
        <v>381</v>
      </c>
      <c r="E266" s="99"/>
      <c r="G266" s="106">
        <v>15</v>
      </c>
      <c r="H266" s="106">
        <v>15</v>
      </c>
      <c r="I266" s="106">
        <v>15</v>
      </c>
      <c r="J266" s="106">
        <v>15</v>
      </c>
      <c r="K266" s="106">
        <v>15</v>
      </c>
      <c r="L266" s="106">
        <v>15</v>
      </c>
      <c r="M266" s="106">
        <v>15</v>
      </c>
      <c r="N266" s="106">
        <v>15</v>
      </c>
      <c r="O266" s="106">
        <v>15</v>
      </c>
      <c r="P266" s="106">
        <v>15</v>
      </c>
      <c r="Q266" s="106">
        <v>15</v>
      </c>
    </row>
    <row r="267" spans="1:17" hidden="1" outlineLevel="2" x14ac:dyDescent="0.2">
      <c r="A267" t="s">
        <v>78</v>
      </c>
      <c r="B267" s="99"/>
      <c r="C267" s="99"/>
      <c r="D267" s="23" t="s">
        <v>381</v>
      </c>
      <c r="E267" s="99"/>
      <c r="F267" s="97"/>
      <c r="G267" s="106">
        <v>15</v>
      </c>
      <c r="H267" s="106">
        <v>15</v>
      </c>
      <c r="I267" s="106">
        <v>15</v>
      </c>
      <c r="J267" s="106">
        <v>15</v>
      </c>
      <c r="K267" s="106">
        <v>15</v>
      </c>
      <c r="L267" s="106">
        <v>15</v>
      </c>
      <c r="M267" s="106">
        <v>15</v>
      </c>
      <c r="N267" s="106">
        <v>15</v>
      </c>
      <c r="O267" s="106">
        <v>15</v>
      </c>
      <c r="P267" s="106">
        <v>15</v>
      </c>
      <c r="Q267" s="106">
        <v>15</v>
      </c>
    </row>
    <row r="268" spans="1:17" hidden="1" outlineLevel="2" x14ac:dyDescent="0.2">
      <c r="A268" t="s">
        <v>79</v>
      </c>
      <c r="B268" s="99"/>
      <c r="C268" s="99"/>
      <c r="D268" s="23" t="s">
        <v>381</v>
      </c>
      <c r="E268" s="99"/>
      <c r="F268" s="97"/>
      <c r="G268" s="106">
        <v>15</v>
      </c>
      <c r="H268" s="106">
        <v>15</v>
      </c>
      <c r="I268" s="106">
        <v>15</v>
      </c>
      <c r="J268" s="106">
        <v>15</v>
      </c>
      <c r="K268" s="106">
        <v>15</v>
      </c>
      <c r="L268" s="106">
        <v>15</v>
      </c>
      <c r="M268" s="106">
        <v>15</v>
      </c>
      <c r="N268" s="106">
        <v>15</v>
      </c>
      <c r="O268" s="106">
        <v>15</v>
      </c>
      <c r="P268" s="106">
        <v>15</v>
      </c>
      <c r="Q268" s="106">
        <v>15</v>
      </c>
    </row>
    <row r="269" spans="1:17" hidden="1" outlineLevel="2" x14ac:dyDescent="0.2">
      <c r="A269" t="s">
        <v>80</v>
      </c>
      <c r="B269" s="99"/>
      <c r="C269" s="99"/>
      <c r="D269" s="23" t="s">
        <v>381</v>
      </c>
      <c r="E269" s="99"/>
      <c r="F269" s="97"/>
      <c r="G269" s="106">
        <v>15</v>
      </c>
      <c r="H269" s="106">
        <v>15</v>
      </c>
      <c r="I269" s="106">
        <v>15</v>
      </c>
      <c r="J269" s="106">
        <v>15</v>
      </c>
      <c r="K269" s="106">
        <v>15</v>
      </c>
      <c r="L269" s="106">
        <v>15</v>
      </c>
      <c r="M269" s="106">
        <v>15</v>
      </c>
      <c r="N269" s="106">
        <v>15</v>
      </c>
      <c r="O269" s="106">
        <v>15</v>
      </c>
      <c r="P269" s="106">
        <v>15</v>
      </c>
      <c r="Q269" s="106">
        <v>15</v>
      </c>
    </row>
    <row r="270" spans="1:17" hidden="1" outlineLevel="2" x14ac:dyDescent="0.2">
      <c r="A270" t="s">
        <v>81</v>
      </c>
      <c r="B270" s="99"/>
      <c r="C270" s="99"/>
      <c r="D270" s="23" t="s">
        <v>381</v>
      </c>
      <c r="E270" s="99"/>
      <c r="F270" s="97"/>
      <c r="G270" s="106">
        <v>15</v>
      </c>
      <c r="H270" s="106">
        <v>15</v>
      </c>
      <c r="I270" s="106">
        <v>15</v>
      </c>
      <c r="J270" s="106">
        <v>15</v>
      </c>
      <c r="K270" s="106">
        <v>15</v>
      </c>
      <c r="L270" s="106">
        <v>15</v>
      </c>
      <c r="M270" s="106">
        <v>15</v>
      </c>
      <c r="N270" s="106">
        <v>15</v>
      </c>
      <c r="O270" s="106">
        <v>15</v>
      </c>
      <c r="P270" s="106">
        <v>15</v>
      </c>
      <c r="Q270" s="106">
        <v>15</v>
      </c>
    </row>
    <row r="271" spans="1:17" hidden="1" outlineLevel="2" x14ac:dyDescent="0.2">
      <c r="A271" t="s">
        <v>82</v>
      </c>
      <c r="B271" s="99"/>
      <c r="C271" s="99"/>
      <c r="D271" s="23" t="s">
        <v>381</v>
      </c>
      <c r="E271" s="99"/>
      <c r="F271" s="97"/>
      <c r="G271" s="106">
        <v>12</v>
      </c>
      <c r="H271" s="106">
        <v>12</v>
      </c>
      <c r="I271" s="106">
        <v>12</v>
      </c>
      <c r="J271" s="106">
        <v>12</v>
      </c>
      <c r="K271" s="106">
        <v>12</v>
      </c>
      <c r="L271" s="106">
        <v>12</v>
      </c>
      <c r="M271" s="106">
        <v>12</v>
      </c>
      <c r="N271" s="106">
        <v>12</v>
      </c>
      <c r="O271" s="106">
        <v>12</v>
      </c>
      <c r="P271" s="106">
        <v>12</v>
      </c>
      <c r="Q271" s="106">
        <v>12</v>
      </c>
    </row>
    <row r="272" spans="1:17" hidden="1" outlineLevel="2" x14ac:dyDescent="0.2">
      <c r="A272" t="s">
        <v>83</v>
      </c>
      <c r="B272" s="99"/>
      <c r="C272" s="99"/>
      <c r="D272" s="23" t="s">
        <v>381</v>
      </c>
      <c r="E272" s="99"/>
      <c r="F272" s="97"/>
      <c r="G272" s="106">
        <v>12</v>
      </c>
      <c r="H272" s="106">
        <v>12</v>
      </c>
      <c r="I272" s="106">
        <v>12</v>
      </c>
      <c r="J272" s="106">
        <v>12</v>
      </c>
      <c r="K272" s="106">
        <v>12</v>
      </c>
      <c r="L272" s="106">
        <v>12</v>
      </c>
      <c r="M272" s="106">
        <v>12</v>
      </c>
      <c r="N272" s="106">
        <v>12</v>
      </c>
      <c r="O272" s="106">
        <v>12</v>
      </c>
      <c r="P272" s="106">
        <v>12</v>
      </c>
      <c r="Q272" s="106">
        <v>12</v>
      </c>
    </row>
    <row r="273" spans="1:17" hidden="1" outlineLevel="2" x14ac:dyDescent="0.2">
      <c r="A273" t="s">
        <v>84</v>
      </c>
      <c r="B273" s="99"/>
      <c r="C273" s="99"/>
      <c r="D273" s="23" t="s">
        <v>381</v>
      </c>
      <c r="E273" s="99"/>
      <c r="F273" s="97"/>
      <c r="G273" s="106">
        <v>10</v>
      </c>
      <c r="H273" s="106">
        <v>10</v>
      </c>
      <c r="I273" s="106">
        <v>10</v>
      </c>
      <c r="J273" s="106">
        <v>10</v>
      </c>
      <c r="K273" s="106">
        <v>10</v>
      </c>
      <c r="L273" s="106">
        <v>10</v>
      </c>
      <c r="M273" s="106">
        <v>10</v>
      </c>
      <c r="N273" s="106">
        <v>10</v>
      </c>
      <c r="O273" s="106">
        <v>10</v>
      </c>
      <c r="P273" s="106">
        <v>10</v>
      </c>
      <c r="Q273" s="106">
        <v>10</v>
      </c>
    </row>
    <row r="274" spans="1:17" hidden="1" outlineLevel="2" x14ac:dyDescent="0.2">
      <c r="A274" t="s">
        <v>85</v>
      </c>
      <c r="B274" s="99"/>
      <c r="C274" s="99"/>
      <c r="D274" s="23" t="s">
        <v>381</v>
      </c>
      <c r="E274" s="99"/>
      <c r="F274" s="97"/>
      <c r="G274" s="106">
        <v>12</v>
      </c>
      <c r="H274" s="106">
        <v>12</v>
      </c>
      <c r="I274" s="106">
        <v>12</v>
      </c>
      <c r="J274" s="106">
        <v>12</v>
      </c>
      <c r="K274" s="106">
        <v>12</v>
      </c>
      <c r="L274" s="106">
        <v>12</v>
      </c>
      <c r="M274" s="106">
        <v>12</v>
      </c>
      <c r="N274" s="106">
        <v>12</v>
      </c>
      <c r="O274" s="106">
        <v>12</v>
      </c>
      <c r="P274" s="106">
        <v>12</v>
      </c>
      <c r="Q274" s="106">
        <v>12</v>
      </c>
    </row>
    <row r="275" spans="1:17" hidden="1" outlineLevel="2" x14ac:dyDescent="0.2">
      <c r="A275" t="s">
        <v>86</v>
      </c>
      <c r="B275" s="99"/>
      <c r="C275" s="99"/>
      <c r="D275" s="23" t="s">
        <v>381</v>
      </c>
      <c r="E275" s="99"/>
      <c r="F275" s="97"/>
      <c r="G275" s="106">
        <v>10</v>
      </c>
      <c r="H275" s="106">
        <v>10</v>
      </c>
      <c r="I275" s="106">
        <v>10</v>
      </c>
      <c r="J275" s="106">
        <v>10</v>
      </c>
      <c r="K275" s="106">
        <v>10</v>
      </c>
      <c r="L275" s="106">
        <v>10</v>
      </c>
      <c r="M275" s="106">
        <v>10</v>
      </c>
      <c r="N275" s="106">
        <v>10</v>
      </c>
      <c r="O275" s="106">
        <v>10</v>
      </c>
      <c r="P275" s="106">
        <v>10</v>
      </c>
      <c r="Q275" s="106">
        <v>10</v>
      </c>
    </row>
    <row r="276" spans="1:17" hidden="1" outlineLevel="2" x14ac:dyDescent="0.2">
      <c r="A276" t="s">
        <v>87</v>
      </c>
      <c r="B276" s="99"/>
      <c r="C276" s="99"/>
      <c r="D276" s="23" t="s">
        <v>381</v>
      </c>
      <c r="E276" s="99"/>
      <c r="F276" s="97"/>
      <c r="G276" s="106">
        <v>10</v>
      </c>
      <c r="H276" s="106">
        <v>10</v>
      </c>
      <c r="I276" s="106">
        <v>10</v>
      </c>
      <c r="J276" s="106">
        <v>10</v>
      </c>
      <c r="K276" s="106">
        <v>10</v>
      </c>
      <c r="L276" s="106">
        <v>10</v>
      </c>
      <c r="M276" s="106">
        <v>10</v>
      </c>
      <c r="N276" s="106">
        <v>10</v>
      </c>
      <c r="O276" s="106">
        <v>10</v>
      </c>
      <c r="P276" s="106">
        <v>10</v>
      </c>
      <c r="Q276" s="106">
        <v>10</v>
      </c>
    </row>
    <row r="277" spans="1:17" hidden="1" outlineLevel="2" x14ac:dyDescent="0.2">
      <c r="A277" t="s">
        <v>88</v>
      </c>
      <c r="B277" s="99"/>
      <c r="C277" s="99"/>
      <c r="D277" s="23" t="s">
        <v>381</v>
      </c>
      <c r="E277" s="99"/>
      <c r="F277" s="97"/>
      <c r="G277" s="106">
        <v>12</v>
      </c>
      <c r="H277" s="106">
        <v>12</v>
      </c>
      <c r="I277" s="106">
        <v>12</v>
      </c>
      <c r="J277" s="106">
        <v>12</v>
      </c>
      <c r="K277" s="106">
        <v>12</v>
      </c>
      <c r="L277" s="106">
        <v>12</v>
      </c>
      <c r="M277" s="106">
        <v>12</v>
      </c>
      <c r="N277" s="106">
        <v>12</v>
      </c>
      <c r="O277" s="106">
        <v>12</v>
      </c>
      <c r="P277" s="106">
        <v>12</v>
      </c>
      <c r="Q277" s="106">
        <v>12</v>
      </c>
    </row>
    <row r="278" spans="1:17" hidden="1" outlineLevel="2" x14ac:dyDescent="0.2">
      <c r="A278" t="s">
        <v>89</v>
      </c>
      <c r="B278" s="99"/>
      <c r="C278" s="99"/>
      <c r="D278" s="23" t="s">
        <v>381</v>
      </c>
      <c r="E278" s="99"/>
      <c r="F278" s="97"/>
      <c r="G278" s="106">
        <v>12</v>
      </c>
      <c r="H278" s="106">
        <v>12</v>
      </c>
      <c r="I278" s="106">
        <v>12</v>
      </c>
      <c r="J278" s="106">
        <v>12</v>
      </c>
      <c r="K278" s="106">
        <v>12</v>
      </c>
      <c r="L278" s="106">
        <v>12</v>
      </c>
      <c r="M278" s="106">
        <v>12</v>
      </c>
      <c r="N278" s="106">
        <v>12</v>
      </c>
      <c r="O278" s="106">
        <v>12</v>
      </c>
      <c r="P278" s="106">
        <v>12</v>
      </c>
      <c r="Q278" s="106">
        <v>12</v>
      </c>
    </row>
    <row r="279" spans="1:17" hidden="1" outlineLevel="2" x14ac:dyDescent="0.2">
      <c r="A279" t="s">
        <v>90</v>
      </c>
      <c r="B279" s="99"/>
      <c r="C279" s="99"/>
      <c r="D279" s="23" t="s">
        <v>381</v>
      </c>
      <c r="E279" s="99"/>
      <c r="F279" s="97"/>
      <c r="G279" s="106">
        <v>10</v>
      </c>
      <c r="H279" s="106">
        <v>10</v>
      </c>
      <c r="I279" s="106">
        <v>10</v>
      </c>
      <c r="J279" s="106">
        <v>10</v>
      </c>
      <c r="K279" s="106">
        <v>10</v>
      </c>
      <c r="L279" s="106">
        <v>10</v>
      </c>
      <c r="M279" s="106">
        <v>10</v>
      </c>
      <c r="N279" s="106">
        <v>10</v>
      </c>
      <c r="O279" s="106">
        <v>10</v>
      </c>
      <c r="P279" s="106">
        <v>10</v>
      </c>
      <c r="Q279" s="106">
        <v>10</v>
      </c>
    </row>
    <row r="280" spans="1:17" hidden="1" outlineLevel="2" x14ac:dyDescent="0.2">
      <c r="A280" t="s">
        <v>91</v>
      </c>
      <c r="B280" s="99"/>
      <c r="C280" s="99"/>
      <c r="D280" s="23" t="s">
        <v>381</v>
      </c>
      <c r="E280" s="99"/>
      <c r="F280" s="97"/>
      <c r="G280" s="106">
        <v>12</v>
      </c>
      <c r="H280" s="106">
        <v>12</v>
      </c>
      <c r="I280" s="106">
        <v>12</v>
      </c>
      <c r="J280" s="106">
        <v>12</v>
      </c>
      <c r="K280" s="106">
        <v>12</v>
      </c>
      <c r="L280" s="106">
        <v>12</v>
      </c>
      <c r="M280" s="106">
        <v>12</v>
      </c>
      <c r="N280" s="106">
        <v>12</v>
      </c>
      <c r="O280" s="106">
        <v>12</v>
      </c>
      <c r="P280" s="106">
        <v>12</v>
      </c>
      <c r="Q280" s="106">
        <v>12</v>
      </c>
    </row>
    <row r="281" spans="1:17" hidden="1" outlineLevel="2" x14ac:dyDescent="0.2">
      <c r="A281" t="s">
        <v>92</v>
      </c>
      <c r="B281" s="99"/>
      <c r="C281" s="99"/>
      <c r="D281" s="23" t="s">
        <v>381</v>
      </c>
      <c r="E281" s="99"/>
      <c r="F281" s="97"/>
      <c r="G281" s="106">
        <v>12</v>
      </c>
      <c r="H281" s="106">
        <v>12</v>
      </c>
      <c r="I281" s="106">
        <v>12</v>
      </c>
      <c r="J281" s="106">
        <v>12</v>
      </c>
      <c r="K281" s="106">
        <v>12</v>
      </c>
      <c r="L281" s="106">
        <v>12</v>
      </c>
      <c r="M281" s="106">
        <v>12</v>
      </c>
      <c r="N281" s="106">
        <v>12</v>
      </c>
      <c r="O281" s="106">
        <v>12</v>
      </c>
      <c r="P281" s="106">
        <v>12</v>
      </c>
      <c r="Q281" s="106">
        <v>12</v>
      </c>
    </row>
    <row r="282" spans="1:17" hidden="1" outlineLevel="2" x14ac:dyDescent="0.2">
      <c r="A282" t="s">
        <v>93</v>
      </c>
      <c r="B282" s="99"/>
      <c r="C282" s="99"/>
      <c r="D282" s="23" t="s">
        <v>381</v>
      </c>
      <c r="E282" s="99"/>
      <c r="F282" s="97"/>
      <c r="G282" s="106">
        <v>12</v>
      </c>
      <c r="H282" s="106">
        <v>12</v>
      </c>
      <c r="I282" s="106">
        <v>12</v>
      </c>
      <c r="J282" s="106">
        <v>12</v>
      </c>
      <c r="K282" s="106">
        <v>12</v>
      </c>
      <c r="L282" s="106">
        <v>12</v>
      </c>
      <c r="M282" s="106">
        <v>12</v>
      </c>
      <c r="N282" s="106">
        <v>12</v>
      </c>
      <c r="O282" s="106">
        <v>12</v>
      </c>
      <c r="P282" s="106">
        <v>12</v>
      </c>
      <c r="Q282" s="106">
        <v>12</v>
      </c>
    </row>
    <row r="283" spans="1:17" hidden="1" outlineLevel="2" x14ac:dyDescent="0.2">
      <c r="A283" t="s">
        <v>94</v>
      </c>
      <c r="B283" s="99"/>
      <c r="C283" s="99"/>
      <c r="D283" s="23" t="s">
        <v>381</v>
      </c>
      <c r="E283" s="99"/>
      <c r="F283" s="97"/>
      <c r="G283" s="106">
        <v>13</v>
      </c>
      <c r="H283" s="106">
        <v>13</v>
      </c>
      <c r="I283" s="106">
        <v>13</v>
      </c>
      <c r="J283" s="106">
        <v>13</v>
      </c>
      <c r="K283" s="106">
        <v>13</v>
      </c>
      <c r="L283" s="106">
        <v>13</v>
      </c>
      <c r="M283" s="106">
        <v>13</v>
      </c>
      <c r="N283" s="106">
        <v>13</v>
      </c>
      <c r="O283" s="106">
        <v>13</v>
      </c>
      <c r="P283" s="106">
        <v>13</v>
      </c>
      <c r="Q283" s="106">
        <v>13</v>
      </c>
    </row>
    <row r="284" spans="1:17" hidden="1" outlineLevel="2" x14ac:dyDescent="0.2">
      <c r="A284" t="s">
        <v>95</v>
      </c>
      <c r="B284" s="99"/>
      <c r="C284" s="99"/>
      <c r="D284" s="23" t="s">
        <v>381</v>
      </c>
      <c r="E284" s="99"/>
      <c r="F284" s="97"/>
      <c r="G284" s="106">
        <v>10</v>
      </c>
      <c r="H284" s="106">
        <v>10</v>
      </c>
      <c r="I284" s="106">
        <v>10</v>
      </c>
      <c r="J284" s="106">
        <v>10</v>
      </c>
      <c r="K284" s="106">
        <v>10</v>
      </c>
      <c r="L284" s="106">
        <v>10</v>
      </c>
      <c r="M284" s="106">
        <v>10</v>
      </c>
      <c r="N284" s="106">
        <v>10</v>
      </c>
      <c r="O284" s="106">
        <v>10</v>
      </c>
      <c r="P284" s="106">
        <v>10</v>
      </c>
      <c r="Q284" s="106">
        <v>10</v>
      </c>
    </row>
    <row r="285" spans="1:17" hidden="1" outlineLevel="2" x14ac:dyDescent="0.2">
      <c r="B285" s="99"/>
      <c r="C285" s="99"/>
      <c r="D285" s="99"/>
      <c r="E285" s="99"/>
      <c r="F285" s="97"/>
      <c r="G285" s="99"/>
      <c r="H285" s="99"/>
      <c r="I285" s="99"/>
      <c r="J285" s="99"/>
      <c r="K285" s="99"/>
      <c r="L285" s="99"/>
      <c r="M285" s="97"/>
      <c r="N285" s="97"/>
      <c r="O285" s="99"/>
      <c r="P285" s="99"/>
      <c r="Q285" s="99"/>
    </row>
    <row r="286" spans="1:17" ht="15" hidden="1" outlineLevel="2" x14ac:dyDescent="0.25">
      <c r="A286" s="98" t="s">
        <v>277</v>
      </c>
      <c r="B286" s="99"/>
      <c r="C286" s="99"/>
      <c r="D286" s="99"/>
      <c r="E286" s="102"/>
      <c r="F286" s="97"/>
      <c r="G286" s="99"/>
      <c r="H286" s="99"/>
      <c r="I286" s="99"/>
      <c r="J286" s="99"/>
      <c r="K286" s="99"/>
      <c r="L286" s="99"/>
      <c r="M286" s="97"/>
      <c r="N286" s="97"/>
      <c r="O286" s="99"/>
      <c r="P286" s="99"/>
      <c r="Q286" s="99"/>
    </row>
    <row r="287" spans="1:17" hidden="1" outlineLevel="2" x14ac:dyDescent="0.2">
      <c r="B287" s="99"/>
      <c r="C287" s="99"/>
      <c r="D287" s="99"/>
      <c r="E287" s="99"/>
      <c r="F287" s="97"/>
      <c r="G287" s="7">
        <v>2020</v>
      </c>
      <c r="H287" s="7">
        <v>2021</v>
      </c>
      <c r="I287" s="7">
        <v>2022</v>
      </c>
      <c r="J287" s="7">
        <v>2023</v>
      </c>
      <c r="K287" s="7">
        <v>2024</v>
      </c>
      <c r="L287" s="7">
        <v>2025</v>
      </c>
      <c r="M287" s="7">
        <v>2026</v>
      </c>
      <c r="N287" s="7">
        <v>2027</v>
      </c>
      <c r="O287" s="7">
        <v>2028</v>
      </c>
      <c r="P287" s="7">
        <v>2029</v>
      </c>
      <c r="Q287" s="7">
        <v>2030</v>
      </c>
    </row>
    <row r="288" spans="1:17" s="97" customFormat="1" hidden="1" outlineLevel="2" x14ac:dyDescent="0.2">
      <c r="A288" s="97" t="s">
        <v>77</v>
      </c>
      <c r="B288" s="99"/>
      <c r="C288" s="99"/>
      <c r="D288" s="23" t="s">
        <v>381</v>
      </c>
      <c r="E288" s="99"/>
      <c r="G288" s="106">
        <v>13.5</v>
      </c>
      <c r="H288" s="106">
        <v>13.5</v>
      </c>
      <c r="I288" s="106">
        <v>13.5</v>
      </c>
      <c r="J288" s="106">
        <v>13.5</v>
      </c>
      <c r="K288" s="106">
        <v>13.5</v>
      </c>
      <c r="L288" s="106">
        <v>13.5</v>
      </c>
      <c r="M288" s="106">
        <v>13.5</v>
      </c>
      <c r="N288" s="106">
        <v>13.5</v>
      </c>
      <c r="O288" s="106">
        <v>13.5</v>
      </c>
      <c r="P288" s="106">
        <v>13.5</v>
      </c>
      <c r="Q288" s="106">
        <v>13.5</v>
      </c>
    </row>
    <row r="289" spans="1:17" hidden="1" outlineLevel="2" x14ac:dyDescent="0.2">
      <c r="A289" t="s">
        <v>78</v>
      </c>
      <c r="B289" s="99"/>
      <c r="C289" s="99"/>
      <c r="D289" s="23" t="s">
        <v>381</v>
      </c>
      <c r="E289" s="99"/>
      <c r="F289" s="97"/>
      <c r="G289" s="106">
        <v>13.5</v>
      </c>
      <c r="H289" s="106">
        <v>13.5</v>
      </c>
      <c r="I289" s="106">
        <v>13.5</v>
      </c>
      <c r="J289" s="106">
        <v>13.5</v>
      </c>
      <c r="K289" s="106">
        <v>13.5</v>
      </c>
      <c r="L289" s="106">
        <v>13.5</v>
      </c>
      <c r="M289" s="106">
        <v>13.5</v>
      </c>
      <c r="N289" s="106">
        <v>13.5</v>
      </c>
      <c r="O289" s="106">
        <v>13.5</v>
      </c>
      <c r="P289" s="106">
        <v>13.5</v>
      </c>
      <c r="Q289" s="106">
        <v>13.5</v>
      </c>
    </row>
    <row r="290" spans="1:17" hidden="1" outlineLevel="2" x14ac:dyDescent="0.2">
      <c r="A290" t="s">
        <v>79</v>
      </c>
      <c r="B290" s="99"/>
      <c r="C290" s="99"/>
      <c r="D290" s="23" t="s">
        <v>381</v>
      </c>
      <c r="E290" s="99"/>
      <c r="F290" s="97"/>
      <c r="G290" s="106">
        <v>13.5</v>
      </c>
      <c r="H290" s="106">
        <v>13.5</v>
      </c>
      <c r="I290" s="106">
        <v>13.5</v>
      </c>
      <c r="J290" s="106">
        <v>13.5</v>
      </c>
      <c r="K290" s="106">
        <v>13.5</v>
      </c>
      <c r="L290" s="106">
        <v>13.5</v>
      </c>
      <c r="M290" s="106">
        <v>13.5</v>
      </c>
      <c r="N290" s="106">
        <v>13.5</v>
      </c>
      <c r="O290" s="106">
        <v>13.5</v>
      </c>
      <c r="P290" s="106">
        <v>13.5</v>
      </c>
      <c r="Q290" s="106">
        <v>13.5</v>
      </c>
    </row>
    <row r="291" spans="1:17" hidden="1" outlineLevel="2" x14ac:dyDescent="0.2">
      <c r="A291" t="s">
        <v>80</v>
      </c>
      <c r="B291" s="99"/>
      <c r="C291" s="99"/>
      <c r="D291" s="23" t="s">
        <v>381</v>
      </c>
      <c r="E291" s="99"/>
      <c r="F291" s="97"/>
      <c r="G291" s="106">
        <v>13.5</v>
      </c>
      <c r="H291" s="106">
        <v>13.5</v>
      </c>
      <c r="I291" s="106">
        <v>13.5</v>
      </c>
      <c r="J291" s="106">
        <v>13.5</v>
      </c>
      <c r="K291" s="106">
        <v>13.5</v>
      </c>
      <c r="L291" s="106">
        <v>13.5</v>
      </c>
      <c r="M291" s="106">
        <v>13.5</v>
      </c>
      <c r="N291" s="106">
        <v>13.5</v>
      </c>
      <c r="O291" s="106">
        <v>13.5</v>
      </c>
      <c r="P291" s="106">
        <v>13.5</v>
      </c>
      <c r="Q291" s="106">
        <v>13.5</v>
      </c>
    </row>
    <row r="292" spans="1:17" hidden="1" outlineLevel="2" x14ac:dyDescent="0.2">
      <c r="A292" t="s">
        <v>81</v>
      </c>
      <c r="B292" s="99"/>
      <c r="C292" s="99"/>
      <c r="D292" s="23" t="s">
        <v>381</v>
      </c>
      <c r="E292" s="99"/>
      <c r="F292" s="97"/>
      <c r="G292" s="106">
        <v>13.5</v>
      </c>
      <c r="H292" s="106">
        <v>13.5</v>
      </c>
      <c r="I292" s="106">
        <v>13.5</v>
      </c>
      <c r="J292" s="106">
        <v>13.5</v>
      </c>
      <c r="K292" s="106">
        <v>13.5</v>
      </c>
      <c r="L292" s="106">
        <v>13.5</v>
      </c>
      <c r="M292" s="106">
        <v>13.5</v>
      </c>
      <c r="N292" s="106">
        <v>13.5</v>
      </c>
      <c r="O292" s="106">
        <v>13.5</v>
      </c>
      <c r="P292" s="106">
        <v>13.5</v>
      </c>
      <c r="Q292" s="106">
        <v>13.5</v>
      </c>
    </row>
    <row r="293" spans="1:17" hidden="1" outlineLevel="2" x14ac:dyDescent="0.2">
      <c r="A293" t="s">
        <v>82</v>
      </c>
      <c r="B293" s="99"/>
      <c r="C293" s="99"/>
      <c r="D293" s="23" t="s">
        <v>381</v>
      </c>
      <c r="E293" s="99"/>
      <c r="F293" s="97"/>
      <c r="G293" s="106">
        <v>11</v>
      </c>
      <c r="H293" s="106">
        <v>11</v>
      </c>
      <c r="I293" s="106">
        <v>11</v>
      </c>
      <c r="J293" s="106">
        <v>11</v>
      </c>
      <c r="K293" s="106">
        <v>11</v>
      </c>
      <c r="L293" s="106">
        <v>11</v>
      </c>
      <c r="M293" s="106">
        <v>11</v>
      </c>
      <c r="N293" s="106">
        <v>11</v>
      </c>
      <c r="O293" s="106">
        <v>11</v>
      </c>
      <c r="P293" s="106">
        <v>11</v>
      </c>
      <c r="Q293" s="106">
        <v>11</v>
      </c>
    </row>
    <row r="294" spans="1:17" hidden="1" outlineLevel="2" x14ac:dyDescent="0.2">
      <c r="A294" t="s">
        <v>83</v>
      </c>
      <c r="B294" s="99"/>
      <c r="C294" s="99"/>
      <c r="D294" s="23" t="s">
        <v>381</v>
      </c>
      <c r="E294" s="99"/>
      <c r="F294" s="97"/>
      <c r="G294" s="106">
        <v>11</v>
      </c>
      <c r="H294" s="106">
        <v>11</v>
      </c>
      <c r="I294" s="106">
        <v>11</v>
      </c>
      <c r="J294" s="106">
        <v>11</v>
      </c>
      <c r="K294" s="106">
        <v>11</v>
      </c>
      <c r="L294" s="106">
        <v>11</v>
      </c>
      <c r="M294" s="106">
        <v>11</v>
      </c>
      <c r="N294" s="106">
        <v>11</v>
      </c>
      <c r="O294" s="106">
        <v>11</v>
      </c>
      <c r="P294" s="106">
        <v>11</v>
      </c>
      <c r="Q294" s="106">
        <v>11</v>
      </c>
    </row>
    <row r="295" spans="1:17" hidden="1" outlineLevel="2" x14ac:dyDescent="0.2">
      <c r="A295" t="s">
        <v>84</v>
      </c>
      <c r="B295" s="99"/>
      <c r="C295" s="99"/>
      <c r="D295" s="23" t="s">
        <v>381</v>
      </c>
      <c r="E295" s="99"/>
      <c r="F295" s="97"/>
      <c r="G295" s="106">
        <v>10</v>
      </c>
      <c r="H295" s="106">
        <v>10</v>
      </c>
      <c r="I295" s="106">
        <v>10</v>
      </c>
      <c r="J295" s="106">
        <v>10</v>
      </c>
      <c r="K295" s="106">
        <v>10</v>
      </c>
      <c r="L295" s="106">
        <v>10</v>
      </c>
      <c r="M295" s="106">
        <v>10</v>
      </c>
      <c r="N295" s="106">
        <v>10</v>
      </c>
      <c r="O295" s="106">
        <v>10</v>
      </c>
      <c r="P295" s="106">
        <v>10</v>
      </c>
      <c r="Q295" s="106">
        <v>10</v>
      </c>
    </row>
    <row r="296" spans="1:17" hidden="1" outlineLevel="2" x14ac:dyDescent="0.2">
      <c r="A296" t="s">
        <v>85</v>
      </c>
      <c r="B296" s="99"/>
      <c r="C296" s="99"/>
      <c r="D296" s="23" t="s">
        <v>381</v>
      </c>
      <c r="E296" s="99"/>
      <c r="F296" s="97"/>
      <c r="G296" s="106">
        <v>11</v>
      </c>
      <c r="H296" s="106">
        <v>11</v>
      </c>
      <c r="I296" s="106">
        <v>11</v>
      </c>
      <c r="J296" s="106">
        <v>11</v>
      </c>
      <c r="K296" s="106">
        <v>11</v>
      </c>
      <c r="L296" s="106">
        <v>11</v>
      </c>
      <c r="M296" s="106">
        <v>11</v>
      </c>
      <c r="N296" s="106">
        <v>11</v>
      </c>
      <c r="O296" s="106">
        <v>11</v>
      </c>
      <c r="P296" s="106">
        <v>11</v>
      </c>
      <c r="Q296" s="106">
        <v>11</v>
      </c>
    </row>
    <row r="297" spans="1:17" hidden="1" outlineLevel="2" x14ac:dyDescent="0.2">
      <c r="A297" t="s">
        <v>86</v>
      </c>
      <c r="B297" s="99"/>
      <c r="C297" s="99"/>
      <c r="D297" s="23" t="s">
        <v>381</v>
      </c>
      <c r="E297" s="99"/>
      <c r="F297" s="97"/>
      <c r="G297" s="106">
        <v>10</v>
      </c>
      <c r="H297" s="106">
        <v>10</v>
      </c>
      <c r="I297" s="106">
        <v>10</v>
      </c>
      <c r="J297" s="106">
        <v>10</v>
      </c>
      <c r="K297" s="106">
        <v>10</v>
      </c>
      <c r="L297" s="106">
        <v>10</v>
      </c>
      <c r="M297" s="106">
        <v>10</v>
      </c>
      <c r="N297" s="106">
        <v>10</v>
      </c>
      <c r="O297" s="106">
        <v>10</v>
      </c>
      <c r="P297" s="106">
        <v>10</v>
      </c>
      <c r="Q297" s="106">
        <v>10</v>
      </c>
    </row>
    <row r="298" spans="1:17" hidden="1" outlineLevel="2" x14ac:dyDescent="0.2">
      <c r="A298" t="s">
        <v>87</v>
      </c>
      <c r="B298" s="99"/>
      <c r="C298" s="99"/>
      <c r="D298" s="23" t="s">
        <v>381</v>
      </c>
      <c r="E298" s="99"/>
      <c r="F298" s="97"/>
      <c r="G298" s="106">
        <v>8.5</v>
      </c>
      <c r="H298" s="106">
        <v>8.5</v>
      </c>
      <c r="I298" s="106">
        <v>8.5</v>
      </c>
      <c r="J298" s="106">
        <v>8.5</v>
      </c>
      <c r="K298" s="106">
        <v>8.5</v>
      </c>
      <c r="L298" s="106">
        <v>8.5</v>
      </c>
      <c r="M298" s="106">
        <v>8.5</v>
      </c>
      <c r="N298" s="106">
        <v>8.5</v>
      </c>
      <c r="O298" s="106">
        <v>8.5</v>
      </c>
      <c r="P298" s="106">
        <v>8.5</v>
      </c>
      <c r="Q298" s="106">
        <v>8.5</v>
      </c>
    </row>
    <row r="299" spans="1:17" hidden="1" outlineLevel="2" x14ac:dyDescent="0.2">
      <c r="A299" t="s">
        <v>88</v>
      </c>
      <c r="B299" s="99"/>
      <c r="C299" s="99"/>
      <c r="D299" s="23" t="s">
        <v>381</v>
      </c>
      <c r="E299" s="99"/>
      <c r="F299" s="97"/>
      <c r="G299" s="106">
        <v>11</v>
      </c>
      <c r="H299" s="106">
        <v>11</v>
      </c>
      <c r="I299" s="106">
        <v>11</v>
      </c>
      <c r="J299" s="106">
        <v>11</v>
      </c>
      <c r="K299" s="106">
        <v>11</v>
      </c>
      <c r="L299" s="106">
        <v>11</v>
      </c>
      <c r="M299" s="106">
        <v>11</v>
      </c>
      <c r="N299" s="106">
        <v>11</v>
      </c>
      <c r="O299" s="106">
        <v>11</v>
      </c>
      <c r="P299" s="106">
        <v>11</v>
      </c>
      <c r="Q299" s="106">
        <v>11</v>
      </c>
    </row>
    <row r="300" spans="1:17" hidden="1" outlineLevel="2" x14ac:dyDescent="0.2">
      <c r="A300" t="s">
        <v>89</v>
      </c>
      <c r="B300" s="99"/>
      <c r="C300" s="99"/>
      <c r="D300" s="23" t="s">
        <v>381</v>
      </c>
      <c r="E300" s="99"/>
      <c r="F300" s="97"/>
      <c r="G300" s="106">
        <v>11</v>
      </c>
      <c r="H300" s="106">
        <v>11</v>
      </c>
      <c r="I300" s="106">
        <v>11</v>
      </c>
      <c r="J300" s="106">
        <v>11</v>
      </c>
      <c r="K300" s="106">
        <v>11</v>
      </c>
      <c r="L300" s="106">
        <v>11</v>
      </c>
      <c r="M300" s="106">
        <v>11</v>
      </c>
      <c r="N300" s="106">
        <v>11</v>
      </c>
      <c r="O300" s="106">
        <v>11</v>
      </c>
      <c r="P300" s="106">
        <v>11</v>
      </c>
      <c r="Q300" s="106">
        <v>11</v>
      </c>
    </row>
    <row r="301" spans="1:17" hidden="1" outlineLevel="2" x14ac:dyDescent="0.2">
      <c r="A301" t="s">
        <v>90</v>
      </c>
      <c r="B301" s="99"/>
      <c r="C301" s="99"/>
      <c r="D301" s="23" t="s">
        <v>381</v>
      </c>
      <c r="E301" s="99"/>
      <c r="F301" s="97"/>
      <c r="G301" s="106">
        <v>10</v>
      </c>
      <c r="H301" s="106">
        <v>10</v>
      </c>
      <c r="I301" s="106">
        <v>10</v>
      </c>
      <c r="J301" s="106">
        <v>10</v>
      </c>
      <c r="K301" s="106">
        <v>10</v>
      </c>
      <c r="L301" s="106">
        <v>10</v>
      </c>
      <c r="M301" s="106">
        <v>10</v>
      </c>
      <c r="N301" s="106">
        <v>10</v>
      </c>
      <c r="O301" s="106">
        <v>10</v>
      </c>
      <c r="P301" s="106">
        <v>10</v>
      </c>
      <c r="Q301" s="106">
        <v>10</v>
      </c>
    </row>
    <row r="302" spans="1:17" hidden="1" outlineLevel="2" x14ac:dyDescent="0.2">
      <c r="A302" t="s">
        <v>91</v>
      </c>
      <c r="B302" s="99"/>
      <c r="C302" s="99"/>
      <c r="D302" s="23" t="s">
        <v>381</v>
      </c>
      <c r="E302" s="99"/>
      <c r="F302" s="97"/>
      <c r="G302" s="106">
        <v>11</v>
      </c>
      <c r="H302" s="106">
        <v>11</v>
      </c>
      <c r="I302" s="106">
        <v>11</v>
      </c>
      <c r="J302" s="106">
        <v>11</v>
      </c>
      <c r="K302" s="106">
        <v>11</v>
      </c>
      <c r="L302" s="106">
        <v>11</v>
      </c>
      <c r="M302" s="106">
        <v>11</v>
      </c>
      <c r="N302" s="106">
        <v>11</v>
      </c>
      <c r="O302" s="106">
        <v>11</v>
      </c>
      <c r="P302" s="106">
        <v>11</v>
      </c>
      <c r="Q302" s="106">
        <v>11</v>
      </c>
    </row>
    <row r="303" spans="1:17" hidden="1" outlineLevel="2" x14ac:dyDescent="0.2">
      <c r="A303" t="s">
        <v>92</v>
      </c>
      <c r="B303" s="99"/>
      <c r="C303" s="99"/>
      <c r="D303" s="23" t="s">
        <v>381</v>
      </c>
      <c r="E303" s="99"/>
      <c r="F303" s="97"/>
      <c r="G303" s="106">
        <v>11</v>
      </c>
      <c r="H303" s="106">
        <v>11</v>
      </c>
      <c r="I303" s="106">
        <v>11</v>
      </c>
      <c r="J303" s="106">
        <v>11</v>
      </c>
      <c r="K303" s="106">
        <v>11</v>
      </c>
      <c r="L303" s="106">
        <v>11</v>
      </c>
      <c r="M303" s="106">
        <v>11</v>
      </c>
      <c r="N303" s="106">
        <v>11</v>
      </c>
      <c r="O303" s="106">
        <v>11</v>
      </c>
      <c r="P303" s="106">
        <v>11</v>
      </c>
      <c r="Q303" s="106">
        <v>11</v>
      </c>
    </row>
    <row r="304" spans="1:17" hidden="1" outlineLevel="2" x14ac:dyDescent="0.2">
      <c r="A304" t="s">
        <v>93</v>
      </c>
      <c r="B304" s="99"/>
      <c r="C304" s="99"/>
      <c r="D304" s="23" t="s">
        <v>381</v>
      </c>
      <c r="E304" s="99"/>
      <c r="F304" s="97"/>
      <c r="G304" s="106">
        <v>11</v>
      </c>
      <c r="H304" s="106">
        <v>11</v>
      </c>
      <c r="I304" s="106">
        <v>11</v>
      </c>
      <c r="J304" s="106">
        <v>11</v>
      </c>
      <c r="K304" s="106">
        <v>11</v>
      </c>
      <c r="L304" s="106">
        <v>11</v>
      </c>
      <c r="M304" s="106">
        <v>11</v>
      </c>
      <c r="N304" s="106">
        <v>11</v>
      </c>
      <c r="O304" s="106">
        <v>11</v>
      </c>
      <c r="P304" s="106">
        <v>11</v>
      </c>
      <c r="Q304" s="106">
        <v>11</v>
      </c>
    </row>
    <row r="305" spans="1:17" hidden="1" outlineLevel="2" x14ac:dyDescent="0.2">
      <c r="A305" t="s">
        <v>94</v>
      </c>
      <c r="B305" s="99"/>
      <c r="C305" s="99"/>
      <c r="D305" s="23" t="s">
        <v>381</v>
      </c>
      <c r="E305" s="99"/>
      <c r="F305" s="97"/>
      <c r="G305" s="106">
        <v>11.5</v>
      </c>
      <c r="H305" s="106">
        <v>11.5</v>
      </c>
      <c r="I305" s="106">
        <v>11.5</v>
      </c>
      <c r="J305" s="106">
        <v>11.5</v>
      </c>
      <c r="K305" s="106">
        <v>11.5</v>
      </c>
      <c r="L305" s="106">
        <v>11.5</v>
      </c>
      <c r="M305" s="106">
        <v>11.5</v>
      </c>
      <c r="N305" s="106">
        <v>11.5</v>
      </c>
      <c r="O305" s="106">
        <v>11.5</v>
      </c>
      <c r="P305" s="106">
        <v>11.5</v>
      </c>
      <c r="Q305" s="106">
        <v>11.5</v>
      </c>
    </row>
    <row r="306" spans="1:17" hidden="1" outlineLevel="2" x14ac:dyDescent="0.2">
      <c r="A306" t="s">
        <v>95</v>
      </c>
      <c r="B306" s="99"/>
      <c r="C306" s="99"/>
      <c r="D306" s="23" t="s">
        <v>381</v>
      </c>
      <c r="E306" s="99"/>
      <c r="F306" s="97"/>
      <c r="G306" s="106">
        <v>8.5</v>
      </c>
      <c r="H306" s="106">
        <v>8.5</v>
      </c>
      <c r="I306" s="106">
        <v>8.5</v>
      </c>
      <c r="J306" s="106">
        <v>8.5</v>
      </c>
      <c r="K306" s="106">
        <v>8.5</v>
      </c>
      <c r="L306" s="106">
        <v>8.5</v>
      </c>
      <c r="M306" s="106">
        <v>8.5</v>
      </c>
      <c r="N306" s="106">
        <v>8.5</v>
      </c>
      <c r="O306" s="106">
        <v>8.5</v>
      </c>
      <c r="P306" s="106">
        <v>8.5</v>
      </c>
      <c r="Q306" s="106">
        <v>8.5</v>
      </c>
    </row>
    <row r="307" spans="1:17" hidden="1" outlineLevel="1" x14ac:dyDescent="0.2">
      <c r="F307" s="97"/>
      <c r="M307" s="97"/>
      <c r="N307" s="97"/>
    </row>
    <row r="308" spans="1:17" ht="17.25" hidden="1" outlineLevel="1" x14ac:dyDescent="0.3">
      <c r="A308" s="15" t="s">
        <v>280</v>
      </c>
      <c r="F308" s="97"/>
      <c r="M308" s="97"/>
      <c r="N308" s="97"/>
    </row>
    <row r="309" spans="1:17" ht="17.25" hidden="1" outlineLevel="2" x14ac:dyDescent="0.3">
      <c r="A309" s="15"/>
      <c r="F309" s="97"/>
      <c r="M309" s="97"/>
      <c r="N309" s="97"/>
    </row>
    <row r="310" spans="1:17" hidden="1" outlineLevel="2" x14ac:dyDescent="0.2">
      <c r="A310" t="s">
        <v>281</v>
      </c>
      <c r="F310" s="97"/>
      <c r="M310" s="97"/>
      <c r="N310" s="97"/>
    </row>
    <row r="311" spans="1:17" hidden="1" outlineLevel="2" x14ac:dyDescent="0.2">
      <c r="B311" t="s">
        <v>282</v>
      </c>
      <c r="D311" s="23" t="s">
        <v>283</v>
      </c>
      <c r="E311" s="88">
        <v>-25</v>
      </c>
      <c r="F311" s="97"/>
      <c r="M311" s="97"/>
      <c r="N311" s="97"/>
    </row>
    <row r="312" spans="1:17" hidden="1" outlineLevel="2" x14ac:dyDescent="0.2">
      <c r="B312" t="s">
        <v>277</v>
      </c>
      <c r="D312" s="23" t="s">
        <v>283</v>
      </c>
      <c r="E312" s="88">
        <v>50</v>
      </c>
      <c r="F312" s="97"/>
      <c r="M312" s="97"/>
      <c r="N312" s="97"/>
    </row>
    <row r="313" spans="1:17" hidden="1" outlineLevel="2" x14ac:dyDescent="0.2">
      <c r="F313" s="97"/>
      <c r="M313" s="97"/>
      <c r="N313" s="97"/>
    </row>
    <row r="314" spans="1:17" ht="15" hidden="1" outlineLevel="2" x14ac:dyDescent="0.25">
      <c r="A314" s="16" t="s">
        <v>589</v>
      </c>
      <c r="E314" s="86"/>
      <c r="F314" s="97"/>
      <c r="G314" s="12"/>
      <c r="M314" s="97"/>
      <c r="N314" s="97"/>
    </row>
    <row r="315" spans="1:17" s="97" customFormat="1" hidden="1" outlineLevel="2" x14ac:dyDescent="0.2">
      <c r="A315" s="97" t="s">
        <v>585</v>
      </c>
      <c r="E315" s="17" t="str">
        <f>$E$120</f>
        <v>Fixed Incentive</v>
      </c>
    </row>
    <row r="316" spans="1:17" s="97" customFormat="1" hidden="1" outlineLevel="2" x14ac:dyDescent="0.2">
      <c r="A316" s="97" t="s">
        <v>587</v>
      </c>
      <c r="E316" s="17">
        <f>$E$121</f>
        <v>2</v>
      </c>
    </row>
    <row r="317" spans="1:17" hidden="1" outlineLevel="2" x14ac:dyDescent="0.2">
      <c r="F317" s="97"/>
      <c r="G317" s="7">
        <v>2020</v>
      </c>
      <c r="H317" s="7">
        <v>2021</v>
      </c>
      <c r="I317" s="7">
        <v>2022</v>
      </c>
      <c r="J317" s="7">
        <v>2023</v>
      </c>
      <c r="K317" s="7">
        <v>2024</v>
      </c>
      <c r="L317" s="7">
        <v>2025</v>
      </c>
      <c r="M317" s="7">
        <v>2026</v>
      </c>
      <c r="N317" s="7">
        <v>2027</v>
      </c>
      <c r="O317" s="7">
        <v>2028</v>
      </c>
      <c r="P317" s="7">
        <v>2029</v>
      </c>
      <c r="Q317" s="7">
        <v>2030</v>
      </c>
    </row>
    <row r="318" spans="1:17" hidden="1" outlineLevel="2" x14ac:dyDescent="0.2">
      <c r="A318" t="s">
        <v>77</v>
      </c>
      <c r="D318" s="23" t="s">
        <v>127</v>
      </c>
      <c r="E318" s="102"/>
      <c r="F318" s="97"/>
      <c r="G318" s="115">
        <f t="shared" ref="G318:Q318" si="46">CHOOSE($E$316,G340,G362,G384)</f>
        <v>6.0000000000000005E-2</v>
      </c>
      <c r="H318" s="115">
        <f t="shared" si="46"/>
        <v>6.0000000000000005E-2</v>
      </c>
      <c r="I318" s="115">
        <f t="shared" si="46"/>
        <v>6.0000000000000005E-2</v>
      </c>
      <c r="J318" s="115">
        <f t="shared" si="46"/>
        <v>6.0000000000000005E-2</v>
      </c>
      <c r="K318" s="115">
        <f t="shared" si="46"/>
        <v>6.0000000000000005E-2</v>
      </c>
      <c r="L318" s="115">
        <f t="shared" si="46"/>
        <v>6.0000000000000005E-2</v>
      </c>
      <c r="M318" s="115">
        <f t="shared" si="46"/>
        <v>6.0000000000000005E-2</v>
      </c>
      <c r="N318" s="115">
        <f t="shared" si="46"/>
        <v>6.0000000000000005E-2</v>
      </c>
      <c r="O318" s="115">
        <f t="shared" si="46"/>
        <v>6.0000000000000005E-2</v>
      </c>
      <c r="P318" s="115">
        <f t="shared" si="46"/>
        <v>6.0000000000000005E-2</v>
      </c>
      <c r="Q318" s="115">
        <f t="shared" si="46"/>
        <v>6.0000000000000005E-2</v>
      </c>
    </row>
    <row r="319" spans="1:17" s="97" customFormat="1" hidden="1" outlineLevel="2" x14ac:dyDescent="0.2">
      <c r="A319" s="97" t="s">
        <v>78</v>
      </c>
      <c r="D319" s="23" t="s">
        <v>127</v>
      </c>
      <c r="E319" s="102"/>
      <c r="G319" s="115">
        <f t="shared" ref="G319:Q319" si="47">CHOOSE($E$316,G341,G363,G385)</f>
        <v>6.0000000000000005E-2</v>
      </c>
      <c r="H319" s="115">
        <f t="shared" si="47"/>
        <v>6.0000000000000005E-2</v>
      </c>
      <c r="I319" s="115">
        <f t="shared" si="47"/>
        <v>6.0000000000000005E-2</v>
      </c>
      <c r="J319" s="115">
        <f t="shared" si="47"/>
        <v>6.0000000000000005E-2</v>
      </c>
      <c r="K319" s="115">
        <f t="shared" si="47"/>
        <v>6.0000000000000005E-2</v>
      </c>
      <c r="L319" s="115">
        <f t="shared" si="47"/>
        <v>6.0000000000000005E-2</v>
      </c>
      <c r="M319" s="115">
        <f t="shared" si="47"/>
        <v>6.0000000000000005E-2</v>
      </c>
      <c r="N319" s="115">
        <f t="shared" si="47"/>
        <v>6.0000000000000005E-2</v>
      </c>
      <c r="O319" s="115">
        <f t="shared" si="47"/>
        <v>6.0000000000000005E-2</v>
      </c>
      <c r="P319" s="115">
        <f t="shared" si="47"/>
        <v>6.0000000000000005E-2</v>
      </c>
      <c r="Q319" s="115">
        <f t="shared" si="47"/>
        <v>6.0000000000000005E-2</v>
      </c>
    </row>
    <row r="320" spans="1:17" hidden="1" outlineLevel="2" x14ac:dyDescent="0.2">
      <c r="A320" t="s">
        <v>79</v>
      </c>
      <c r="D320" s="23" t="s">
        <v>127</v>
      </c>
      <c r="E320" s="102"/>
      <c r="F320" s="97"/>
      <c r="G320" s="115">
        <f t="shared" ref="G320:Q320" si="48">CHOOSE($E$316,G342,G364,G386)</f>
        <v>6.0000000000000005E-2</v>
      </c>
      <c r="H320" s="115">
        <f t="shared" si="48"/>
        <v>6.0000000000000005E-2</v>
      </c>
      <c r="I320" s="115">
        <f t="shared" si="48"/>
        <v>6.0000000000000005E-2</v>
      </c>
      <c r="J320" s="115">
        <f t="shared" si="48"/>
        <v>6.0000000000000005E-2</v>
      </c>
      <c r="K320" s="115">
        <f t="shared" si="48"/>
        <v>6.0000000000000005E-2</v>
      </c>
      <c r="L320" s="115">
        <f t="shared" si="48"/>
        <v>6.0000000000000005E-2</v>
      </c>
      <c r="M320" s="115">
        <f t="shared" si="48"/>
        <v>6.0000000000000005E-2</v>
      </c>
      <c r="N320" s="115">
        <f t="shared" si="48"/>
        <v>6.0000000000000005E-2</v>
      </c>
      <c r="O320" s="115">
        <f t="shared" si="48"/>
        <v>6.0000000000000005E-2</v>
      </c>
      <c r="P320" s="115">
        <f t="shared" si="48"/>
        <v>6.0000000000000005E-2</v>
      </c>
      <c r="Q320" s="115">
        <f t="shared" si="48"/>
        <v>6.0000000000000005E-2</v>
      </c>
    </row>
    <row r="321" spans="1:17" hidden="1" outlineLevel="2" x14ac:dyDescent="0.2">
      <c r="A321" t="s">
        <v>80</v>
      </c>
      <c r="D321" s="23" t="s">
        <v>127</v>
      </c>
      <c r="E321" s="102"/>
      <c r="F321" s="97"/>
      <c r="G321" s="115">
        <f t="shared" ref="G321:Q321" si="49">CHOOSE($E$316,G343,G365,G387)</f>
        <v>6.0000000000000005E-2</v>
      </c>
      <c r="H321" s="115">
        <f t="shared" si="49"/>
        <v>6.0000000000000005E-2</v>
      </c>
      <c r="I321" s="115">
        <f t="shared" si="49"/>
        <v>6.0000000000000005E-2</v>
      </c>
      <c r="J321" s="115">
        <f t="shared" si="49"/>
        <v>6.0000000000000005E-2</v>
      </c>
      <c r="K321" s="115">
        <f t="shared" si="49"/>
        <v>6.0000000000000005E-2</v>
      </c>
      <c r="L321" s="115">
        <f t="shared" si="49"/>
        <v>6.0000000000000005E-2</v>
      </c>
      <c r="M321" s="115">
        <f t="shared" si="49"/>
        <v>6.0000000000000005E-2</v>
      </c>
      <c r="N321" s="115">
        <f t="shared" si="49"/>
        <v>6.0000000000000005E-2</v>
      </c>
      <c r="O321" s="115">
        <f t="shared" si="49"/>
        <v>6.0000000000000005E-2</v>
      </c>
      <c r="P321" s="115">
        <f t="shared" si="49"/>
        <v>6.0000000000000005E-2</v>
      </c>
      <c r="Q321" s="115">
        <f t="shared" si="49"/>
        <v>6.0000000000000005E-2</v>
      </c>
    </row>
    <row r="322" spans="1:17" hidden="1" outlineLevel="2" x14ac:dyDescent="0.2">
      <c r="A322" t="s">
        <v>81</v>
      </c>
      <c r="D322" s="23" t="s">
        <v>127</v>
      </c>
      <c r="E322" s="102"/>
      <c r="F322" s="97"/>
      <c r="G322" s="115">
        <f t="shared" ref="G322:Q322" si="50">CHOOSE($E$316,G344,G366,G388)</f>
        <v>6.0000000000000005E-2</v>
      </c>
      <c r="H322" s="115">
        <f t="shared" si="50"/>
        <v>6.0000000000000005E-2</v>
      </c>
      <c r="I322" s="115">
        <f t="shared" si="50"/>
        <v>6.0000000000000005E-2</v>
      </c>
      <c r="J322" s="115">
        <f t="shared" si="50"/>
        <v>6.0000000000000005E-2</v>
      </c>
      <c r="K322" s="115">
        <f t="shared" si="50"/>
        <v>6.0000000000000005E-2</v>
      </c>
      <c r="L322" s="115">
        <f t="shared" si="50"/>
        <v>6.0000000000000005E-2</v>
      </c>
      <c r="M322" s="115">
        <f t="shared" si="50"/>
        <v>6.0000000000000005E-2</v>
      </c>
      <c r="N322" s="115">
        <f t="shared" si="50"/>
        <v>6.0000000000000005E-2</v>
      </c>
      <c r="O322" s="115">
        <f t="shared" si="50"/>
        <v>6.0000000000000005E-2</v>
      </c>
      <c r="P322" s="115">
        <f t="shared" si="50"/>
        <v>6.0000000000000005E-2</v>
      </c>
      <c r="Q322" s="115">
        <f t="shared" si="50"/>
        <v>6.0000000000000005E-2</v>
      </c>
    </row>
    <row r="323" spans="1:17" hidden="1" outlineLevel="2" x14ac:dyDescent="0.2">
      <c r="A323" t="s">
        <v>82</v>
      </c>
      <c r="D323" s="23" t="s">
        <v>127</v>
      </c>
      <c r="E323" s="102"/>
      <c r="F323" s="97"/>
      <c r="G323" s="115">
        <f t="shared" ref="G323:Q323" si="51">CHOOSE($E$316,G345,G367,G389)</f>
        <v>6.0000000000000005E-2</v>
      </c>
      <c r="H323" s="115">
        <f t="shared" si="51"/>
        <v>6.0000000000000005E-2</v>
      </c>
      <c r="I323" s="115">
        <f t="shared" si="51"/>
        <v>6.0000000000000005E-2</v>
      </c>
      <c r="J323" s="115">
        <f t="shared" si="51"/>
        <v>6.0000000000000005E-2</v>
      </c>
      <c r="K323" s="115">
        <f t="shared" si="51"/>
        <v>6.0000000000000005E-2</v>
      </c>
      <c r="L323" s="115">
        <f t="shared" si="51"/>
        <v>6.0000000000000005E-2</v>
      </c>
      <c r="M323" s="115">
        <f t="shared" si="51"/>
        <v>6.0000000000000005E-2</v>
      </c>
      <c r="N323" s="115">
        <f t="shared" si="51"/>
        <v>6.0000000000000005E-2</v>
      </c>
      <c r="O323" s="115">
        <f t="shared" si="51"/>
        <v>6.0000000000000005E-2</v>
      </c>
      <c r="P323" s="115">
        <f t="shared" si="51"/>
        <v>6.0000000000000005E-2</v>
      </c>
      <c r="Q323" s="115">
        <f t="shared" si="51"/>
        <v>6.0000000000000005E-2</v>
      </c>
    </row>
    <row r="324" spans="1:17" hidden="1" outlineLevel="2" x14ac:dyDescent="0.2">
      <c r="A324" t="s">
        <v>83</v>
      </c>
      <c r="D324" s="23" t="s">
        <v>127</v>
      </c>
      <c r="E324" s="102"/>
      <c r="F324" s="97"/>
      <c r="G324" s="115">
        <f t="shared" ref="G324:Q324" si="52">CHOOSE($E$316,G346,G368,G390)</f>
        <v>6.0000000000000005E-2</v>
      </c>
      <c r="H324" s="115">
        <f t="shared" si="52"/>
        <v>6.0000000000000005E-2</v>
      </c>
      <c r="I324" s="115">
        <f t="shared" si="52"/>
        <v>6.0000000000000005E-2</v>
      </c>
      <c r="J324" s="115">
        <f t="shared" si="52"/>
        <v>6.0000000000000005E-2</v>
      </c>
      <c r="K324" s="115">
        <f t="shared" si="52"/>
        <v>6.0000000000000005E-2</v>
      </c>
      <c r="L324" s="115">
        <f t="shared" si="52"/>
        <v>6.0000000000000005E-2</v>
      </c>
      <c r="M324" s="115">
        <f t="shared" si="52"/>
        <v>6.0000000000000005E-2</v>
      </c>
      <c r="N324" s="115">
        <f t="shared" si="52"/>
        <v>6.0000000000000005E-2</v>
      </c>
      <c r="O324" s="115">
        <f t="shared" si="52"/>
        <v>6.0000000000000005E-2</v>
      </c>
      <c r="P324" s="115">
        <f t="shared" si="52"/>
        <v>6.0000000000000005E-2</v>
      </c>
      <c r="Q324" s="115">
        <f t="shared" si="52"/>
        <v>6.0000000000000005E-2</v>
      </c>
    </row>
    <row r="325" spans="1:17" hidden="1" outlineLevel="2" x14ac:dyDescent="0.2">
      <c r="A325" t="s">
        <v>84</v>
      </c>
      <c r="D325" s="23" t="s">
        <v>127</v>
      </c>
      <c r="E325" s="102"/>
      <c r="F325" s="97"/>
      <c r="G325" s="115">
        <f t="shared" ref="G325:Q325" si="53">CHOOSE($E$316,G347,G369,G391)</f>
        <v>6.0000000000000005E-2</v>
      </c>
      <c r="H325" s="115">
        <f t="shared" si="53"/>
        <v>6.0000000000000005E-2</v>
      </c>
      <c r="I325" s="115">
        <f t="shared" si="53"/>
        <v>6.0000000000000005E-2</v>
      </c>
      <c r="J325" s="115">
        <f t="shared" si="53"/>
        <v>6.0000000000000005E-2</v>
      </c>
      <c r="K325" s="115">
        <f t="shared" si="53"/>
        <v>6.0000000000000005E-2</v>
      </c>
      <c r="L325" s="115">
        <f t="shared" si="53"/>
        <v>6.0000000000000005E-2</v>
      </c>
      <c r="M325" s="115">
        <f t="shared" si="53"/>
        <v>6.0000000000000005E-2</v>
      </c>
      <c r="N325" s="115">
        <f t="shared" si="53"/>
        <v>6.0000000000000005E-2</v>
      </c>
      <c r="O325" s="115">
        <f t="shared" si="53"/>
        <v>6.0000000000000005E-2</v>
      </c>
      <c r="P325" s="115">
        <f t="shared" si="53"/>
        <v>6.0000000000000005E-2</v>
      </c>
      <c r="Q325" s="115">
        <f t="shared" si="53"/>
        <v>6.0000000000000005E-2</v>
      </c>
    </row>
    <row r="326" spans="1:17" hidden="1" outlineLevel="2" x14ac:dyDescent="0.2">
      <c r="A326" t="s">
        <v>85</v>
      </c>
      <c r="D326" s="23" t="s">
        <v>127</v>
      </c>
      <c r="E326" s="102"/>
      <c r="F326" s="97"/>
      <c r="G326" s="115">
        <f t="shared" ref="G326:Q326" si="54">CHOOSE($E$316,G348,G370,G392)</f>
        <v>6.0000000000000005E-2</v>
      </c>
      <c r="H326" s="115">
        <f t="shared" si="54"/>
        <v>6.0000000000000005E-2</v>
      </c>
      <c r="I326" s="115">
        <f t="shared" si="54"/>
        <v>6.0000000000000005E-2</v>
      </c>
      <c r="J326" s="115">
        <f t="shared" si="54"/>
        <v>6.0000000000000005E-2</v>
      </c>
      <c r="K326" s="115">
        <f t="shared" si="54"/>
        <v>6.0000000000000005E-2</v>
      </c>
      <c r="L326" s="115">
        <f t="shared" si="54"/>
        <v>6.0000000000000005E-2</v>
      </c>
      <c r="M326" s="115">
        <f t="shared" si="54"/>
        <v>6.0000000000000005E-2</v>
      </c>
      <c r="N326" s="115">
        <f t="shared" si="54"/>
        <v>6.0000000000000005E-2</v>
      </c>
      <c r="O326" s="115">
        <f t="shared" si="54"/>
        <v>6.0000000000000005E-2</v>
      </c>
      <c r="P326" s="115">
        <f t="shared" si="54"/>
        <v>6.0000000000000005E-2</v>
      </c>
      <c r="Q326" s="115">
        <f t="shared" si="54"/>
        <v>6.0000000000000005E-2</v>
      </c>
    </row>
    <row r="327" spans="1:17" hidden="1" outlineLevel="2" x14ac:dyDescent="0.2">
      <c r="A327" t="s">
        <v>86</v>
      </c>
      <c r="D327" s="23" t="s">
        <v>127</v>
      </c>
      <c r="E327" s="102"/>
      <c r="F327" s="97"/>
      <c r="G327" s="115">
        <f t="shared" ref="G327:Q327" si="55">CHOOSE($E$316,G349,G371,G393)</f>
        <v>6.0000000000000005E-2</v>
      </c>
      <c r="H327" s="115">
        <f t="shared" si="55"/>
        <v>6.0000000000000005E-2</v>
      </c>
      <c r="I327" s="115">
        <f t="shared" si="55"/>
        <v>6.0000000000000005E-2</v>
      </c>
      <c r="J327" s="115">
        <f t="shared" si="55"/>
        <v>6.0000000000000005E-2</v>
      </c>
      <c r="K327" s="115">
        <f t="shared" si="55"/>
        <v>6.0000000000000005E-2</v>
      </c>
      <c r="L327" s="115">
        <f t="shared" si="55"/>
        <v>6.0000000000000005E-2</v>
      </c>
      <c r="M327" s="115">
        <f t="shared" si="55"/>
        <v>6.0000000000000005E-2</v>
      </c>
      <c r="N327" s="115">
        <f t="shared" si="55"/>
        <v>6.0000000000000005E-2</v>
      </c>
      <c r="O327" s="115">
        <f t="shared" si="55"/>
        <v>6.0000000000000005E-2</v>
      </c>
      <c r="P327" s="115">
        <f t="shared" si="55"/>
        <v>6.0000000000000005E-2</v>
      </c>
      <c r="Q327" s="115">
        <f t="shared" si="55"/>
        <v>6.0000000000000005E-2</v>
      </c>
    </row>
    <row r="328" spans="1:17" hidden="1" outlineLevel="2" x14ac:dyDescent="0.2">
      <c r="A328" t="s">
        <v>87</v>
      </c>
      <c r="D328" s="23" t="s">
        <v>127</v>
      </c>
      <c r="E328" s="102"/>
      <c r="F328" s="97"/>
      <c r="G328" s="115">
        <f t="shared" ref="G328:Q328" si="56">CHOOSE($E$316,G350,G372,G394)</f>
        <v>6.5000000000000002E-2</v>
      </c>
      <c r="H328" s="115">
        <f t="shared" si="56"/>
        <v>6.5000000000000002E-2</v>
      </c>
      <c r="I328" s="115">
        <f t="shared" si="56"/>
        <v>6.5000000000000002E-2</v>
      </c>
      <c r="J328" s="115">
        <f t="shared" si="56"/>
        <v>6.5000000000000002E-2</v>
      </c>
      <c r="K328" s="115">
        <f t="shared" si="56"/>
        <v>6.5000000000000002E-2</v>
      </c>
      <c r="L328" s="115">
        <f t="shared" si="56"/>
        <v>6.5000000000000002E-2</v>
      </c>
      <c r="M328" s="115">
        <f t="shared" si="56"/>
        <v>6.5000000000000002E-2</v>
      </c>
      <c r="N328" s="115">
        <f t="shared" si="56"/>
        <v>6.5000000000000002E-2</v>
      </c>
      <c r="O328" s="115">
        <f t="shared" si="56"/>
        <v>6.5000000000000002E-2</v>
      </c>
      <c r="P328" s="115">
        <f t="shared" si="56"/>
        <v>6.5000000000000002E-2</v>
      </c>
      <c r="Q328" s="115">
        <f t="shared" si="56"/>
        <v>6.5000000000000002E-2</v>
      </c>
    </row>
    <row r="329" spans="1:17" hidden="1" outlineLevel="2" x14ac:dyDescent="0.2">
      <c r="A329" t="s">
        <v>88</v>
      </c>
      <c r="D329" s="23" t="s">
        <v>127</v>
      </c>
      <c r="E329" s="102"/>
      <c r="F329" s="97"/>
      <c r="G329" s="115">
        <f t="shared" ref="G329:Q329" si="57">CHOOSE($E$316,G351,G373,G395)</f>
        <v>6.0000000000000005E-2</v>
      </c>
      <c r="H329" s="115">
        <f t="shared" si="57"/>
        <v>6.0000000000000005E-2</v>
      </c>
      <c r="I329" s="115">
        <f t="shared" si="57"/>
        <v>6.0000000000000005E-2</v>
      </c>
      <c r="J329" s="115">
        <f t="shared" si="57"/>
        <v>6.0000000000000005E-2</v>
      </c>
      <c r="K329" s="115">
        <f t="shared" si="57"/>
        <v>6.0000000000000005E-2</v>
      </c>
      <c r="L329" s="115">
        <f t="shared" si="57"/>
        <v>6.0000000000000005E-2</v>
      </c>
      <c r="M329" s="115">
        <f t="shared" si="57"/>
        <v>6.0000000000000005E-2</v>
      </c>
      <c r="N329" s="115">
        <f t="shared" si="57"/>
        <v>6.0000000000000005E-2</v>
      </c>
      <c r="O329" s="115">
        <f t="shared" si="57"/>
        <v>6.0000000000000005E-2</v>
      </c>
      <c r="P329" s="115">
        <f t="shared" si="57"/>
        <v>6.0000000000000005E-2</v>
      </c>
      <c r="Q329" s="115">
        <f t="shared" si="57"/>
        <v>6.0000000000000005E-2</v>
      </c>
    </row>
    <row r="330" spans="1:17" hidden="1" outlineLevel="2" x14ac:dyDescent="0.2">
      <c r="A330" t="s">
        <v>89</v>
      </c>
      <c r="D330" s="23" t="s">
        <v>127</v>
      </c>
      <c r="E330" s="102"/>
      <c r="F330" s="97"/>
      <c r="G330" s="115">
        <f t="shared" ref="G330:Q330" si="58">CHOOSE($E$316,G352,G374,G396)</f>
        <v>6.0000000000000005E-2</v>
      </c>
      <c r="H330" s="115">
        <f t="shared" si="58"/>
        <v>6.0000000000000005E-2</v>
      </c>
      <c r="I330" s="115">
        <f t="shared" si="58"/>
        <v>6.0000000000000005E-2</v>
      </c>
      <c r="J330" s="115">
        <f t="shared" si="58"/>
        <v>6.0000000000000005E-2</v>
      </c>
      <c r="K330" s="115">
        <f t="shared" si="58"/>
        <v>6.0000000000000005E-2</v>
      </c>
      <c r="L330" s="115">
        <f t="shared" si="58"/>
        <v>6.0000000000000005E-2</v>
      </c>
      <c r="M330" s="115">
        <f t="shared" si="58"/>
        <v>6.0000000000000005E-2</v>
      </c>
      <c r="N330" s="115">
        <f t="shared" si="58"/>
        <v>6.0000000000000005E-2</v>
      </c>
      <c r="O330" s="115">
        <f t="shared" si="58"/>
        <v>6.0000000000000005E-2</v>
      </c>
      <c r="P330" s="115">
        <f t="shared" si="58"/>
        <v>6.0000000000000005E-2</v>
      </c>
      <c r="Q330" s="115">
        <f t="shared" si="58"/>
        <v>6.0000000000000005E-2</v>
      </c>
    </row>
    <row r="331" spans="1:17" hidden="1" outlineLevel="2" x14ac:dyDescent="0.2">
      <c r="A331" t="s">
        <v>90</v>
      </c>
      <c r="D331" s="23" t="s">
        <v>127</v>
      </c>
      <c r="E331" s="102"/>
      <c r="F331" s="97"/>
      <c r="G331" s="115">
        <f t="shared" ref="G331:Q331" si="59">CHOOSE($E$316,G353,G375,G397)</f>
        <v>6.0000000000000005E-2</v>
      </c>
      <c r="H331" s="115">
        <f t="shared" si="59"/>
        <v>6.0000000000000005E-2</v>
      </c>
      <c r="I331" s="115">
        <f t="shared" si="59"/>
        <v>6.0000000000000005E-2</v>
      </c>
      <c r="J331" s="115">
        <f t="shared" si="59"/>
        <v>6.0000000000000005E-2</v>
      </c>
      <c r="K331" s="115">
        <f t="shared" si="59"/>
        <v>6.0000000000000005E-2</v>
      </c>
      <c r="L331" s="115">
        <f t="shared" si="59"/>
        <v>6.0000000000000005E-2</v>
      </c>
      <c r="M331" s="115">
        <f t="shared" si="59"/>
        <v>6.0000000000000005E-2</v>
      </c>
      <c r="N331" s="115">
        <f t="shared" si="59"/>
        <v>6.0000000000000005E-2</v>
      </c>
      <c r="O331" s="115">
        <f t="shared" si="59"/>
        <v>6.0000000000000005E-2</v>
      </c>
      <c r="P331" s="115">
        <f t="shared" si="59"/>
        <v>6.0000000000000005E-2</v>
      </c>
      <c r="Q331" s="115">
        <f t="shared" si="59"/>
        <v>6.0000000000000005E-2</v>
      </c>
    </row>
    <row r="332" spans="1:17" hidden="1" outlineLevel="2" x14ac:dyDescent="0.2">
      <c r="A332" t="s">
        <v>91</v>
      </c>
      <c r="D332" s="23" t="s">
        <v>127</v>
      </c>
      <c r="E332" s="102"/>
      <c r="F332" s="97"/>
      <c r="G332" s="115">
        <f t="shared" ref="G332:Q332" si="60">CHOOSE($E$316,G354,G376,G398)</f>
        <v>6.0000000000000005E-2</v>
      </c>
      <c r="H332" s="115">
        <f t="shared" si="60"/>
        <v>6.0000000000000005E-2</v>
      </c>
      <c r="I332" s="115">
        <f t="shared" si="60"/>
        <v>6.0000000000000005E-2</v>
      </c>
      <c r="J332" s="115">
        <f t="shared" si="60"/>
        <v>6.0000000000000005E-2</v>
      </c>
      <c r="K332" s="115">
        <f t="shared" si="60"/>
        <v>6.0000000000000005E-2</v>
      </c>
      <c r="L332" s="115">
        <f t="shared" si="60"/>
        <v>6.0000000000000005E-2</v>
      </c>
      <c r="M332" s="115">
        <f t="shared" si="60"/>
        <v>6.0000000000000005E-2</v>
      </c>
      <c r="N332" s="115">
        <f t="shared" si="60"/>
        <v>6.0000000000000005E-2</v>
      </c>
      <c r="O332" s="115">
        <f t="shared" si="60"/>
        <v>6.0000000000000005E-2</v>
      </c>
      <c r="P332" s="115">
        <f t="shared" si="60"/>
        <v>6.0000000000000005E-2</v>
      </c>
      <c r="Q332" s="115">
        <f t="shared" si="60"/>
        <v>6.0000000000000005E-2</v>
      </c>
    </row>
    <row r="333" spans="1:17" hidden="1" outlineLevel="2" x14ac:dyDescent="0.2">
      <c r="A333" t="s">
        <v>92</v>
      </c>
      <c r="D333" s="23" t="s">
        <v>127</v>
      </c>
      <c r="E333" s="102"/>
      <c r="F333" s="97"/>
      <c r="G333" s="115">
        <f t="shared" ref="G333:Q333" si="61">CHOOSE($E$316,G355,G377,G399)</f>
        <v>6.0000000000000005E-2</v>
      </c>
      <c r="H333" s="115">
        <f t="shared" si="61"/>
        <v>6.0000000000000005E-2</v>
      </c>
      <c r="I333" s="115">
        <f t="shared" si="61"/>
        <v>6.0000000000000005E-2</v>
      </c>
      <c r="J333" s="115">
        <f t="shared" si="61"/>
        <v>6.0000000000000005E-2</v>
      </c>
      <c r="K333" s="115">
        <f t="shared" si="61"/>
        <v>6.0000000000000005E-2</v>
      </c>
      <c r="L333" s="115">
        <f t="shared" si="61"/>
        <v>6.0000000000000005E-2</v>
      </c>
      <c r="M333" s="115">
        <f t="shared" si="61"/>
        <v>6.0000000000000005E-2</v>
      </c>
      <c r="N333" s="115">
        <f t="shared" si="61"/>
        <v>6.0000000000000005E-2</v>
      </c>
      <c r="O333" s="115">
        <f t="shared" si="61"/>
        <v>6.0000000000000005E-2</v>
      </c>
      <c r="P333" s="115">
        <f t="shared" si="61"/>
        <v>6.0000000000000005E-2</v>
      </c>
      <c r="Q333" s="115">
        <f t="shared" si="61"/>
        <v>6.0000000000000005E-2</v>
      </c>
    </row>
    <row r="334" spans="1:17" hidden="1" outlineLevel="2" x14ac:dyDescent="0.2">
      <c r="A334" t="s">
        <v>93</v>
      </c>
      <c r="D334" s="23" t="s">
        <v>127</v>
      </c>
      <c r="E334" s="102"/>
      <c r="F334" s="97"/>
      <c r="G334" s="115">
        <f t="shared" ref="G334:Q334" si="62">CHOOSE($E$316,G356,G378,G400)</f>
        <v>6.0000000000000005E-2</v>
      </c>
      <c r="H334" s="115">
        <f t="shared" si="62"/>
        <v>6.0000000000000005E-2</v>
      </c>
      <c r="I334" s="115">
        <f t="shared" si="62"/>
        <v>6.0000000000000005E-2</v>
      </c>
      <c r="J334" s="115">
        <f t="shared" si="62"/>
        <v>6.0000000000000005E-2</v>
      </c>
      <c r="K334" s="115">
        <f t="shared" si="62"/>
        <v>6.0000000000000005E-2</v>
      </c>
      <c r="L334" s="115">
        <f t="shared" si="62"/>
        <v>6.0000000000000005E-2</v>
      </c>
      <c r="M334" s="115">
        <f t="shared" si="62"/>
        <v>6.0000000000000005E-2</v>
      </c>
      <c r="N334" s="115">
        <f t="shared" si="62"/>
        <v>6.0000000000000005E-2</v>
      </c>
      <c r="O334" s="115">
        <f t="shared" si="62"/>
        <v>6.0000000000000005E-2</v>
      </c>
      <c r="P334" s="115">
        <f t="shared" si="62"/>
        <v>6.0000000000000005E-2</v>
      </c>
      <c r="Q334" s="115">
        <f t="shared" si="62"/>
        <v>6.0000000000000005E-2</v>
      </c>
    </row>
    <row r="335" spans="1:17" hidden="1" outlineLevel="2" x14ac:dyDescent="0.2">
      <c r="A335" t="s">
        <v>94</v>
      </c>
      <c r="D335" s="23" t="s">
        <v>127</v>
      </c>
      <c r="E335" s="102"/>
      <c r="F335" s="97"/>
      <c r="G335" s="115">
        <f t="shared" ref="G335:Q335" si="63">CHOOSE($E$316,G357,G379,G401)</f>
        <v>5.5E-2</v>
      </c>
      <c r="H335" s="115">
        <f t="shared" si="63"/>
        <v>5.5E-2</v>
      </c>
      <c r="I335" s="115">
        <f t="shared" si="63"/>
        <v>5.5E-2</v>
      </c>
      <c r="J335" s="115">
        <f t="shared" si="63"/>
        <v>5.5E-2</v>
      </c>
      <c r="K335" s="115">
        <f t="shared" si="63"/>
        <v>5.5E-2</v>
      </c>
      <c r="L335" s="115">
        <f t="shared" si="63"/>
        <v>5.5E-2</v>
      </c>
      <c r="M335" s="115">
        <f t="shared" si="63"/>
        <v>5.5E-2</v>
      </c>
      <c r="N335" s="115">
        <f t="shared" si="63"/>
        <v>5.5E-2</v>
      </c>
      <c r="O335" s="115">
        <f t="shared" si="63"/>
        <v>5.5E-2</v>
      </c>
      <c r="P335" s="115">
        <f t="shared" si="63"/>
        <v>5.5E-2</v>
      </c>
      <c r="Q335" s="115">
        <f t="shared" si="63"/>
        <v>5.5E-2</v>
      </c>
    </row>
    <row r="336" spans="1:17" hidden="1" outlineLevel="2" x14ac:dyDescent="0.2">
      <c r="A336" t="s">
        <v>95</v>
      </c>
      <c r="D336" s="23" t="s">
        <v>127</v>
      </c>
      <c r="E336" s="102"/>
      <c r="F336" s="97"/>
      <c r="G336" s="115">
        <f t="shared" ref="G336:Q336" si="64">CHOOSE($E$316,G358,G380,G402)</f>
        <v>6.5000000000000002E-2</v>
      </c>
      <c r="H336" s="115">
        <f t="shared" si="64"/>
        <v>6.5000000000000002E-2</v>
      </c>
      <c r="I336" s="115">
        <f t="shared" si="64"/>
        <v>6.5000000000000002E-2</v>
      </c>
      <c r="J336" s="115">
        <f t="shared" si="64"/>
        <v>6.5000000000000002E-2</v>
      </c>
      <c r="K336" s="115">
        <f t="shared" si="64"/>
        <v>6.5000000000000002E-2</v>
      </c>
      <c r="L336" s="115">
        <f t="shared" si="64"/>
        <v>6.5000000000000002E-2</v>
      </c>
      <c r="M336" s="115">
        <f t="shared" si="64"/>
        <v>6.5000000000000002E-2</v>
      </c>
      <c r="N336" s="115">
        <f t="shared" si="64"/>
        <v>6.5000000000000002E-2</v>
      </c>
      <c r="O336" s="115">
        <f t="shared" si="64"/>
        <v>6.5000000000000002E-2</v>
      </c>
      <c r="P336" s="115">
        <f t="shared" si="64"/>
        <v>6.5000000000000002E-2</v>
      </c>
      <c r="Q336" s="115">
        <f t="shared" si="64"/>
        <v>6.5000000000000002E-2</v>
      </c>
    </row>
    <row r="337" spans="1:17" hidden="1" outlineLevel="2" x14ac:dyDescent="0.2">
      <c r="E337" s="102"/>
      <c r="F337" s="97"/>
      <c r="M337" s="97"/>
      <c r="N337" s="97"/>
    </row>
    <row r="338" spans="1:17" ht="15" hidden="1" outlineLevel="2" x14ac:dyDescent="0.25">
      <c r="A338" s="98" t="s">
        <v>48</v>
      </c>
      <c r="E338" s="102"/>
      <c r="F338" s="97"/>
      <c r="M338" s="97"/>
      <c r="N338" s="97"/>
    </row>
    <row r="339" spans="1:17" hidden="1" outlineLevel="2" x14ac:dyDescent="0.2">
      <c r="B339" s="99"/>
      <c r="C339" s="99"/>
      <c r="D339" s="99"/>
      <c r="E339" s="102"/>
      <c r="F339" s="97"/>
      <c r="G339" s="7">
        <v>2020</v>
      </c>
      <c r="H339" s="7">
        <v>2021</v>
      </c>
      <c r="I339" s="7">
        <v>2022</v>
      </c>
      <c r="J339" s="7">
        <v>2023</v>
      </c>
      <c r="K339" s="7">
        <v>2024</v>
      </c>
      <c r="L339" s="7">
        <v>2025</v>
      </c>
      <c r="M339" s="7">
        <v>2026</v>
      </c>
      <c r="N339" s="7">
        <v>2027</v>
      </c>
      <c r="O339" s="7">
        <v>2028</v>
      </c>
      <c r="P339" s="7">
        <v>2029</v>
      </c>
      <c r="Q339" s="7">
        <v>2030</v>
      </c>
    </row>
    <row r="340" spans="1:17" hidden="1" outlineLevel="2" x14ac:dyDescent="0.2">
      <c r="A340" t="s">
        <v>77</v>
      </c>
      <c r="B340" s="99"/>
      <c r="C340" s="99"/>
      <c r="D340" s="23" t="s">
        <v>127</v>
      </c>
      <c r="E340" s="102"/>
      <c r="F340" s="97"/>
      <c r="G340" s="145">
        <f>G362+($E$311/10000)</f>
        <v>5.7500000000000002E-2</v>
      </c>
      <c r="H340" s="145">
        <f t="shared" ref="H340:Q340" si="65">H362+($E$311/10000)</f>
        <v>5.7500000000000002E-2</v>
      </c>
      <c r="I340" s="145">
        <f t="shared" si="65"/>
        <v>5.7500000000000002E-2</v>
      </c>
      <c r="J340" s="145">
        <f t="shared" si="65"/>
        <v>5.7500000000000002E-2</v>
      </c>
      <c r="K340" s="145">
        <f t="shared" si="65"/>
        <v>5.7500000000000002E-2</v>
      </c>
      <c r="L340" s="145">
        <f t="shared" si="65"/>
        <v>5.7500000000000002E-2</v>
      </c>
      <c r="M340" s="145">
        <f t="shared" si="65"/>
        <v>5.7500000000000002E-2</v>
      </c>
      <c r="N340" s="145">
        <f t="shared" si="65"/>
        <v>5.7500000000000002E-2</v>
      </c>
      <c r="O340" s="145">
        <f t="shared" si="65"/>
        <v>5.7500000000000002E-2</v>
      </c>
      <c r="P340" s="145">
        <f t="shared" si="65"/>
        <v>5.7500000000000002E-2</v>
      </c>
      <c r="Q340" s="145">
        <f t="shared" si="65"/>
        <v>5.7500000000000002E-2</v>
      </c>
    </row>
    <row r="341" spans="1:17" hidden="1" outlineLevel="2" x14ac:dyDescent="0.2">
      <c r="A341" t="s">
        <v>78</v>
      </c>
      <c r="B341" s="99"/>
      <c r="C341" s="99"/>
      <c r="D341" s="23" t="s">
        <v>127</v>
      </c>
      <c r="E341" s="102"/>
      <c r="F341" s="97"/>
      <c r="G341" s="145">
        <f t="shared" ref="G341:Q341" si="66">G363+($E$311/10000)</f>
        <v>5.7500000000000002E-2</v>
      </c>
      <c r="H341" s="145">
        <f t="shared" si="66"/>
        <v>5.7500000000000002E-2</v>
      </c>
      <c r="I341" s="145">
        <f t="shared" si="66"/>
        <v>5.7500000000000002E-2</v>
      </c>
      <c r="J341" s="145">
        <f t="shared" si="66"/>
        <v>5.7500000000000002E-2</v>
      </c>
      <c r="K341" s="145">
        <f t="shared" si="66"/>
        <v>5.7500000000000002E-2</v>
      </c>
      <c r="L341" s="145">
        <f t="shared" si="66"/>
        <v>5.7500000000000002E-2</v>
      </c>
      <c r="M341" s="145">
        <f t="shared" si="66"/>
        <v>5.7500000000000002E-2</v>
      </c>
      <c r="N341" s="145">
        <f t="shared" si="66"/>
        <v>5.7500000000000002E-2</v>
      </c>
      <c r="O341" s="145">
        <f t="shared" si="66"/>
        <v>5.7500000000000002E-2</v>
      </c>
      <c r="P341" s="145">
        <f t="shared" si="66"/>
        <v>5.7500000000000002E-2</v>
      </c>
      <c r="Q341" s="145">
        <f t="shared" si="66"/>
        <v>5.7500000000000002E-2</v>
      </c>
    </row>
    <row r="342" spans="1:17" hidden="1" outlineLevel="2" x14ac:dyDescent="0.2">
      <c r="A342" t="s">
        <v>79</v>
      </c>
      <c r="B342" s="99"/>
      <c r="C342" s="99"/>
      <c r="D342" s="23" t="s">
        <v>127</v>
      </c>
      <c r="E342" s="102"/>
      <c r="F342" s="97"/>
      <c r="G342" s="145">
        <f t="shared" ref="G342:Q342" si="67">G364+($E$311/10000)</f>
        <v>5.7500000000000002E-2</v>
      </c>
      <c r="H342" s="145">
        <f t="shared" si="67"/>
        <v>5.7500000000000002E-2</v>
      </c>
      <c r="I342" s="145">
        <f t="shared" si="67"/>
        <v>5.7500000000000002E-2</v>
      </c>
      <c r="J342" s="145">
        <f t="shared" si="67"/>
        <v>5.7500000000000002E-2</v>
      </c>
      <c r="K342" s="145">
        <f t="shared" si="67"/>
        <v>5.7500000000000002E-2</v>
      </c>
      <c r="L342" s="145">
        <f t="shared" si="67"/>
        <v>5.7500000000000002E-2</v>
      </c>
      <c r="M342" s="145">
        <f t="shared" si="67"/>
        <v>5.7500000000000002E-2</v>
      </c>
      <c r="N342" s="145">
        <f t="shared" si="67"/>
        <v>5.7500000000000002E-2</v>
      </c>
      <c r="O342" s="145">
        <f t="shared" si="67"/>
        <v>5.7500000000000002E-2</v>
      </c>
      <c r="P342" s="145">
        <f t="shared" si="67"/>
        <v>5.7500000000000002E-2</v>
      </c>
      <c r="Q342" s="145">
        <f t="shared" si="67"/>
        <v>5.7500000000000002E-2</v>
      </c>
    </row>
    <row r="343" spans="1:17" hidden="1" outlineLevel="2" x14ac:dyDescent="0.2">
      <c r="A343" t="s">
        <v>80</v>
      </c>
      <c r="B343" s="99"/>
      <c r="C343" s="99"/>
      <c r="D343" s="23" t="s">
        <v>127</v>
      </c>
      <c r="E343" s="102"/>
      <c r="F343" s="97"/>
      <c r="G343" s="145">
        <f t="shared" ref="G343:Q343" si="68">G365+($E$311/10000)</f>
        <v>5.7500000000000002E-2</v>
      </c>
      <c r="H343" s="145">
        <f t="shared" si="68"/>
        <v>5.7500000000000002E-2</v>
      </c>
      <c r="I343" s="145">
        <f t="shared" si="68"/>
        <v>5.7500000000000002E-2</v>
      </c>
      <c r="J343" s="145">
        <f t="shared" si="68"/>
        <v>5.7500000000000002E-2</v>
      </c>
      <c r="K343" s="145">
        <f t="shared" si="68"/>
        <v>5.7500000000000002E-2</v>
      </c>
      <c r="L343" s="145">
        <f t="shared" si="68"/>
        <v>5.7500000000000002E-2</v>
      </c>
      <c r="M343" s="145">
        <f t="shared" si="68"/>
        <v>5.7500000000000002E-2</v>
      </c>
      <c r="N343" s="145">
        <f t="shared" si="68"/>
        <v>5.7500000000000002E-2</v>
      </c>
      <c r="O343" s="145">
        <f t="shared" si="68"/>
        <v>5.7500000000000002E-2</v>
      </c>
      <c r="P343" s="145">
        <f t="shared" si="68"/>
        <v>5.7500000000000002E-2</v>
      </c>
      <c r="Q343" s="145">
        <f t="shared" si="68"/>
        <v>5.7500000000000002E-2</v>
      </c>
    </row>
    <row r="344" spans="1:17" hidden="1" outlineLevel="2" x14ac:dyDescent="0.2">
      <c r="A344" t="s">
        <v>81</v>
      </c>
      <c r="B344" s="99"/>
      <c r="C344" s="99"/>
      <c r="D344" s="23" t="s">
        <v>127</v>
      </c>
      <c r="E344" s="102"/>
      <c r="F344" s="97"/>
      <c r="G344" s="145">
        <f t="shared" ref="G344:Q344" si="69">G366+($E$311/10000)</f>
        <v>5.7500000000000002E-2</v>
      </c>
      <c r="H344" s="145">
        <f t="shared" si="69"/>
        <v>5.7500000000000002E-2</v>
      </c>
      <c r="I344" s="145">
        <f t="shared" si="69"/>
        <v>5.7500000000000002E-2</v>
      </c>
      <c r="J344" s="145">
        <f t="shared" si="69"/>
        <v>5.7500000000000002E-2</v>
      </c>
      <c r="K344" s="145">
        <f t="shared" si="69"/>
        <v>5.7500000000000002E-2</v>
      </c>
      <c r="L344" s="145">
        <f t="shared" si="69"/>
        <v>5.7500000000000002E-2</v>
      </c>
      <c r="M344" s="145">
        <f t="shared" si="69"/>
        <v>5.7500000000000002E-2</v>
      </c>
      <c r="N344" s="145">
        <f t="shared" si="69"/>
        <v>5.7500000000000002E-2</v>
      </c>
      <c r="O344" s="145">
        <f t="shared" si="69"/>
        <v>5.7500000000000002E-2</v>
      </c>
      <c r="P344" s="145">
        <f t="shared" si="69"/>
        <v>5.7500000000000002E-2</v>
      </c>
      <c r="Q344" s="145">
        <f t="shared" si="69"/>
        <v>5.7500000000000002E-2</v>
      </c>
    </row>
    <row r="345" spans="1:17" hidden="1" outlineLevel="2" x14ac:dyDescent="0.2">
      <c r="A345" t="s">
        <v>82</v>
      </c>
      <c r="B345" s="99"/>
      <c r="C345" s="99"/>
      <c r="D345" s="23" t="s">
        <v>127</v>
      </c>
      <c r="E345" s="102"/>
      <c r="F345" s="97"/>
      <c r="G345" s="145">
        <f t="shared" ref="G345:Q345" si="70">G367+($E$311/10000)</f>
        <v>5.7500000000000002E-2</v>
      </c>
      <c r="H345" s="145">
        <f t="shared" si="70"/>
        <v>5.7500000000000002E-2</v>
      </c>
      <c r="I345" s="145">
        <f t="shared" si="70"/>
        <v>5.7500000000000002E-2</v>
      </c>
      <c r="J345" s="145">
        <f t="shared" si="70"/>
        <v>5.7500000000000002E-2</v>
      </c>
      <c r="K345" s="145">
        <f t="shared" si="70"/>
        <v>5.7500000000000002E-2</v>
      </c>
      <c r="L345" s="145">
        <f t="shared" si="70"/>
        <v>5.7500000000000002E-2</v>
      </c>
      <c r="M345" s="145">
        <f t="shared" si="70"/>
        <v>5.7500000000000002E-2</v>
      </c>
      <c r="N345" s="145">
        <f t="shared" si="70"/>
        <v>5.7500000000000002E-2</v>
      </c>
      <c r="O345" s="145">
        <f t="shared" si="70"/>
        <v>5.7500000000000002E-2</v>
      </c>
      <c r="P345" s="145">
        <f t="shared" si="70"/>
        <v>5.7500000000000002E-2</v>
      </c>
      <c r="Q345" s="145">
        <f t="shared" si="70"/>
        <v>5.7500000000000002E-2</v>
      </c>
    </row>
    <row r="346" spans="1:17" hidden="1" outlineLevel="2" x14ac:dyDescent="0.2">
      <c r="A346" t="s">
        <v>83</v>
      </c>
      <c r="B346" s="99"/>
      <c r="C346" s="99"/>
      <c r="D346" s="23" t="s">
        <v>127</v>
      </c>
      <c r="E346" s="102"/>
      <c r="F346" s="97"/>
      <c r="G346" s="145">
        <f t="shared" ref="G346:Q346" si="71">G368+($E$311/10000)</f>
        <v>5.7500000000000002E-2</v>
      </c>
      <c r="H346" s="145">
        <f t="shared" si="71"/>
        <v>5.7500000000000002E-2</v>
      </c>
      <c r="I346" s="145">
        <f t="shared" si="71"/>
        <v>5.7500000000000002E-2</v>
      </c>
      <c r="J346" s="145">
        <f t="shared" si="71"/>
        <v>5.7500000000000002E-2</v>
      </c>
      <c r="K346" s="145">
        <f t="shared" si="71"/>
        <v>5.7500000000000002E-2</v>
      </c>
      <c r="L346" s="145">
        <f t="shared" si="71"/>
        <v>5.7500000000000002E-2</v>
      </c>
      <c r="M346" s="145">
        <f t="shared" si="71"/>
        <v>5.7500000000000002E-2</v>
      </c>
      <c r="N346" s="145">
        <f t="shared" si="71"/>
        <v>5.7500000000000002E-2</v>
      </c>
      <c r="O346" s="145">
        <f t="shared" si="71"/>
        <v>5.7500000000000002E-2</v>
      </c>
      <c r="P346" s="145">
        <f t="shared" si="71"/>
        <v>5.7500000000000002E-2</v>
      </c>
      <c r="Q346" s="145">
        <f t="shared" si="71"/>
        <v>5.7500000000000002E-2</v>
      </c>
    </row>
    <row r="347" spans="1:17" hidden="1" outlineLevel="2" x14ac:dyDescent="0.2">
      <c r="A347" t="s">
        <v>84</v>
      </c>
      <c r="B347" s="99"/>
      <c r="C347" s="99"/>
      <c r="D347" s="23" t="s">
        <v>127</v>
      </c>
      <c r="E347" s="102"/>
      <c r="F347" s="97"/>
      <c r="G347" s="145">
        <f t="shared" ref="G347:Q347" si="72">G369+($E$311/10000)</f>
        <v>5.7500000000000002E-2</v>
      </c>
      <c r="H347" s="145">
        <f t="shared" si="72"/>
        <v>5.7500000000000002E-2</v>
      </c>
      <c r="I347" s="145">
        <f t="shared" si="72"/>
        <v>5.7500000000000002E-2</v>
      </c>
      <c r="J347" s="145">
        <f t="shared" si="72"/>
        <v>5.7500000000000002E-2</v>
      </c>
      <c r="K347" s="145">
        <f t="shared" si="72"/>
        <v>5.7500000000000002E-2</v>
      </c>
      <c r="L347" s="145">
        <f t="shared" si="72"/>
        <v>5.7500000000000002E-2</v>
      </c>
      <c r="M347" s="145">
        <f t="shared" si="72"/>
        <v>5.7500000000000002E-2</v>
      </c>
      <c r="N347" s="145">
        <f t="shared" si="72"/>
        <v>5.7500000000000002E-2</v>
      </c>
      <c r="O347" s="145">
        <f t="shared" si="72"/>
        <v>5.7500000000000002E-2</v>
      </c>
      <c r="P347" s="145">
        <f t="shared" si="72"/>
        <v>5.7500000000000002E-2</v>
      </c>
      <c r="Q347" s="145">
        <f t="shared" si="72"/>
        <v>5.7500000000000002E-2</v>
      </c>
    </row>
    <row r="348" spans="1:17" hidden="1" outlineLevel="2" x14ac:dyDescent="0.2">
      <c r="A348" t="s">
        <v>85</v>
      </c>
      <c r="B348" s="99"/>
      <c r="C348" s="99"/>
      <c r="D348" s="23" t="s">
        <v>127</v>
      </c>
      <c r="E348" s="102"/>
      <c r="F348" s="97"/>
      <c r="G348" s="145">
        <f t="shared" ref="G348:Q348" si="73">G370+($E$311/10000)</f>
        <v>5.7500000000000002E-2</v>
      </c>
      <c r="H348" s="145">
        <f t="shared" si="73"/>
        <v>5.7500000000000002E-2</v>
      </c>
      <c r="I348" s="145">
        <f t="shared" si="73"/>
        <v>5.7500000000000002E-2</v>
      </c>
      <c r="J348" s="145">
        <f t="shared" si="73"/>
        <v>5.7500000000000002E-2</v>
      </c>
      <c r="K348" s="145">
        <f t="shared" si="73"/>
        <v>5.7500000000000002E-2</v>
      </c>
      <c r="L348" s="145">
        <f t="shared" si="73"/>
        <v>5.7500000000000002E-2</v>
      </c>
      <c r="M348" s="145">
        <f t="shared" si="73"/>
        <v>5.7500000000000002E-2</v>
      </c>
      <c r="N348" s="145">
        <f t="shared" si="73"/>
        <v>5.7500000000000002E-2</v>
      </c>
      <c r="O348" s="145">
        <f t="shared" si="73"/>
        <v>5.7500000000000002E-2</v>
      </c>
      <c r="P348" s="145">
        <f t="shared" si="73"/>
        <v>5.7500000000000002E-2</v>
      </c>
      <c r="Q348" s="145">
        <f t="shared" si="73"/>
        <v>5.7500000000000002E-2</v>
      </c>
    </row>
    <row r="349" spans="1:17" hidden="1" outlineLevel="2" x14ac:dyDescent="0.2">
      <c r="A349" t="s">
        <v>86</v>
      </c>
      <c r="B349" s="99"/>
      <c r="C349" s="99"/>
      <c r="D349" s="23" t="s">
        <v>127</v>
      </c>
      <c r="E349" s="102"/>
      <c r="F349" s="97"/>
      <c r="G349" s="145">
        <f t="shared" ref="G349:Q349" si="74">G371+($E$311/10000)</f>
        <v>5.7500000000000002E-2</v>
      </c>
      <c r="H349" s="145">
        <f t="shared" si="74"/>
        <v>5.7500000000000002E-2</v>
      </c>
      <c r="I349" s="145">
        <f t="shared" si="74"/>
        <v>5.7500000000000002E-2</v>
      </c>
      <c r="J349" s="145">
        <f t="shared" si="74"/>
        <v>5.7500000000000002E-2</v>
      </c>
      <c r="K349" s="145">
        <f t="shared" si="74"/>
        <v>5.7500000000000002E-2</v>
      </c>
      <c r="L349" s="145">
        <f t="shared" si="74"/>
        <v>5.7500000000000002E-2</v>
      </c>
      <c r="M349" s="145">
        <f t="shared" si="74"/>
        <v>5.7500000000000002E-2</v>
      </c>
      <c r="N349" s="145">
        <f t="shared" si="74"/>
        <v>5.7500000000000002E-2</v>
      </c>
      <c r="O349" s="145">
        <f t="shared" si="74"/>
        <v>5.7500000000000002E-2</v>
      </c>
      <c r="P349" s="145">
        <f t="shared" si="74"/>
        <v>5.7500000000000002E-2</v>
      </c>
      <c r="Q349" s="145">
        <f t="shared" si="74"/>
        <v>5.7500000000000002E-2</v>
      </c>
    </row>
    <row r="350" spans="1:17" hidden="1" outlineLevel="2" x14ac:dyDescent="0.2">
      <c r="A350" t="s">
        <v>87</v>
      </c>
      <c r="B350" s="99"/>
      <c r="C350" s="99"/>
      <c r="D350" s="23" t="s">
        <v>127</v>
      </c>
      <c r="E350" s="102"/>
      <c r="F350" s="97"/>
      <c r="G350" s="145">
        <f t="shared" ref="G350:Q350" si="75">G372+($E$311/10000)</f>
        <v>6.25E-2</v>
      </c>
      <c r="H350" s="145">
        <f t="shared" si="75"/>
        <v>6.25E-2</v>
      </c>
      <c r="I350" s="145">
        <f t="shared" si="75"/>
        <v>6.25E-2</v>
      </c>
      <c r="J350" s="145">
        <f t="shared" si="75"/>
        <v>6.25E-2</v>
      </c>
      <c r="K350" s="145">
        <f t="shared" si="75"/>
        <v>6.25E-2</v>
      </c>
      <c r="L350" s="145">
        <f t="shared" si="75"/>
        <v>6.25E-2</v>
      </c>
      <c r="M350" s="145">
        <f t="shared" si="75"/>
        <v>6.25E-2</v>
      </c>
      <c r="N350" s="145">
        <f t="shared" si="75"/>
        <v>6.25E-2</v>
      </c>
      <c r="O350" s="145">
        <f t="shared" si="75"/>
        <v>6.25E-2</v>
      </c>
      <c r="P350" s="145">
        <f t="shared" si="75"/>
        <v>6.25E-2</v>
      </c>
      <c r="Q350" s="145">
        <f t="shared" si="75"/>
        <v>6.25E-2</v>
      </c>
    </row>
    <row r="351" spans="1:17" hidden="1" outlineLevel="2" x14ac:dyDescent="0.2">
      <c r="A351" t="s">
        <v>88</v>
      </c>
      <c r="B351" s="99"/>
      <c r="C351" s="99"/>
      <c r="D351" s="23" t="s">
        <v>127</v>
      </c>
      <c r="E351" s="102"/>
      <c r="F351" s="97"/>
      <c r="G351" s="145">
        <f t="shared" ref="G351:Q351" si="76">G373+($E$311/10000)</f>
        <v>5.7500000000000002E-2</v>
      </c>
      <c r="H351" s="145">
        <f t="shared" si="76"/>
        <v>5.7500000000000002E-2</v>
      </c>
      <c r="I351" s="145">
        <f t="shared" si="76"/>
        <v>5.7500000000000002E-2</v>
      </c>
      <c r="J351" s="145">
        <f t="shared" si="76"/>
        <v>5.7500000000000002E-2</v>
      </c>
      <c r="K351" s="145">
        <f t="shared" si="76"/>
        <v>5.7500000000000002E-2</v>
      </c>
      <c r="L351" s="145">
        <f t="shared" si="76"/>
        <v>5.7500000000000002E-2</v>
      </c>
      <c r="M351" s="145">
        <f t="shared" si="76"/>
        <v>5.7500000000000002E-2</v>
      </c>
      <c r="N351" s="145">
        <f t="shared" si="76"/>
        <v>5.7500000000000002E-2</v>
      </c>
      <c r="O351" s="145">
        <f t="shared" si="76"/>
        <v>5.7500000000000002E-2</v>
      </c>
      <c r="P351" s="145">
        <f t="shared" si="76"/>
        <v>5.7500000000000002E-2</v>
      </c>
      <c r="Q351" s="145">
        <f t="shared" si="76"/>
        <v>5.7500000000000002E-2</v>
      </c>
    </row>
    <row r="352" spans="1:17" hidden="1" outlineLevel="2" x14ac:dyDescent="0.2">
      <c r="A352" t="s">
        <v>89</v>
      </c>
      <c r="B352" s="99"/>
      <c r="C352" s="99"/>
      <c r="D352" s="23" t="s">
        <v>127</v>
      </c>
      <c r="E352" s="102"/>
      <c r="F352" s="97"/>
      <c r="G352" s="145">
        <f t="shared" ref="G352:Q352" si="77">G374+($E$311/10000)</f>
        <v>5.7500000000000002E-2</v>
      </c>
      <c r="H352" s="145">
        <f t="shared" si="77"/>
        <v>5.7500000000000002E-2</v>
      </c>
      <c r="I352" s="145">
        <f t="shared" si="77"/>
        <v>5.7500000000000002E-2</v>
      </c>
      <c r="J352" s="145">
        <f t="shared" si="77"/>
        <v>5.7500000000000002E-2</v>
      </c>
      <c r="K352" s="145">
        <f t="shared" si="77"/>
        <v>5.7500000000000002E-2</v>
      </c>
      <c r="L352" s="145">
        <f t="shared" si="77"/>
        <v>5.7500000000000002E-2</v>
      </c>
      <c r="M352" s="145">
        <f t="shared" si="77"/>
        <v>5.7500000000000002E-2</v>
      </c>
      <c r="N352" s="145">
        <f t="shared" si="77"/>
        <v>5.7500000000000002E-2</v>
      </c>
      <c r="O352" s="145">
        <f t="shared" si="77"/>
        <v>5.7500000000000002E-2</v>
      </c>
      <c r="P352" s="145">
        <f t="shared" si="77"/>
        <v>5.7500000000000002E-2</v>
      </c>
      <c r="Q352" s="145">
        <f t="shared" si="77"/>
        <v>5.7500000000000002E-2</v>
      </c>
    </row>
    <row r="353" spans="1:17" hidden="1" outlineLevel="2" x14ac:dyDescent="0.2">
      <c r="A353" t="s">
        <v>90</v>
      </c>
      <c r="B353" s="99"/>
      <c r="C353" s="99"/>
      <c r="D353" s="23" t="s">
        <v>127</v>
      </c>
      <c r="E353" s="102"/>
      <c r="F353" s="97"/>
      <c r="G353" s="145">
        <f t="shared" ref="G353:Q353" si="78">G375+($E$311/10000)</f>
        <v>5.7500000000000002E-2</v>
      </c>
      <c r="H353" s="145">
        <f t="shared" si="78"/>
        <v>5.7500000000000002E-2</v>
      </c>
      <c r="I353" s="145">
        <f t="shared" si="78"/>
        <v>5.7500000000000002E-2</v>
      </c>
      <c r="J353" s="145">
        <f t="shared" si="78"/>
        <v>5.7500000000000002E-2</v>
      </c>
      <c r="K353" s="145">
        <f t="shared" si="78"/>
        <v>5.7500000000000002E-2</v>
      </c>
      <c r="L353" s="145">
        <f t="shared" si="78"/>
        <v>5.7500000000000002E-2</v>
      </c>
      <c r="M353" s="145">
        <f t="shared" si="78"/>
        <v>5.7500000000000002E-2</v>
      </c>
      <c r="N353" s="145">
        <f t="shared" si="78"/>
        <v>5.7500000000000002E-2</v>
      </c>
      <c r="O353" s="145">
        <f t="shared" si="78"/>
        <v>5.7500000000000002E-2</v>
      </c>
      <c r="P353" s="145">
        <f t="shared" si="78"/>
        <v>5.7500000000000002E-2</v>
      </c>
      <c r="Q353" s="145">
        <f t="shared" si="78"/>
        <v>5.7500000000000002E-2</v>
      </c>
    </row>
    <row r="354" spans="1:17" hidden="1" outlineLevel="2" x14ac:dyDescent="0.2">
      <c r="A354" t="s">
        <v>91</v>
      </c>
      <c r="B354" s="99"/>
      <c r="C354" s="99"/>
      <c r="D354" s="23" t="s">
        <v>127</v>
      </c>
      <c r="E354" s="102"/>
      <c r="F354" s="97"/>
      <c r="G354" s="145">
        <f t="shared" ref="G354:Q354" si="79">G376+($E$311/10000)</f>
        <v>5.7500000000000002E-2</v>
      </c>
      <c r="H354" s="145">
        <f t="shared" si="79"/>
        <v>5.7500000000000002E-2</v>
      </c>
      <c r="I354" s="145">
        <f t="shared" si="79"/>
        <v>5.7500000000000002E-2</v>
      </c>
      <c r="J354" s="145">
        <f t="shared" si="79"/>
        <v>5.7500000000000002E-2</v>
      </c>
      <c r="K354" s="145">
        <f t="shared" si="79"/>
        <v>5.7500000000000002E-2</v>
      </c>
      <c r="L354" s="145">
        <f t="shared" si="79"/>
        <v>5.7500000000000002E-2</v>
      </c>
      <c r="M354" s="145">
        <f t="shared" si="79"/>
        <v>5.7500000000000002E-2</v>
      </c>
      <c r="N354" s="145">
        <f t="shared" si="79"/>
        <v>5.7500000000000002E-2</v>
      </c>
      <c r="O354" s="145">
        <f t="shared" si="79"/>
        <v>5.7500000000000002E-2</v>
      </c>
      <c r="P354" s="145">
        <f t="shared" si="79"/>
        <v>5.7500000000000002E-2</v>
      </c>
      <c r="Q354" s="145">
        <f t="shared" si="79"/>
        <v>5.7500000000000002E-2</v>
      </c>
    </row>
    <row r="355" spans="1:17" hidden="1" outlineLevel="2" x14ac:dyDescent="0.2">
      <c r="A355" t="s">
        <v>92</v>
      </c>
      <c r="B355" s="99"/>
      <c r="C355" s="99"/>
      <c r="D355" s="23" t="s">
        <v>127</v>
      </c>
      <c r="E355" s="102"/>
      <c r="F355" s="97"/>
      <c r="G355" s="145">
        <f t="shared" ref="G355:Q355" si="80">G377+($E$311/10000)</f>
        <v>5.7500000000000002E-2</v>
      </c>
      <c r="H355" s="145">
        <f t="shared" si="80"/>
        <v>5.7500000000000002E-2</v>
      </c>
      <c r="I355" s="145">
        <f t="shared" si="80"/>
        <v>5.7500000000000002E-2</v>
      </c>
      <c r="J355" s="145">
        <f t="shared" si="80"/>
        <v>5.7500000000000002E-2</v>
      </c>
      <c r="K355" s="145">
        <f t="shared" si="80"/>
        <v>5.7500000000000002E-2</v>
      </c>
      <c r="L355" s="145">
        <f t="shared" si="80"/>
        <v>5.7500000000000002E-2</v>
      </c>
      <c r="M355" s="145">
        <f t="shared" si="80"/>
        <v>5.7500000000000002E-2</v>
      </c>
      <c r="N355" s="145">
        <f t="shared" si="80"/>
        <v>5.7500000000000002E-2</v>
      </c>
      <c r="O355" s="145">
        <f t="shared" si="80"/>
        <v>5.7500000000000002E-2</v>
      </c>
      <c r="P355" s="145">
        <f t="shared" si="80"/>
        <v>5.7500000000000002E-2</v>
      </c>
      <c r="Q355" s="145">
        <f t="shared" si="80"/>
        <v>5.7500000000000002E-2</v>
      </c>
    </row>
    <row r="356" spans="1:17" hidden="1" outlineLevel="2" x14ac:dyDescent="0.2">
      <c r="A356" t="s">
        <v>93</v>
      </c>
      <c r="B356" s="99"/>
      <c r="C356" s="99"/>
      <c r="D356" s="23" t="s">
        <v>127</v>
      </c>
      <c r="E356" s="102"/>
      <c r="F356" s="97"/>
      <c r="G356" s="145">
        <f t="shared" ref="G356:Q356" si="81">G378+($E$311/10000)</f>
        <v>5.7500000000000002E-2</v>
      </c>
      <c r="H356" s="145">
        <f t="shared" si="81"/>
        <v>5.7500000000000002E-2</v>
      </c>
      <c r="I356" s="145">
        <f t="shared" si="81"/>
        <v>5.7500000000000002E-2</v>
      </c>
      <c r="J356" s="145">
        <f t="shared" si="81"/>
        <v>5.7500000000000002E-2</v>
      </c>
      <c r="K356" s="145">
        <f t="shared" si="81"/>
        <v>5.7500000000000002E-2</v>
      </c>
      <c r="L356" s="145">
        <f t="shared" si="81"/>
        <v>5.7500000000000002E-2</v>
      </c>
      <c r="M356" s="145">
        <f t="shared" si="81"/>
        <v>5.7500000000000002E-2</v>
      </c>
      <c r="N356" s="145">
        <f t="shared" si="81"/>
        <v>5.7500000000000002E-2</v>
      </c>
      <c r="O356" s="145">
        <f t="shared" si="81"/>
        <v>5.7500000000000002E-2</v>
      </c>
      <c r="P356" s="145">
        <f t="shared" si="81"/>
        <v>5.7500000000000002E-2</v>
      </c>
      <c r="Q356" s="145">
        <f t="shared" si="81"/>
        <v>5.7500000000000002E-2</v>
      </c>
    </row>
    <row r="357" spans="1:17" hidden="1" outlineLevel="2" x14ac:dyDescent="0.2">
      <c r="A357" t="s">
        <v>94</v>
      </c>
      <c r="B357" s="99"/>
      <c r="C357" s="99"/>
      <c r="D357" s="23" t="s">
        <v>127</v>
      </c>
      <c r="E357" s="102"/>
      <c r="F357" s="97"/>
      <c r="G357" s="145">
        <f t="shared" ref="G357:Q357" si="82">G379+($E$311/10000)</f>
        <v>5.2499999999999998E-2</v>
      </c>
      <c r="H357" s="145">
        <f t="shared" si="82"/>
        <v>5.2499999999999998E-2</v>
      </c>
      <c r="I357" s="145">
        <f t="shared" si="82"/>
        <v>5.2499999999999998E-2</v>
      </c>
      <c r="J357" s="145">
        <f t="shared" si="82"/>
        <v>5.2499999999999998E-2</v>
      </c>
      <c r="K357" s="145">
        <f t="shared" si="82"/>
        <v>5.2499999999999998E-2</v>
      </c>
      <c r="L357" s="145">
        <f t="shared" si="82"/>
        <v>5.2499999999999998E-2</v>
      </c>
      <c r="M357" s="145">
        <f t="shared" si="82"/>
        <v>5.2499999999999998E-2</v>
      </c>
      <c r="N357" s="145">
        <f t="shared" si="82"/>
        <v>5.2499999999999998E-2</v>
      </c>
      <c r="O357" s="145">
        <f t="shared" si="82"/>
        <v>5.2499999999999998E-2</v>
      </c>
      <c r="P357" s="145">
        <f t="shared" si="82"/>
        <v>5.2499999999999998E-2</v>
      </c>
      <c r="Q357" s="145">
        <f t="shared" si="82"/>
        <v>5.2499999999999998E-2</v>
      </c>
    </row>
    <row r="358" spans="1:17" hidden="1" outlineLevel="2" x14ac:dyDescent="0.2">
      <c r="A358" t="s">
        <v>95</v>
      </c>
      <c r="B358" s="99"/>
      <c r="C358" s="99"/>
      <c r="D358" s="23" t="s">
        <v>127</v>
      </c>
      <c r="E358" s="102"/>
      <c r="F358" s="97"/>
      <c r="G358" s="145">
        <f t="shared" ref="G358:Q358" si="83">G380+($E$311/10000)</f>
        <v>6.25E-2</v>
      </c>
      <c r="H358" s="145">
        <f t="shared" si="83"/>
        <v>6.25E-2</v>
      </c>
      <c r="I358" s="145">
        <f t="shared" si="83"/>
        <v>6.25E-2</v>
      </c>
      <c r="J358" s="145">
        <f t="shared" si="83"/>
        <v>6.25E-2</v>
      </c>
      <c r="K358" s="145">
        <f t="shared" si="83"/>
        <v>6.25E-2</v>
      </c>
      <c r="L358" s="145">
        <f t="shared" si="83"/>
        <v>6.25E-2</v>
      </c>
      <c r="M358" s="145">
        <f t="shared" si="83"/>
        <v>6.25E-2</v>
      </c>
      <c r="N358" s="145">
        <f t="shared" si="83"/>
        <v>6.25E-2</v>
      </c>
      <c r="O358" s="145">
        <f t="shared" si="83"/>
        <v>6.25E-2</v>
      </c>
      <c r="P358" s="145">
        <f t="shared" si="83"/>
        <v>6.25E-2</v>
      </c>
      <c r="Q358" s="145">
        <f t="shared" si="83"/>
        <v>6.25E-2</v>
      </c>
    </row>
    <row r="359" spans="1:17" hidden="1" outlineLevel="2" x14ac:dyDescent="0.2">
      <c r="A359" s="99"/>
      <c r="B359" s="99"/>
      <c r="C359" s="99"/>
      <c r="D359" s="99"/>
      <c r="E359" s="102"/>
      <c r="F359" s="97"/>
      <c r="G359" s="101"/>
      <c r="H359" s="101"/>
      <c r="I359" s="101"/>
      <c r="J359" s="101"/>
      <c r="K359" s="101"/>
      <c r="L359" s="101"/>
      <c r="M359" s="97"/>
      <c r="N359" s="97"/>
      <c r="O359" s="101"/>
      <c r="P359" s="101"/>
      <c r="Q359" s="101"/>
    </row>
    <row r="360" spans="1:17" ht="15" hidden="1" outlineLevel="2" x14ac:dyDescent="0.25">
      <c r="A360" s="98" t="s">
        <v>50</v>
      </c>
      <c r="B360" s="99"/>
      <c r="C360" s="99"/>
      <c r="D360" s="99"/>
      <c r="E360" s="102"/>
      <c r="F360" s="97"/>
      <c r="G360" s="101"/>
      <c r="H360" s="101"/>
      <c r="I360" s="101"/>
      <c r="J360" s="101"/>
      <c r="K360" s="101"/>
      <c r="L360" s="101"/>
      <c r="M360" s="97"/>
      <c r="N360" s="97"/>
      <c r="O360" s="101"/>
      <c r="P360" s="101"/>
      <c r="Q360" s="101"/>
    </row>
    <row r="361" spans="1:17" hidden="1" outlineLevel="2" x14ac:dyDescent="0.2">
      <c r="B361" s="99"/>
      <c r="C361" s="99"/>
      <c r="D361" s="99"/>
      <c r="E361" s="102"/>
      <c r="F361" s="97"/>
      <c r="G361" s="7">
        <v>2020</v>
      </c>
      <c r="H361" s="7">
        <v>2021</v>
      </c>
      <c r="I361" s="7">
        <v>2022</v>
      </c>
      <c r="J361" s="7">
        <v>2023</v>
      </c>
      <c r="K361" s="7">
        <v>2024</v>
      </c>
      <c r="L361" s="7">
        <v>2025</v>
      </c>
      <c r="M361" s="7">
        <v>2026</v>
      </c>
      <c r="N361" s="7">
        <v>2027</v>
      </c>
      <c r="O361" s="7">
        <v>2028</v>
      </c>
      <c r="P361" s="7">
        <v>2029</v>
      </c>
      <c r="Q361" s="7">
        <v>2030</v>
      </c>
    </row>
    <row r="362" spans="1:17" hidden="1" outlineLevel="2" x14ac:dyDescent="0.2">
      <c r="A362" t="s">
        <v>77</v>
      </c>
      <c r="B362" s="99"/>
      <c r="C362" s="99"/>
      <c r="D362" s="23" t="s">
        <v>127</v>
      </c>
      <c r="E362" s="102"/>
      <c r="F362" s="97"/>
      <c r="G362" s="105">
        <v>6.0000000000000005E-2</v>
      </c>
      <c r="H362" s="105">
        <v>6.0000000000000005E-2</v>
      </c>
      <c r="I362" s="105">
        <v>6.0000000000000005E-2</v>
      </c>
      <c r="J362" s="105">
        <v>6.0000000000000005E-2</v>
      </c>
      <c r="K362" s="105">
        <v>6.0000000000000005E-2</v>
      </c>
      <c r="L362" s="105">
        <v>6.0000000000000005E-2</v>
      </c>
      <c r="M362" s="105">
        <v>6.0000000000000005E-2</v>
      </c>
      <c r="N362" s="105">
        <v>6.0000000000000005E-2</v>
      </c>
      <c r="O362" s="105">
        <v>6.0000000000000005E-2</v>
      </c>
      <c r="P362" s="105">
        <v>6.0000000000000005E-2</v>
      </c>
      <c r="Q362" s="105">
        <v>6.0000000000000005E-2</v>
      </c>
    </row>
    <row r="363" spans="1:17" hidden="1" outlineLevel="2" x14ac:dyDescent="0.2">
      <c r="A363" t="s">
        <v>78</v>
      </c>
      <c r="B363" s="99"/>
      <c r="C363" s="99"/>
      <c r="D363" s="23" t="s">
        <v>127</v>
      </c>
      <c r="E363" s="102"/>
      <c r="F363" s="97"/>
      <c r="G363" s="105">
        <v>6.0000000000000005E-2</v>
      </c>
      <c r="H363" s="105">
        <v>6.0000000000000005E-2</v>
      </c>
      <c r="I363" s="105">
        <v>6.0000000000000005E-2</v>
      </c>
      <c r="J363" s="105">
        <v>6.0000000000000005E-2</v>
      </c>
      <c r="K363" s="105">
        <v>6.0000000000000005E-2</v>
      </c>
      <c r="L363" s="105">
        <v>6.0000000000000005E-2</v>
      </c>
      <c r="M363" s="105">
        <v>6.0000000000000005E-2</v>
      </c>
      <c r="N363" s="105">
        <v>6.0000000000000005E-2</v>
      </c>
      <c r="O363" s="105">
        <v>6.0000000000000005E-2</v>
      </c>
      <c r="P363" s="105">
        <v>6.0000000000000005E-2</v>
      </c>
      <c r="Q363" s="105">
        <v>6.0000000000000005E-2</v>
      </c>
    </row>
    <row r="364" spans="1:17" hidden="1" outlineLevel="2" x14ac:dyDescent="0.2">
      <c r="A364" t="s">
        <v>79</v>
      </c>
      <c r="B364" s="99"/>
      <c r="C364" s="99"/>
      <c r="D364" s="23" t="s">
        <v>127</v>
      </c>
      <c r="E364" s="102"/>
      <c r="F364" s="97"/>
      <c r="G364" s="105">
        <v>6.0000000000000005E-2</v>
      </c>
      <c r="H364" s="105">
        <v>6.0000000000000005E-2</v>
      </c>
      <c r="I364" s="105">
        <v>6.0000000000000005E-2</v>
      </c>
      <c r="J364" s="105">
        <v>6.0000000000000005E-2</v>
      </c>
      <c r="K364" s="105">
        <v>6.0000000000000005E-2</v>
      </c>
      <c r="L364" s="105">
        <v>6.0000000000000005E-2</v>
      </c>
      <c r="M364" s="105">
        <v>6.0000000000000005E-2</v>
      </c>
      <c r="N364" s="105">
        <v>6.0000000000000005E-2</v>
      </c>
      <c r="O364" s="105">
        <v>6.0000000000000005E-2</v>
      </c>
      <c r="P364" s="105">
        <v>6.0000000000000005E-2</v>
      </c>
      <c r="Q364" s="105">
        <v>6.0000000000000005E-2</v>
      </c>
    </row>
    <row r="365" spans="1:17" hidden="1" outlineLevel="2" x14ac:dyDescent="0.2">
      <c r="A365" t="s">
        <v>80</v>
      </c>
      <c r="B365" s="99"/>
      <c r="C365" s="99"/>
      <c r="D365" s="23" t="s">
        <v>127</v>
      </c>
      <c r="E365" s="102"/>
      <c r="F365" s="97"/>
      <c r="G365" s="105">
        <v>6.0000000000000005E-2</v>
      </c>
      <c r="H365" s="105">
        <v>6.0000000000000005E-2</v>
      </c>
      <c r="I365" s="105">
        <v>6.0000000000000005E-2</v>
      </c>
      <c r="J365" s="105">
        <v>6.0000000000000005E-2</v>
      </c>
      <c r="K365" s="105">
        <v>6.0000000000000005E-2</v>
      </c>
      <c r="L365" s="105">
        <v>6.0000000000000005E-2</v>
      </c>
      <c r="M365" s="105">
        <v>6.0000000000000005E-2</v>
      </c>
      <c r="N365" s="105">
        <v>6.0000000000000005E-2</v>
      </c>
      <c r="O365" s="105">
        <v>6.0000000000000005E-2</v>
      </c>
      <c r="P365" s="105">
        <v>6.0000000000000005E-2</v>
      </c>
      <c r="Q365" s="105">
        <v>6.0000000000000005E-2</v>
      </c>
    </row>
    <row r="366" spans="1:17" hidden="1" outlineLevel="2" x14ac:dyDescent="0.2">
      <c r="A366" t="s">
        <v>81</v>
      </c>
      <c r="B366" s="99"/>
      <c r="C366" s="99"/>
      <c r="D366" s="23" t="s">
        <v>127</v>
      </c>
      <c r="E366" s="102"/>
      <c r="F366" s="97"/>
      <c r="G366" s="105">
        <v>6.0000000000000005E-2</v>
      </c>
      <c r="H366" s="105">
        <v>6.0000000000000005E-2</v>
      </c>
      <c r="I366" s="105">
        <v>6.0000000000000005E-2</v>
      </c>
      <c r="J366" s="105">
        <v>6.0000000000000005E-2</v>
      </c>
      <c r="K366" s="105">
        <v>6.0000000000000005E-2</v>
      </c>
      <c r="L366" s="105">
        <v>6.0000000000000005E-2</v>
      </c>
      <c r="M366" s="105">
        <v>6.0000000000000005E-2</v>
      </c>
      <c r="N366" s="105">
        <v>6.0000000000000005E-2</v>
      </c>
      <c r="O366" s="105">
        <v>6.0000000000000005E-2</v>
      </c>
      <c r="P366" s="105">
        <v>6.0000000000000005E-2</v>
      </c>
      <c r="Q366" s="105">
        <v>6.0000000000000005E-2</v>
      </c>
    </row>
    <row r="367" spans="1:17" hidden="1" outlineLevel="2" x14ac:dyDescent="0.2">
      <c r="A367" t="s">
        <v>82</v>
      </c>
      <c r="B367" s="99"/>
      <c r="C367" s="99"/>
      <c r="D367" s="23" t="s">
        <v>127</v>
      </c>
      <c r="E367" s="102"/>
      <c r="F367" s="97"/>
      <c r="G367" s="105">
        <v>6.0000000000000005E-2</v>
      </c>
      <c r="H367" s="105">
        <v>6.0000000000000005E-2</v>
      </c>
      <c r="I367" s="105">
        <v>6.0000000000000005E-2</v>
      </c>
      <c r="J367" s="105">
        <v>6.0000000000000005E-2</v>
      </c>
      <c r="K367" s="105">
        <v>6.0000000000000005E-2</v>
      </c>
      <c r="L367" s="105">
        <v>6.0000000000000005E-2</v>
      </c>
      <c r="M367" s="105">
        <v>6.0000000000000005E-2</v>
      </c>
      <c r="N367" s="105">
        <v>6.0000000000000005E-2</v>
      </c>
      <c r="O367" s="105">
        <v>6.0000000000000005E-2</v>
      </c>
      <c r="P367" s="105">
        <v>6.0000000000000005E-2</v>
      </c>
      <c r="Q367" s="105">
        <v>6.0000000000000005E-2</v>
      </c>
    </row>
    <row r="368" spans="1:17" hidden="1" outlineLevel="2" x14ac:dyDescent="0.2">
      <c r="A368" t="s">
        <v>83</v>
      </c>
      <c r="B368" s="99"/>
      <c r="C368" s="99"/>
      <c r="D368" s="23" t="s">
        <v>127</v>
      </c>
      <c r="E368" s="102"/>
      <c r="F368" s="97"/>
      <c r="G368" s="105">
        <v>6.0000000000000005E-2</v>
      </c>
      <c r="H368" s="105">
        <v>6.0000000000000005E-2</v>
      </c>
      <c r="I368" s="105">
        <v>6.0000000000000005E-2</v>
      </c>
      <c r="J368" s="105">
        <v>6.0000000000000005E-2</v>
      </c>
      <c r="K368" s="105">
        <v>6.0000000000000005E-2</v>
      </c>
      <c r="L368" s="105">
        <v>6.0000000000000005E-2</v>
      </c>
      <c r="M368" s="105">
        <v>6.0000000000000005E-2</v>
      </c>
      <c r="N368" s="105">
        <v>6.0000000000000005E-2</v>
      </c>
      <c r="O368" s="105">
        <v>6.0000000000000005E-2</v>
      </c>
      <c r="P368" s="105">
        <v>6.0000000000000005E-2</v>
      </c>
      <c r="Q368" s="105">
        <v>6.0000000000000005E-2</v>
      </c>
    </row>
    <row r="369" spans="1:17" hidden="1" outlineLevel="2" x14ac:dyDescent="0.2">
      <c r="A369" t="s">
        <v>84</v>
      </c>
      <c r="B369" s="99"/>
      <c r="C369" s="99"/>
      <c r="D369" s="23" t="s">
        <v>127</v>
      </c>
      <c r="E369" s="102"/>
      <c r="F369" s="97"/>
      <c r="G369" s="105">
        <v>6.0000000000000005E-2</v>
      </c>
      <c r="H369" s="105">
        <v>6.0000000000000005E-2</v>
      </c>
      <c r="I369" s="105">
        <v>6.0000000000000005E-2</v>
      </c>
      <c r="J369" s="105">
        <v>6.0000000000000005E-2</v>
      </c>
      <c r="K369" s="105">
        <v>6.0000000000000005E-2</v>
      </c>
      <c r="L369" s="105">
        <v>6.0000000000000005E-2</v>
      </c>
      <c r="M369" s="105">
        <v>6.0000000000000005E-2</v>
      </c>
      <c r="N369" s="105">
        <v>6.0000000000000005E-2</v>
      </c>
      <c r="O369" s="105">
        <v>6.0000000000000005E-2</v>
      </c>
      <c r="P369" s="105">
        <v>6.0000000000000005E-2</v>
      </c>
      <c r="Q369" s="105">
        <v>6.0000000000000005E-2</v>
      </c>
    </row>
    <row r="370" spans="1:17" hidden="1" outlineLevel="2" x14ac:dyDescent="0.2">
      <c r="A370" t="s">
        <v>85</v>
      </c>
      <c r="B370" s="99"/>
      <c r="C370" s="99"/>
      <c r="D370" s="23" t="s">
        <v>127</v>
      </c>
      <c r="E370" s="102"/>
      <c r="F370" s="97"/>
      <c r="G370" s="105">
        <v>6.0000000000000005E-2</v>
      </c>
      <c r="H370" s="105">
        <v>6.0000000000000005E-2</v>
      </c>
      <c r="I370" s="105">
        <v>6.0000000000000005E-2</v>
      </c>
      <c r="J370" s="105">
        <v>6.0000000000000005E-2</v>
      </c>
      <c r="K370" s="105">
        <v>6.0000000000000005E-2</v>
      </c>
      <c r="L370" s="105">
        <v>6.0000000000000005E-2</v>
      </c>
      <c r="M370" s="105">
        <v>6.0000000000000005E-2</v>
      </c>
      <c r="N370" s="105">
        <v>6.0000000000000005E-2</v>
      </c>
      <c r="O370" s="105">
        <v>6.0000000000000005E-2</v>
      </c>
      <c r="P370" s="105">
        <v>6.0000000000000005E-2</v>
      </c>
      <c r="Q370" s="105">
        <v>6.0000000000000005E-2</v>
      </c>
    </row>
    <row r="371" spans="1:17" hidden="1" outlineLevel="2" x14ac:dyDescent="0.2">
      <c r="A371" t="s">
        <v>86</v>
      </c>
      <c r="B371" s="99"/>
      <c r="C371" s="99"/>
      <c r="D371" s="23" t="s">
        <v>127</v>
      </c>
      <c r="E371" s="102"/>
      <c r="F371" s="97"/>
      <c r="G371" s="105">
        <v>6.0000000000000005E-2</v>
      </c>
      <c r="H371" s="105">
        <v>6.0000000000000005E-2</v>
      </c>
      <c r="I371" s="105">
        <v>6.0000000000000005E-2</v>
      </c>
      <c r="J371" s="105">
        <v>6.0000000000000005E-2</v>
      </c>
      <c r="K371" s="105">
        <v>6.0000000000000005E-2</v>
      </c>
      <c r="L371" s="105">
        <v>6.0000000000000005E-2</v>
      </c>
      <c r="M371" s="105">
        <v>6.0000000000000005E-2</v>
      </c>
      <c r="N371" s="105">
        <v>6.0000000000000005E-2</v>
      </c>
      <c r="O371" s="105">
        <v>6.0000000000000005E-2</v>
      </c>
      <c r="P371" s="105">
        <v>6.0000000000000005E-2</v>
      </c>
      <c r="Q371" s="105">
        <v>6.0000000000000005E-2</v>
      </c>
    </row>
    <row r="372" spans="1:17" hidden="1" outlineLevel="2" x14ac:dyDescent="0.2">
      <c r="A372" t="s">
        <v>87</v>
      </c>
      <c r="B372" s="99"/>
      <c r="C372" s="99"/>
      <c r="D372" s="23" t="s">
        <v>127</v>
      </c>
      <c r="E372" s="102"/>
      <c r="F372" s="97"/>
      <c r="G372" s="105">
        <v>6.5000000000000002E-2</v>
      </c>
      <c r="H372" s="105">
        <v>6.5000000000000002E-2</v>
      </c>
      <c r="I372" s="105">
        <v>6.5000000000000002E-2</v>
      </c>
      <c r="J372" s="105">
        <v>6.5000000000000002E-2</v>
      </c>
      <c r="K372" s="105">
        <v>6.5000000000000002E-2</v>
      </c>
      <c r="L372" s="105">
        <v>6.5000000000000002E-2</v>
      </c>
      <c r="M372" s="105">
        <v>6.5000000000000002E-2</v>
      </c>
      <c r="N372" s="105">
        <v>6.5000000000000002E-2</v>
      </c>
      <c r="O372" s="105">
        <v>6.5000000000000002E-2</v>
      </c>
      <c r="P372" s="105">
        <v>6.5000000000000002E-2</v>
      </c>
      <c r="Q372" s="105">
        <v>6.5000000000000002E-2</v>
      </c>
    </row>
    <row r="373" spans="1:17" hidden="1" outlineLevel="2" x14ac:dyDescent="0.2">
      <c r="A373" t="s">
        <v>88</v>
      </c>
      <c r="B373" s="99"/>
      <c r="C373" s="99"/>
      <c r="D373" s="23" t="s">
        <v>127</v>
      </c>
      <c r="E373" s="102"/>
      <c r="F373" s="97"/>
      <c r="G373" s="105">
        <v>6.0000000000000005E-2</v>
      </c>
      <c r="H373" s="105">
        <v>6.0000000000000005E-2</v>
      </c>
      <c r="I373" s="105">
        <v>6.0000000000000005E-2</v>
      </c>
      <c r="J373" s="105">
        <v>6.0000000000000005E-2</v>
      </c>
      <c r="K373" s="105">
        <v>6.0000000000000005E-2</v>
      </c>
      <c r="L373" s="105">
        <v>6.0000000000000005E-2</v>
      </c>
      <c r="M373" s="105">
        <v>6.0000000000000005E-2</v>
      </c>
      <c r="N373" s="105">
        <v>6.0000000000000005E-2</v>
      </c>
      <c r="O373" s="105">
        <v>6.0000000000000005E-2</v>
      </c>
      <c r="P373" s="105">
        <v>6.0000000000000005E-2</v>
      </c>
      <c r="Q373" s="105">
        <v>6.0000000000000005E-2</v>
      </c>
    </row>
    <row r="374" spans="1:17" hidden="1" outlineLevel="2" x14ac:dyDescent="0.2">
      <c r="A374" t="s">
        <v>89</v>
      </c>
      <c r="B374" s="99"/>
      <c r="C374" s="99"/>
      <c r="D374" s="23" t="s">
        <v>127</v>
      </c>
      <c r="E374" s="102"/>
      <c r="F374" s="97"/>
      <c r="G374" s="105">
        <v>6.0000000000000005E-2</v>
      </c>
      <c r="H374" s="105">
        <v>6.0000000000000005E-2</v>
      </c>
      <c r="I374" s="105">
        <v>6.0000000000000005E-2</v>
      </c>
      <c r="J374" s="105">
        <v>6.0000000000000005E-2</v>
      </c>
      <c r="K374" s="105">
        <v>6.0000000000000005E-2</v>
      </c>
      <c r="L374" s="105">
        <v>6.0000000000000005E-2</v>
      </c>
      <c r="M374" s="105">
        <v>6.0000000000000005E-2</v>
      </c>
      <c r="N374" s="105">
        <v>6.0000000000000005E-2</v>
      </c>
      <c r="O374" s="105">
        <v>6.0000000000000005E-2</v>
      </c>
      <c r="P374" s="105">
        <v>6.0000000000000005E-2</v>
      </c>
      <c r="Q374" s="105">
        <v>6.0000000000000005E-2</v>
      </c>
    </row>
    <row r="375" spans="1:17" hidden="1" outlineLevel="2" x14ac:dyDescent="0.2">
      <c r="A375" t="s">
        <v>90</v>
      </c>
      <c r="B375" s="99"/>
      <c r="C375" s="99"/>
      <c r="D375" s="23" t="s">
        <v>127</v>
      </c>
      <c r="E375" s="102"/>
      <c r="F375" s="97"/>
      <c r="G375" s="105">
        <v>6.0000000000000005E-2</v>
      </c>
      <c r="H375" s="105">
        <v>6.0000000000000005E-2</v>
      </c>
      <c r="I375" s="105">
        <v>6.0000000000000005E-2</v>
      </c>
      <c r="J375" s="105">
        <v>6.0000000000000005E-2</v>
      </c>
      <c r="K375" s="105">
        <v>6.0000000000000005E-2</v>
      </c>
      <c r="L375" s="105">
        <v>6.0000000000000005E-2</v>
      </c>
      <c r="M375" s="105">
        <v>6.0000000000000005E-2</v>
      </c>
      <c r="N375" s="105">
        <v>6.0000000000000005E-2</v>
      </c>
      <c r="O375" s="105">
        <v>6.0000000000000005E-2</v>
      </c>
      <c r="P375" s="105">
        <v>6.0000000000000005E-2</v>
      </c>
      <c r="Q375" s="105">
        <v>6.0000000000000005E-2</v>
      </c>
    </row>
    <row r="376" spans="1:17" hidden="1" outlineLevel="2" x14ac:dyDescent="0.2">
      <c r="A376" t="s">
        <v>91</v>
      </c>
      <c r="B376" s="99"/>
      <c r="C376" s="99"/>
      <c r="D376" s="23" t="s">
        <v>127</v>
      </c>
      <c r="E376" s="102"/>
      <c r="F376" s="97"/>
      <c r="G376" s="105">
        <v>6.0000000000000005E-2</v>
      </c>
      <c r="H376" s="105">
        <v>6.0000000000000005E-2</v>
      </c>
      <c r="I376" s="105">
        <v>6.0000000000000005E-2</v>
      </c>
      <c r="J376" s="105">
        <v>6.0000000000000005E-2</v>
      </c>
      <c r="K376" s="105">
        <v>6.0000000000000005E-2</v>
      </c>
      <c r="L376" s="105">
        <v>6.0000000000000005E-2</v>
      </c>
      <c r="M376" s="105">
        <v>6.0000000000000005E-2</v>
      </c>
      <c r="N376" s="105">
        <v>6.0000000000000005E-2</v>
      </c>
      <c r="O376" s="105">
        <v>6.0000000000000005E-2</v>
      </c>
      <c r="P376" s="105">
        <v>6.0000000000000005E-2</v>
      </c>
      <c r="Q376" s="105">
        <v>6.0000000000000005E-2</v>
      </c>
    </row>
    <row r="377" spans="1:17" hidden="1" outlineLevel="2" x14ac:dyDescent="0.2">
      <c r="A377" t="s">
        <v>92</v>
      </c>
      <c r="B377" s="99"/>
      <c r="C377" s="99"/>
      <c r="D377" s="23" t="s">
        <v>127</v>
      </c>
      <c r="E377" s="102"/>
      <c r="F377" s="97"/>
      <c r="G377" s="105">
        <v>6.0000000000000005E-2</v>
      </c>
      <c r="H377" s="105">
        <v>6.0000000000000005E-2</v>
      </c>
      <c r="I377" s="105">
        <v>6.0000000000000005E-2</v>
      </c>
      <c r="J377" s="105">
        <v>6.0000000000000005E-2</v>
      </c>
      <c r="K377" s="105">
        <v>6.0000000000000005E-2</v>
      </c>
      <c r="L377" s="105">
        <v>6.0000000000000005E-2</v>
      </c>
      <c r="M377" s="105">
        <v>6.0000000000000005E-2</v>
      </c>
      <c r="N377" s="105">
        <v>6.0000000000000005E-2</v>
      </c>
      <c r="O377" s="105">
        <v>6.0000000000000005E-2</v>
      </c>
      <c r="P377" s="105">
        <v>6.0000000000000005E-2</v>
      </c>
      <c r="Q377" s="105">
        <v>6.0000000000000005E-2</v>
      </c>
    </row>
    <row r="378" spans="1:17" hidden="1" outlineLevel="2" x14ac:dyDescent="0.2">
      <c r="A378" t="s">
        <v>93</v>
      </c>
      <c r="B378" s="99"/>
      <c r="C378" s="99"/>
      <c r="D378" s="23" t="s">
        <v>127</v>
      </c>
      <c r="E378" s="102"/>
      <c r="F378" s="97"/>
      <c r="G378" s="105">
        <v>6.0000000000000005E-2</v>
      </c>
      <c r="H378" s="105">
        <v>6.0000000000000005E-2</v>
      </c>
      <c r="I378" s="105">
        <v>6.0000000000000005E-2</v>
      </c>
      <c r="J378" s="105">
        <v>6.0000000000000005E-2</v>
      </c>
      <c r="K378" s="105">
        <v>6.0000000000000005E-2</v>
      </c>
      <c r="L378" s="105">
        <v>6.0000000000000005E-2</v>
      </c>
      <c r="M378" s="105">
        <v>6.0000000000000005E-2</v>
      </c>
      <c r="N378" s="105">
        <v>6.0000000000000005E-2</v>
      </c>
      <c r="O378" s="105">
        <v>6.0000000000000005E-2</v>
      </c>
      <c r="P378" s="105">
        <v>6.0000000000000005E-2</v>
      </c>
      <c r="Q378" s="105">
        <v>6.0000000000000005E-2</v>
      </c>
    </row>
    <row r="379" spans="1:17" hidden="1" outlineLevel="2" x14ac:dyDescent="0.2">
      <c r="A379" t="s">
        <v>94</v>
      </c>
      <c r="B379" s="99"/>
      <c r="C379" s="99"/>
      <c r="D379" s="23" t="s">
        <v>127</v>
      </c>
      <c r="E379" s="102"/>
      <c r="F379" s="97"/>
      <c r="G379" s="105">
        <v>5.5E-2</v>
      </c>
      <c r="H379" s="105">
        <v>5.5E-2</v>
      </c>
      <c r="I379" s="105">
        <v>5.5E-2</v>
      </c>
      <c r="J379" s="105">
        <v>5.5E-2</v>
      </c>
      <c r="K379" s="105">
        <v>5.5E-2</v>
      </c>
      <c r="L379" s="105">
        <v>5.5E-2</v>
      </c>
      <c r="M379" s="105">
        <v>5.5E-2</v>
      </c>
      <c r="N379" s="105">
        <v>5.5E-2</v>
      </c>
      <c r="O379" s="105">
        <v>5.5E-2</v>
      </c>
      <c r="P379" s="105">
        <v>5.5E-2</v>
      </c>
      <c r="Q379" s="105">
        <v>5.5E-2</v>
      </c>
    </row>
    <row r="380" spans="1:17" hidden="1" outlineLevel="2" x14ac:dyDescent="0.2">
      <c r="A380" t="s">
        <v>95</v>
      </c>
      <c r="B380" s="99"/>
      <c r="C380" s="99"/>
      <c r="D380" s="23" t="s">
        <v>127</v>
      </c>
      <c r="E380" s="102"/>
      <c r="F380" s="97"/>
      <c r="G380" s="105">
        <v>6.5000000000000002E-2</v>
      </c>
      <c r="H380" s="105">
        <v>6.5000000000000002E-2</v>
      </c>
      <c r="I380" s="105">
        <v>6.5000000000000002E-2</v>
      </c>
      <c r="J380" s="105">
        <v>6.5000000000000002E-2</v>
      </c>
      <c r="K380" s="105">
        <v>6.5000000000000002E-2</v>
      </c>
      <c r="L380" s="105">
        <v>6.5000000000000002E-2</v>
      </c>
      <c r="M380" s="105">
        <v>6.5000000000000002E-2</v>
      </c>
      <c r="N380" s="105">
        <v>6.5000000000000002E-2</v>
      </c>
      <c r="O380" s="105">
        <v>6.5000000000000002E-2</v>
      </c>
      <c r="P380" s="105">
        <v>6.5000000000000002E-2</v>
      </c>
      <c r="Q380" s="105">
        <v>6.5000000000000002E-2</v>
      </c>
    </row>
    <row r="381" spans="1:17" hidden="1" outlineLevel="2" x14ac:dyDescent="0.2">
      <c r="B381" s="99"/>
      <c r="C381" s="99"/>
      <c r="D381" s="99"/>
      <c r="E381" s="102"/>
      <c r="F381" s="97"/>
      <c r="G381" s="99"/>
      <c r="H381" s="99"/>
      <c r="I381" s="99"/>
      <c r="J381" s="99"/>
      <c r="K381" s="99"/>
      <c r="L381" s="99"/>
      <c r="M381" s="97"/>
      <c r="N381" s="97"/>
      <c r="O381" s="99"/>
      <c r="P381" s="99"/>
      <c r="Q381" s="99"/>
    </row>
    <row r="382" spans="1:17" ht="15" hidden="1" outlineLevel="2" x14ac:dyDescent="0.25">
      <c r="A382" s="98" t="s">
        <v>277</v>
      </c>
      <c r="B382" s="99"/>
      <c r="C382" s="99"/>
      <c r="D382" s="99"/>
      <c r="E382" s="102"/>
      <c r="F382" s="97"/>
      <c r="G382" s="99"/>
      <c r="H382" s="99"/>
      <c r="I382" s="99"/>
      <c r="J382" s="99"/>
      <c r="K382" s="99"/>
      <c r="L382" s="99"/>
      <c r="M382" s="97"/>
      <c r="N382" s="97"/>
      <c r="O382" s="99"/>
      <c r="P382" s="99"/>
      <c r="Q382" s="99"/>
    </row>
    <row r="383" spans="1:17" hidden="1" outlineLevel="2" x14ac:dyDescent="0.2">
      <c r="B383" s="99"/>
      <c r="C383" s="99"/>
      <c r="D383" s="99"/>
      <c r="E383" s="99"/>
      <c r="F383" s="97"/>
      <c r="G383" s="7">
        <v>2020</v>
      </c>
      <c r="H383" s="7">
        <v>2021</v>
      </c>
      <c r="I383" s="7">
        <v>2022</v>
      </c>
      <c r="J383" s="7">
        <v>2023</v>
      </c>
      <c r="K383" s="7">
        <v>2024</v>
      </c>
      <c r="L383" s="7">
        <v>2025</v>
      </c>
      <c r="M383" s="7">
        <v>2026</v>
      </c>
      <c r="N383" s="7">
        <v>2027</v>
      </c>
      <c r="O383" s="7">
        <v>2028</v>
      </c>
      <c r="P383" s="7">
        <v>2029</v>
      </c>
      <c r="Q383" s="7">
        <v>2030</v>
      </c>
    </row>
    <row r="384" spans="1:17" hidden="1" outlineLevel="2" x14ac:dyDescent="0.2">
      <c r="A384" t="s">
        <v>77</v>
      </c>
      <c r="B384" s="99"/>
      <c r="C384" s="99"/>
      <c r="D384" s="23" t="s">
        <v>127</v>
      </c>
      <c r="E384" s="97"/>
      <c r="F384" s="97"/>
      <c r="G384" s="145">
        <f>G362+($E$312/10000)</f>
        <v>6.5000000000000002E-2</v>
      </c>
      <c r="H384" s="145">
        <f t="shared" ref="H384:Q384" si="84">H362+($E$312/10000)</f>
        <v>6.5000000000000002E-2</v>
      </c>
      <c r="I384" s="145">
        <f t="shared" si="84"/>
        <v>6.5000000000000002E-2</v>
      </c>
      <c r="J384" s="145">
        <f t="shared" si="84"/>
        <v>6.5000000000000002E-2</v>
      </c>
      <c r="K384" s="145">
        <f t="shared" si="84"/>
        <v>6.5000000000000002E-2</v>
      </c>
      <c r="L384" s="145">
        <f t="shared" si="84"/>
        <v>6.5000000000000002E-2</v>
      </c>
      <c r="M384" s="145">
        <f t="shared" si="84"/>
        <v>6.5000000000000002E-2</v>
      </c>
      <c r="N384" s="145">
        <f t="shared" si="84"/>
        <v>6.5000000000000002E-2</v>
      </c>
      <c r="O384" s="145">
        <f t="shared" si="84"/>
        <v>6.5000000000000002E-2</v>
      </c>
      <c r="P384" s="145">
        <f t="shared" si="84"/>
        <v>6.5000000000000002E-2</v>
      </c>
      <c r="Q384" s="145">
        <f t="shared" si="84"/>
        <v>6.5000000000000002E-2</v>
      </c>
    </row>
    <row r="385" spans="1:17" hidden="1" outlineLevel="2" x14ac:dyDescent="0.2">
      <c r="A385" t="s">
        <v>78</v>
      </c>
      <c r="B385" s="99"/>
      <c r="C385" s="99"/>
      <c r="D385" s="23" t="s">
        <v>127</v>
      </c>
      <c r="E385" s="97"/>
      <c r="F385" s="97"/>
      <c r="G385" s="145">
        <f t="shared" ref="G385:Q385" si="85">G363+($E$312/10000)</f>
        <v>6.5000000000000002E-2</v>
      </c>
      <c r="H385" s="145">
        <f t="shared" si="85"/>
        <v>6.5000000000000002E-2</v>
      </c>
      <c r="I385" s="145">
        <f t="shared" si="85"/>
        <v>6.5000000000000002E-2</v>
      </c>
      <c r="J385" s="145">
        <f t="shared" si="85"/>
        <v>6.5000000000000002E-2</v>
      </c>
      <c r="K385" s="145">
        <f t="shared" si="85"/>
        <v>6.5000000000000002E-2</v>
      </c>
      <c r="L385" s="145">
        <f t="shared" si="85"/>
        <v>6.5000000000000002E-2</v>
      </c>
      <c r="M385" s="145">
        <f t="shared" si="85"/>
        <v>6.5000000000000002E-2</v>
      </c>
      <c r="N385" s="145">
        <f t="shared" si="85"/>
        <v>6.5000000000000002E-2</v>
      </c>
      <c r="O385" s="145">
        <f t="shared" si="85"/>
        <v>6.5000000000000002E-2</v>
      </c>
      <c r="P385" s="145">
        <f t="shared" si="85"/>
        <v>6.5000000000000002E-2</v>
      </c>
      <c r="Q385" s="145">
        <f t="shared" si="85"/>
        <v>6.5000000000000002E-2</v>
      </c>
    </row>
    <row r="386" spans="1:17" hidden="1" outlineLevel="2" x14ac:dyDescent="0.2">
      <c r="A386" t="s">
        <v>79</v>
      </c>
      <c r="B386" s="99"/>
      <c r="C386" s="99"/>
      <c r="D386" s="23" t="s">
        <v>127</v>
      </c>
      <c r="E386" s="97"/>
      <c r="F386" s="97"/>
      <c r="G386" s="145">
        <f t="shared" ref="G386:Q386" si="86">G364+($E$312/10000)</f>
        <v>6.5000000000000002E-2</v>
      </c>
      <c r="H386" s="145">
        <f t="shared" si="86"/>
        <v>6.5000000000000002E-2</v>
      </c>
      <c r="I386" s="145">
        <f t="shared" si="86"/>
        <v>6.5000000000000002E-2</v>
      </c>
      <c r="J386" s="145">
        <f t="shared" si="86"/>
        <v>6.5000000000000002E-2</v>
      </c>
      <c r="K386" s="145">
        <f t="shared" si="86"/>
        <v>6.5000000000000002E-2</v>
      </c>
      <c r="L386" s="145">
        <f t="shared" si="86"/>
        <v>6.5000000000000002E-2</v>
      </c>
      <c r="M386" s="145">
        <f t="shared" si="86"/>
        <v>6.5000000000000002E-2</v>
      </c>
      <c r="N386" s="145">
        <f t="shared" si="86"/>
        <v>6.5000000000000002E-2</v>
      </c>
      <c r="O386" s="145">
        <f t="shared" si="86"/>
        <v>6.5000000000000002E-2</v>
      </c>
      <c r="P386" s="145">
        <f t="shared" si="86"/>
        <v>6.5000000000000002E-2</v>
      </c>
      <c r="Q386" s="145">
        <f t="shared" si="86"/>
        <v>6.5000000000000002E-2</v>
      </c>
    </row>
    <row r="387" spans="1:17" hidden="1" outlineLevel="2" x14ac:dyDescent="0.2">
      <c r="A387" t="s">
        <v>80</v>
      </c>
      <c r="B387" s="99"/>
      <c r="C387" s="99"/>
      <c r="D387" s="23" t="s">
        <v>127</v>
      </c>
      <c r="E387" s="97"/>
      <c r="F387" s="97"/>
      <c r="G387" s="145">
        <f t="shared" ref="G387:Q387" si="87">G365+($E$312/10000)</f>
        <v>6.5000000000000002E-2</v>
      </c>
      <c r="H387" s="145">
        <f t="shared" si="87"/>
        <v>6.5000000000000002E-2</v>
      </c>
      <c r="I387" s="145">
        <f t="shared" si="87"/>
        <v>6.5000000000000002E-2</v>
      </c>
      <c r="J387" s="145">
        <f t="shared" si="87"/>
        <v>6.5000000000000002E-2</v>
      </c>
      <c r="K387" s="145">
        <f t="shared" si="87"/>
        <v>6.5000000000000002E-2</v>
      </c>
      <c r="L387" s="145">
        <f t="shared" si="87"/>
        <v>6.5000000000000002E-2</v>
      </c>
      <c r="M387" s="145">
        <f t="shared" si="87"/>
        <v>6.5000000000000002E-2</v>
      </c>
      <c r="N387" s="145">
        <f t="shared" si="87"/>
        <v>6.5000000000000002E-2</v>
      </c>
      <c r="O387" s="145">
        <f t="shared" si="87"/>
        <v>6.5000000000000002E-2</v>
      </c>
      <c r="P387" s="145">
        <f t="shared" si="87"/>
        <v>6.5000000000000002E-2</v>
      </c>
      <c r="Q387" s="145">
        <f t="shared" si="87"/>
        <v>6.5000000000000002E-2</v>
      </c>
    </row>
    <row r="388" spans="1:17" hidden="1" outlineLevel="2" x14ac:dyDescent="0.2">
      <c r="A388" t="s">
        <v>81</v>
      </c>
      <c r="B388" s="99"/>
      <c r="C388" s="99"/>
      <c r="D388" s="23" t="s">
        <v>127</v>
      </c>
      <c r="E388" s="97"/>
      <c r="F388" s="97"/>
      <c r="G388" s="145">
        <f t="shared" ref="G388:Q388" si="88">G366+($E$312/10000)</f>
        <v>6.5000000000000002E-2</v>
      </c>
      <c r="H388" s="145">
        <f t="shared" si="88"/>
        <v>6.5000000000000002E-2</v>
      </c>
      <c r="I388" s="145">
        <f t="shared" si="88"/>
        <v>6.5000000000000002E-2</v>
      </c>
      <c r="J388" s="145">
        <f t="shared" si="88"/>
        <v>6.5000000000000002E-2</v>
      </c>
      <c r="K388" s="145">
        <f t="shared" si="88"/>
        <v>6.5000000000000002E-2</v>
      </c>
      <c r="L388" s="145">
        <f t="shared" si="88"/>
        <v>6.5000000000000002E-2</v>
      </c>
      <c r="M388" s="145">
        <f t="shared" si="88"/>
        <v>6.5000000000000002E-2</v>
      </c>
      <c r="N388" s="145">
        <f t="shared" si="88"/>
        <v>6.5000000000000002E-2</v>
      </c>
      <c r="O388" s="145">
        <f t="shared" si="88"/>
        <v>6.5000000000000002E-2</v>
      </c>
      <c r="P388" s="145">
        <f t="shared" si="88"/>
        <v>6.5000000000000002E-2</v>
      </c>
      <c r="Q388" s="145">
        <f t="shared" si="88"/>
        <v>6.5000000000000002E-2</v>
      </c>
    </row>
    <row r="389" spans="1:17" hidden="1" outlineLevel="2" x14ac:dyDescent="0.2">
      <c r="A389" t="s">
        <v>82</v>
      </c>
      <c r="B389" s="99"/>
      <c r="C389" s="99"/>
      <c r="D389" s="23" t="s">
        <v>127</v>
      </c>
      <c r="E389" s="97"/>
      <c r="F389" s="97"/>
      <c r="G389" s="145">
        <f t="shared" ref="G389:Q389" si="89">G367+($E$312/10000)</f>
        <v>6.5000000000000002E-2</v>
      </c>
      <c r="H389" s="145">
        <f t="shared" si="89"/>
        <v>6.5000000000000002E-2</v>
      </c>
      <c r="I389" s="145">
        <f t="shared" si="89"/>
        <v>6.5000000000000002E-2</v>
      </c>
      <c r="J389" s="145">
        <f t="shared" si="89"/>
        <v>6.5000000000000002E-2</v>
      </c>
      <c r="K389" s="145">
        <f t="shared" si="89"/>
        <v>6.5000000000000002E-2</v>
      </c>
      <c r="L389" s="145">
        <f t="shared" si="89"/>
        <v>6.5000000000000002E-2</v>
      </c>
      <c r="M389" s="145">
        <f t="shared" si="89"/>
        <v>6.5000000000000002E-2</v>
      </c>
      <c r="N389" s="145">
        <f t="shared" si="89"/>
        <v>6.5000000000000002E-2</v>
      </c>
      <c r="O389" s="145">
        <f t="shared" si="89"/>
        <v>6.5000000000000002E-2</v>
      </c>
      <c r="P389" s="145">
        <f t="shared" si="89"/>
        <v>6.5000000000000002E-2</v>
      </c>
      <c r="Q389" s="145">
        <f t="shared" si="89"/>
        <v>6.5000000000000002E-2</v>
      </c>
    </row>
    <row r="390" spans="1:17" hidden="1" outlineLevel="2" x14ac:dyDescent="0.2">
      <c r="A390" t="s">
        <v>83</v>
      </c>
      <c r="B390" s="99"/>
      <c r="C390" s="99"/>
      <c r="D390" s="23" t="s">
        <v>127</v>
      </c>
      <c r="E390" s="97"/>
      <c r="F390" s="97"/>
      <c r="G390" s="145">
        <f t="shared" ref="G390:Q390" si="90">G368+($E$312/10000)</f>
        <v>6.5000000000000002E-2</v>
      </c>
      <c r="H390" s="145">
        <f t="shared" si="90"/>
        <v>6.5000000000000002E-2</v>
      </c>
      <c r="I390" s="145">
        <f t="shared" si="90"/>
        <v>6.5000000000000002E-2</v>
      </c>
      <c r="J390" s="145">
        <f t="shared" si="90"/>
        <v>6.5000000000000002E-2</v>
      </c>
      <c r="K390" s="145">
        <f t="shared" si="90"/>
        <v>6.5000000000000002E-2</v>
      </c>
      <c r="L390" s="145">
        <f t="shared" si="90"/>
        <v>6.5000000000000002E-2</v>
      </c>
      <c r="M390" s="145">
        <f t="shared" si="90"/>
        <v>6.5000000000000002E-2</v>
      </c>
      <c r="N390" s="145">
        <f t="shared" si="90"/>
        <v>6.5000000000000002E-2</v>
      </c>
      <c r="O390" s="145">
        <f t="shared" si="90"/>
        <v>6.5000000000000002E-2</v>
      </c>
      <c r="P390" s="145">
        <f t="shared" si="90"/>
        <v>6.5000000000000002E-2</v>
      </c>
      <c r="Q390" s="145">
        <f t="shared" si="90"/>
        <v>6.5000000000000002E-2</v>
      </c>
    </row>
    <row r="391" spans="1:17" hidden="1" outlineLevel="2" x14ac:dyDescent="0.2">
      <c r="A391" t="s">
        <v>84</v>
      </c>
      <c r="B391" s="99"/>
      <c r="C391" s="99"/>
      <c r="D391" s="23" t="s">
        <v>127</v>
      </c>
      <c r="E391" s="97"/>
      <c r="F391" s="97"/>
      <c r="G391" s="145">
        <f t="shared" ref="G391:Q391" si="91">G369+($E$312/10000)</f>
        <v>6.5000000000000002E-2</v>
      </c>
      <c r="H391" s="145">
        <f t="shared" si="91"/>
        <v>6.5000000000000002E-2</v>
      </c>
      <c r="I391" s="145">
        <f t="shared" si="91"/>
        <v>6.5000000000000002E-2</v>
      </c>
      <c r="J391" s="145">
        <f t="shared" si="91"/>
        <v>6.5000000000000002E-2</v>
      </c>
      <c r="K391" s="145">
        <f t="shared" si="91"/>
        <v>6.5000000000000002E-2</v>
      </c>
      <c r="L391" s="145">
        <f t="shared" si="91"/>
        <v>6.5000000000000002E-2</v>
      </c>
      <c r="M391" s="145">
        <f t="shared" si="91"/>
        <v>6.5000000000000002E-2</v>
      </c>
      <c r="N391" s="145">
        <f t="shared" si="91"/>
        <v>6.5000000000000002E-2</v>
      </c>
      <c r="O391" s="145">
        <f t="shared" si="91"/>
        <v>6.5000000000000002E-2</v>
      </c>
      <c r="P391" s="145">
        <f t="shared" si="91"/>
        <v>6.5000000000000002E-2</v>
      </c>
      <c r="Q391" s="145">
        <f t="shared" si="91"/>
        <v>6.5000000000000002E-2</v>
      </c>
    </row>
    <row r="392" spans="1:17" hidden="1" outlineLevel="2" x14ac:dyDescent="0.2">
      <c r="A392" t="s">
        <v>85</v>
      </c>
      <c r="B392" s="99"/>
      <c r="C392" s="99"/>
      <c r="D392" s="23" t="s">
        <v>127</v>
      </c>
      <c r="E392" s="97"/>
      <c r="F392" s="97"/>
      <c r="G392" s="145">
        <f t="shared" ref="G392:Q392" si="92">G370+($E$312/10000)</f>
        <v>6.5000000000000002E-2</v>
      </c>
      <c r="H392" s="145">
        <f t="shared" si="92"/>
        <v>6.5000000000000002E-2</v>
      </c>
      <c r="I392" s="145">
        <f t="shared" si="92"/>
        <v>6.5000000000000002E-2</v>
      </c>
      <c r="J392" s="145">
        <f t="shared" si="92"/>
        <v>6.5000000000000002E-2</v>
      </c>
      <c r="K392" s="145">
        <f t="shared" si="92"/>
        <v>6.5000000000000002E-2</v>
      </c>
      <c r="L392" s="145">
        <f t="shared" si="92"/>
        <v>6.5000000000000002E-2</v>
      </c>
      <c r="M392" s="145">
        <f t="shared" si="92"/>
        <v>6.5000000000000002E-2</v>
      </c>
      <c r="N392" s="145">
        <f t="shared" si="92"/>
        <v>6.5000000000000002E-2</v>
      </c>
      <c r="O392" s="145">
        <f t="shared" si="92"/>
        <v>6.5000000000000002E-2</v>
      </c>
      <c r="P392" s="145">
        <f t="shared" si="92"/>
        <v>6.5000000000000002E-2</v>
      </c>
      <c r="Q392" s="145">
        <f t="shared" si="92"/>
        <v>6.5000000000000002E-2</v>
      </c>
    </row>
    <row r="393" spans="1:17" hidden="1" outlineLevel="2" x14ac:dyDescent="0.2">
      <c r="A393" t="s">
        <v>86</v>
      </c>
      <c r="B393" s="99"/>
      <c r="C393" s="99"/>
      <c r="D393" s="23" t="s">
        <v>127</v>
      </c>
      <c r="E393" s="97"/>
      <c r="F393" s="97"/>
      <c r="G393" s="145">
        <f t="shared" ref="G393:Q393" si="93">G371+($E$312/10000)</f>
        <v>6.5000000000000002E-2</v>
      </c>
      <c r="H393" s="145">
        <f t="shared" si="93"/>
        <v>6.5000000000000002E-2</v>
      </c>
      <c r="I393" s="145">
        <f t="shared" si="93"/>
        <v>6.5000000000000002E-2</v>
      </c>
      <c r="J393" s="145">
        <f t="shared" si="93"/>
        <v>6.5000000000000002E-2</v>
      </c>
      <c r="K393" s="145">
        <f t="shared" si="93"/>
        <v>6.5000000000000002E-2</v>
      </c>
      <c r="L393" s="145">
        <f t="shared" si="93"/>
        <v>6.5000000000000002E-2</v>
      </c>
      <c r="M393" s="145">
        <f t="shared" si="93"/>
        <v>6.5000000000000002E-2</v>
      </c>
      <c r="N393" s="145">
        <f t="shared" si="93"/>
        <v>6.5000000000000002E-2</v>
      </c>
      <c r="O393" s="145">
        <f t="shared" si="93"/>
        <v>6.5000000000000002E-2</v>
      </c>
      <c r="P393" s="145">
        <f t="shared" si="93"/>
        <v>6.5000000000000002E-2</v>
      </c>
      <c r="Q393" s="145">
        <f t="shared" si="93"/>
        <v>6.5000000000000002E-2</v>
      </c>
    </row>
    <row r="394" spans="1:17" hidden="1" outlineLevel="2" x14ac:dyDescent="0.2">
      <c r="A394" t="s">
        <v>87</v>
      </c>
      <c r="B394" s="99"/>
      <c r="C394" s="99"/>
      <c r="D394" s="23" t="s">
        <v>127</v>
      </c>
      <c r="E394" s="97"/>
      <c r="F394" s="97"/>
      <c r="G394" s="145">
        <f t="shared" ref="G394:Q394" si="94">G372+($E$312/10000)</f>
        <v>7.0000000000000007E-2</v>
      </c>
      <c r="H394" s="145">
        <f t="shared" si="94"/>
        <v>7.0000000000000007E-2</v>
      </c>
      <c r="I394" s="145">
        <f t="shared" si="94"/>
        <v>7.0000000000000007E-2</v>
      </c>
      <c r="J394" s="145">
        <f t="shared" si="94"/>
        <v>7.0000000000000007E-2</v>
      </c>
      <c r="K394" s="145">
        <f t="shared" si="94"/>
        <v>7.0000000000000007E-2</v>
      </c>
      <c r="L394" s="145">
        <f t="shared" si="94"/>
        <v>7.0000000000000007E-2</v>
      </c>
      <c r="M394" s="145">
        <f t="shared" si="94"/>
        <v>7.0000000000000007E-2</v>
      </c>
      <c r="N394" s="145">
        <f t="shared" si="94"/>
        <v>7.0000000000000007E-2</v>
      </c>
      <c r="O394" s="145">
        <f t="shared" si="94"/>
        <v>7.0000000000000007E-2</v>
      </c>
      <c r="P394" s="145">
        <f t="shared" si="94"/>
        <v>7.0000000000000007E-2</v>
      </c>
      <c r="Q394" s="145">
        <f t="shared" si="94"/>
        <v>7.0000000000000007E-2</v>
      </c>
    </row>
    <row r="395" spans="1:17" hidden="1" outlineLevel="2" x14ac:dyDescent="0.2">
      <c r="A395" t="s">
        <v>88</v>
      </c>
      <c r="B395" s="99"/>
      <c r="C395" s="99"/>
      <c r="D395" s="23" t="s">
        <v>127</v>
      </c>
      <c r="E395" s="97"/>
      <c r="F395" s="97"/>
      <c r="G395" s="145">
        <f t="shared" ref="G395:Q395" si="95">G373+($E$312/10000)</f>
        <v>6.5000000000000002E-2</v>
      </c>
      <c r="H395" s="145">
        <f t="shared" si="95"/>
        <v>6.5000000000000002E-2</v>
      </c>
      <c r="I395" s="145">
        <f t="shared" si="95"/>
        <v>6.5000000000000002E-2</v>
      </c>
      <c r="J395" s="145">
        <f t="shared" si="95"/>
        <v>6.5000000000000002E-2</v>
      </c>
      <c r="K395" s="145">
        <f t="shared" si="95"/>
        <v>6.5000000000000002E-2</v>
      </c>
      <c r="L395" s="145">
        <f t="shared" si="95"/>
        <v>6.5000000000000002E-2</v>
      </c>
      <c r="M395" s="145">
        <f t="shared" si="95"/>
        <v>6.5000000000000002E-2</v>
      </c>
      <c r="N395" s="145">
        <f t="shared" si="95"/>
        <v>6.5000000000000002E-2</v>
      </c>
      <c r="O395" s="145">
        <f t="shared" si="95"/>
        <v>6.5000000000000002E-2</v>
      </c>
      <c r="P395" s="145">
        <f t="shared" si="95"/>
        <v>6.5000000000000002E-2</v>
      </c>
      <c r="Q395" s="145">
        <f t="shared" si="95"/>
        <v>6.5000000000000002E-2</v>
      </c>
    </row>
    <row r="396" spans="1:17" hidden="1" outlineLevel="2" x14ac:dyDescent="0.2">
      <c r="A396" t="s">
        <v>89</v>
      </c>
      <c r="B396" s="99"/>
      <c r="C396" s="99"/>
      <c r="D396" s="23" t="s">
        <v>127</v>
      </c>
      <c r="E396" s="97"/>
      <c r="F396" s="97"/>
      <c r="G396" s="145">
        <f t="shared" ref="G396:Q396" si="96">G374+($E$312/10000)</f>
        <v>6.5000000000000002E-2</v>
      </c>
      <c r="H396" s="145">
        <f t="shared" si="96"/>
        <v>6.5000000000000002E-2</v>
      </c>
      <c r="I396" s="145">
        <f t="shared" si="96"/>
        <v>6.5000000000000002E-2</v>
      </c>
      <c r="J396" s="145">
        <f t="shared" si="96"/>
        <v>6.5000000000000002E-2</v>
      </c>
      <c r="K396" s="145">
        <f t="shared" si="96"/>
        <v>6.5000000000000002E-2</v>
      </c>
      <c r="L396" s="145">
        <f t="shared" si="96"/>
        <v>6.5000000000000002E-2</v>
      </c>
      <c r="M396" s="145">
        <f t="shared" si="96"/>
        <v>6.5000000000000002E-2</v>
      </c>
      <c r="N396" s="145">
        <f t="shared" si="96"/>
        <v>6.5000000000000002E-2</v>
      </c>
      <c r="O396" s="145">
        <f t="shared" si="96"/>
        <v>6.5000000000000002E-2</v>
      </c>
      <c r="P396" s="145">
        <f t="shared" si="96"/>
        <v>6.5000000000000002E-2</v>
      </c>
      <c r="Q396" s="145">
        <f t="shared" si="96"/>
        <v>6.5000000000000002E-2</v>
      </c>
    </row>
    <row r="397" spans="1:17" hidden="1" outlineLevel="2" x14ac:dyDescent="0.2">
      <c r="A397" t="s">
        <v>90</v>
      </c>
      <c r="B397" s="99"/>
      <c r="C397" s="99"/>
      <c r="D397" s="23" t="s">
        <v>127</v>
      </c>
      <c r="E397" s="97"/>
      <c r="F397" s="97"/>
      <c r="G397" s="145">
        <f t="shared" ref="G397:Q397" si="97">G375+($E$312/10000)</f>
        <v>6.5000000000000002E-2</v>
      </c>
      <c r="H397" s="145">
        <f t="shared" si="97"/>
        <v>6.5000000000000002E-2</v>
      </c>
      <c r="I397" s="145">
        <f t="shared" si="97"/>
        <v>6.5000000000000002E-2</v>
      </c>
      <c r="J397" s="145">
        <f t="shared" si="97"/>
        <v>6.5000000000000002E-2</v>
      </c>
      <c r="K397" s="145">
        <f t="shared" si="97"/>
        <v>6.5000000000000002E-2</v>
      </c>
      <c r="L397" s="145">
        <f t="shared" si="97"/>
        <v>6.5000000000000002E-2</v>
      </c>
      <c r="M397" s="145">
        <f t="shared" si="97"/>
        <v>6.5000000000000002E-2</v>
      </c>
      <c r="N397" s="145">
        <f t="shared" si="97"/>
        <v>6.5000000000000002E-2</v>
      </c>
      <c r="O397" s="145">
        <f t="shared" si="97"/>
        <v>6.5000000000000002E-2</v>
      </c>
      <c r="P397" s="145">
        <f t="shared" si="97"/>
        <v>6.5000000000000002E-2</v>
      </c>
      <c r="Q397" s="145">
        <f t="shared" si="97"/>
        <v>6.5000000000000002E-2</v>
      </c>
    </row>
    <row r="398" spans="1:17" hidden="1" outlineLevel="2" x14ac:dyDescent="0.2">
      <c r="A398" t="s">
        <v>91</v>
      </c>
      <c r="B398" s="99"/>
      <c r="C398" s="99"/>
      <c r="D398" s="23" t="s">
        <v>127</v>
      </c>
      <c r="E398" s="97"/>
      <c r="F398" s="97"/>
      <c r="G398" s="145">
        <f t="shared" ref="G398:Q398" si="98">G376+($E$312/10000)</f>
        <v>6.5000000000000002E-2</v>
      </c>
      <c r="H398" s="145">
        <f t="shared" si="98"/>
        <v>6.5000000000000002E-2</v>
      </c>
      <c r="I398" s="145">
        <f t="shared" si="98"/>
        <v>6.5000000000000002E-2</v>
      </c>
      <c r="J398" s="145">
        <f t="shared" si="98"/>
        <v>6.5000000000000002E-2</v>
      </c>
      <c r="K398" s="145">
        <f t="shared" si="98"/>
        <v>6.5000000000000002E-2</v>
      </c>
      <c r="L398" s="145">
        <f t="shared" si="98"/>
        <v>6.5000000000000002E-2</v>
      </c>
      <c r="M398" s="145">
        <f t="shared" si="98"/>
        <v>6.5000000000000002E-2</v>
      </c>
      <c r="N398" s="145">
        <f t="shared" si="98"/>
        <v>6.5000000000000002E-2</v>
      </c>
      <c r="O398" s="145">
        <f t="shared" si="98"/>
        <v>6.5000000000000002E-2</v>
      </c>
      <c r="P398" s="145">
        <f t="shared" si="98"/>
        <v>6.5000000000000002E-2</v>
      </c>
      <c r="Q398" s="145">
        <f t="shared" si="98"/>
        <v>6.5000000000000002E-2</v>
      </c>
    </row>
    <row r="399" spans="1:17" hidden="1" outlineLevel="2" x14ac:dyDescent="0.2">
      <c r="A399" t="s">
        <v>92</v>
      </c>
      <c r="B399" s="99"/>
      <c r="C399" s="99"/>
      <c r="D399" s="23" t="s">
        <v>127</v>
      </c>
      <c r="E399" s="97"/>
      <c r="F399" s="97"/>
      <c r="G399" s="145">
        <f t="shared" ref="G399:Q399" si="99">G377+($E$312/10000)</f>
        <v>6.5000000000000002E-2</v>
      </c>
      <c r="H399" s="145">
        <f t="shared" si="99"/>
        <v>6.5000000000000002E-2</v>
      </c>
      <c r="I399" s="145">
        <f t="shared" si="99"/>
        <v>6.5000000000000002E-2</v>
      </c>
      <c r="J399" s="145">
        <f t="shared" si="99"/>
        <v>6.5000000000000002E-2</v>
      </c>
      <c r="K399" s="145">
        <f t="shared" si="99"/>
        <v>6.5000000000000002E-2</v>
      </c>
      <c r="L399" s="145">
        <f t="shared" si="99"/>
        <v>6.5000000000000002E-2</v>
      </c>
      <c r="M399" s="145">
        <f t="shared" si="99"/>
        <v>6.5000000000000002E-2</v>
      </c>
      <c r="N399" s="145">
        <f t="shared" si="99"/>
        <v>6.5000000000000002E-2</v>
      </c>
      <c r="O399" s="145">
        <f t="shared" si="99"/>
        <v>6.5000000000000002E-2</v>
      </c>
      <c r="P399" s="145">
        <f t="shared" si="99"/>
        <v>6.5000000000000002E-2</v>
      </c>
      <c r="Q399" s="145">
        <f t="shared" si="99"/>
        <v>6.5000000000000002E-2</v>
      </c>
    </row>
    <row r="400" spans="1:17" hidden="1" outlineLevel="2" x14ac:dyDescent="0.2">
      <c r="A400" t="s">
        <v>93</v>
      </c>
      <c r="B400" s="99"/>
      <c r="C400" s="99"/>
      <c r="D400" s="23" t="s">
        <v>127</v>
      </c>
      <c r="E400" s="97"/>
      <c r="F400" s="97"/>
      <c r="G400" s="145">
        <f t="shared" ref="G400:Q400" si="100">G378+($E$312/10000)</f>
        <v>6.5000000000000002E-2</v>
      </c>
      <c r="H400" s="145">
        <f t="shared" si="100"/>
        <v>6.5000000000000002E-2</v>
      </c>
      <c r="I400" s="145">
        <f t="shared" si="100"/>
        <v>6.5000000000000002E-2</v>
      </c>
      <c r="J400" s="145">
        <f t="shared" si="100"/>
        <v>6.5000000000000002E-2</v>
      </c>
      <c r="K400" s="145">
        <f t="shared" si="100"/>
        <v>6.5000000000000002E-2</v>
      </c>
      <c r="L400" s="145">
        <f t="shared" si="100"/>
        <v>6.5000000000000002E-2</v>
      </c>
      <c r="M400" s="145">
        <f t="shared" si="100"/>
        <v>6.5000000000000002E-2</v>
      </c>
      <c r="N400" s="145">
        <f t="shared" si="100"/>
        <v>6.5000000000000002E-2</v>
      </c>
      <c r="O400" s="145">
        <f t="shared" si="100"/>
        <v>6.5000000000000002E-2</v>
      </c>
      <c r="P400" s="145">
        <f t="shared" si="100"/>
        <v>6.5000000000000002E-2</v>
      </c>
      <c r="Q400" s="145">
        <f t="shared" si="100"/>
        <v>6.5000000000000002E-2</v>
      </c>
    </row>
    <row r="401" spans="1:17" hidden="1" outlineLevel="2" x14ac:dyDescent="0.2">
      <c r="A401" t="s">
        <v>94</v>
      </c>
      <c r="B401" s="99"/>
      <c r="C401" s="99"/>
      <c r="D401" s="23" t="s">
        <v>127</v>
      </c>
      <c r="E401" s="97"/>
      <c r="F401" s="97"/>
      <c r="G401" s="145">
        <f t="shared" ref="G401:Q401" si="101">G379+($E$312/10000)</f>
        <v>0.06</v>
      </c>
      <c r="H401" s="145">
        <f t="shared" si="101"/>
        <v>0.06</v>
      </c>
      <c r="I401" s="145">
        <f t="shared" si="101"/>
        <v>0.06</v>
      </c>
      <c r="J401" s="145">
        <f t="shared" si="101"/>
        <v>0.06</v>
      </c>
      <c r="K401" s="145">
        <f t="shared" si="101"/>
        <v>0.06</v>
      </c>
      <c r="L401" s="145">
        <f t="shared" si="101"/>
        <v>0.06</v>
      </c>
      <c r="M401" s="145">
        <f t="shared" si="101"/>
        <v>0.06</v>
      </c>
      <c r="N401" s="145">
        <f t="shared" si="101"/>
        <v>0.06</v>
      </c>
      <c r="O401" s="145">
        <f t="shared" si="101"/>
        <v>0.06</v>
      </c>
      <c r="P401" s="145">
        <f t="shared" si="101"/>
        <v>0.06</v>
      </c>
      <c r="Q401" s="145">
        <f t="shared" si="101"/>
        <v>0.06</v>
      </c>
    </row>
    <row r="402" spans="1:17" hidden="1" outlineLevel="2" x14ac:dyDescent="0.2">
      <c r="A402" t="s">
        <v>95</v>
      </c>
      <c r="B402" s="99"/>
      <c r="C402" s="99"/>
      <c r="D402" s="23" t="s">
        <v>127</v>
      </c>
      <c r="E402" s="97"/>
      <c r="F402" s="97"/>
      <c r="G402" s="145">
        <f t="shared" ref="G402:Q402" si="102">G380+($E$312/10000)</f>
        <v>7.0000000000000007E-2</v>
      </c>
      <c r="H402" s="145">
        <f t="shared" si="102"/>
        <v>7.0000000000000007E-2</v>
      </c>
      <c r="I402" s="145">
        <f t="shared" si="102"/>
        <v>7.0000000000000007E-2</v>
      </c>
      <c r="J402" s="145">
        <f t="shared" si="102"/>
        <v>7.0000000000000007E-2</v>
      </c>
      <c r="K402" s="145">
        <f t="shared" si="102"/>
        <v>7.0000000000000007E-2</v>
      </c>
      <c r="L402" s="145">
        <f t="shared" si="102"/>
        <v>7.0000000000000007E-2</v>
      </c>
      <c r="M402" s="145">
        <f t="shared" si="102"/>
        <v>7.0000000000000007E-2</v>
      </c>
      <c r="N402" s="145">
        <f t="shared" si="102"/>
        <v>7.0000000000000007E-2</v>
      </c>
      <c r="O402" s="145">
        <f t="shared" si="102"/>
        <v>7.0000000000000007E-2</v>
      </c>
      <c r="P402" s="145">
        <f t="shared" si="102"/>
        <v>7.0000000000000007E-2</v>
      </c>
      <c r="Q402" s="145">
        <f t="shared" si="102"/>
        <v>7.0000000000000007E-2</v>
      </c>
    </row>
    <row r="403" spans="1:17" hidden="1" outlineLevel="1" x14ac:dyDescent="0.2">
      <c r="F403" s="97"/>
      <c r="M403" s="97"/>
      <c r="N403" s="97"/>
    </row>
    <row r="404" spans="1:17" ht="17.25" hidden="1" outlineLevel="1" x14ac:dyDescent="0.3">
      <c r="A404" s="15" t="s">
        <v>611</v>
      </c>
      <c r="F404" s="97"/>
      <c r="M404" s="97"/>
      <c r="N404" s="97"/>
    </row>
    <row r="405" spans="1:17" hidden="1" outlineLevel="2" x14ac:dyDescent="0.2">
      <c r="A405" s="89" t="s">
        <v>284</v>
      </c>
      <c r="F405" s="97"/>
      <c r="M405" s="97"/>
      <c r="N405" s="97"/>
    </row>
    <row r="406" spans="1:17" hidden="1" outlineLevel="2" x14ac:dyDescent="0.2">
      <c r="F406" s="97"/>
      <c r="M406" s="97"/>
      <c r="N406" s="97"/>
    </row>
    <row r="407" spans="1:17" ht="15" hidden="1" outlineLevel="2" x14ac:dyDescent="0.25">
      <c r="A407" s="16" t="s">
        <v>590</v>
      </c>
      <c r="E407" s="86"/>
      <c r="F407" s="97"/>
      <c r="G407" s="12"/>
      <c r="M407" s="97"/>
      <c r="N407" s="97"/>
    </row>
    <row r="408" spans="1:17" s="97" customFormat="1" hidden="1" outlineLevel="2" x14ac:dyDescent="0.2">
      <c r="A408" s="97" t="s">
        <v>585</v>
      </c>
      <c r="E408" s="17" t="str">
        <f>$E$120</f>
        <v>Fixed Incentive</v>
      </c>
    </row>
    <row r="409" spans="1:17" s="97" customFormat="1" hidden="1" outlineLevel="2" x14ac:dyDescent="0.2">
      <c r="A409" s="97" t="s">
        <v>587</v>
      </c>
      <c r="E409" s="17">
        <f>$E$121</f>
        <v>2</v>
      </c>
    </row>
    <row r="410" spans="1:17" hidden="1" outlineLevel="2" x14ac:dyDescent="0.2">
      <c r="F410" s="97"/>
      <c r="G410" s="7">
        <v>2020</v>
      </c>
      <c r="H410" s="7">
        <v>2021</v>
      </c>
      <c r="I410" s="7">
        <v>2022</v>
      </c>
      <c r="J410" s="7">
        <v>2023</v>
      </c>
      <c r="K410" s="7">
        <v>2024</v>
      </c>
      <c r="L410" s="7">
        <v>2025</v>
      </c>
      <c r="M410" s="7">
        <v>2026</v>
      </c>
      <c r="N410" s="7">
        <v>2027</v>
      </c>
      <c r="O410" s="7">
        <v>2028</v>
      </c>
      <c r="P410" s="7">
        <v>2029</v>
      </c>
      <c r="Q410" s="7">
        <v>2030</v>
      </c>
    </row>
    <row r="411" spans="1:17" hidden="1" outlineLevel="2" x14ac:dyDescent="0.2">
      <c r="A411" t="s">
        <v>82</v>
      </c>
      <c r="D411" s="23" t="s">
        <v>127</v>
      </c>
      <c r="E411" s="97"/>
      <c r="F411" s="97"/>
      <c r="G411" s="115">
        <f t="shared" ref="G411:Q411" si="103">CHOOSE($E$409,G427,G443,G459)</f>
        <v>9.7000000000000003E-2</v>
      </c>
      <c r="H411" s="115">
        <f t="shared" si="103"/>
        <v>9.7000000000000003E-2</v>
      </c>
      <c r="I411" s="115">
        <f t="shared" si="103"/>
        <v>9.5000000000000001E-2</v>
      </c>
      <c r="J411" s="115">
        <f t="shared" si="103"/>
        <v>9.5000000000000001E-2</v>
      </c>
      <c r="K411" s="115">
        <f t="shared" si="103"/>
        <v>9.5000000000000001E-2</v>
      </c>
      <c r="L411" s="115">
        <f t="shared" si="103"/>
        <v>9.5000000000000001E-2</v>
      </c>
      <c r="M411" s="115">
        <f t="shared" si="103"/>
        <v>9.5000000000000001E-2</v>
      </c>
      <c r="N411" s="115">
        <f t="shared" si="103"/>
        <v>9.5000000000000001E-2</v>
      </c>
      <c r="O411" s="115">
        <f t="shared" si="103"/>
        <v>9.5000000000000001E-2</v>
      </c>
      <c r="P411" s="115">
        <f t="shared" si="103"/>
        <v>9.5000000000000001E-2</v>
      </c>
      <c r="Q411" s="115">
        <f t="shared" si="103"/>
        <v>9.5000000000000001E-2</v>
      </c>
    </row>
    <row r="412" spans="1:17" hidden="1" outlineLevel="2" x14ac:dyDescent="0.2">
      <c r="A412" t="s">
        <v>83</v>
      </c>
      <c r="D412" s="23" t="s">
        <v>127</v>
      </c>
      <c r="E412" s="97"/>
      <c r="F412" s="97"/>
      <c r="G412" s="115">
        <f t="shared" ref="G412:Q412" si="104">CHOOSE($E$409,G428,G444,G460)</f>
        <v>9.7000000000000003E-2</v>
      </c>
      <c r="H412" s="115">
        <f t="shared" si="104"/>
        <v>9.7000000000000003E-2</v>
      </c>
      <c r="I412" s="115">
        <f t="shared" si="104"/>
        <v>9.5000000000000001E-2</v>
      </c>
      <c r="J412" s="115">
        <f t="shared" si="104"/>
        <v>9.5000000000000001E-2</v>
      </c>
      <c r="K412" s="115">
        <f t="shared" si="104"/>
        <v>9.5000000000000001E-2</v>
      </c>
      <c r="L412" s="115">
        <f t="shared" si="104"/>
        <v>9.5000000000000001E-2</v>
      </c>
      <c r="M412" s="115">
        <f t="shared" si="104"/>
        <v>9.5000000000000001E-2</v>
      </c>
      <c r="N412" s="115">
        <f t="shared" si="104"/>
        <v>9.5000000000000001E-2</v>
      </c>
      <c r="O412" s="115">
        <f t="shared" si="104"/>
        <v>9.5000000000000001E-2</v>
      </c>
      <c r="P412" s="115">
        <f t="shared" si="104"/>
        <v>9.5000000000000001E-2</v>
      </c>
      <c r="Q412" s="115">
        <f t="shared" si="104"/>
        <v>9.5000000000000001E-2</v>
      </c>
    </row>
    <row r="413" spans="1:17" hidden="1" outlineLevel="2" x14ac:dyDescent="0.2">
      <c r="A413" t="s">
        <v>84</v>
      </c>
      <c r="D413" s="23" t="s">
        <v>127</v>
      </c>
      <c r="E413" s="97"/>
      <c r="F413" s="97"/>
      <c r="G413" s="115">
        <f t="shared" ref="G413:Q413" si="105">CHOOSE($E$409,G429,G445,G461)</f>
        <v>9.7000000000000003E-2</v>
      </c>
      <c r="H413" s="115">
        <f t="shared" si="105"/>
        <v>9.7000000000000003E-2</v>
      </c>
      <c r="I413" s="115">
        <f t="shared" si="105"/>
        <v>9.5000000000000001E-2</v>
      </c>
      <c r="J413" s="115">
        <f t="shared" si="105"/>
        <v>9.5000000000000001E-2</v>
      </c>
      <c r="K413" s="115">
        <f t="shared" si="105"/>
        <v>9.5000000000000001E-2</v>
      </c>
      <c r="L413" s="115">
        <f t="shared" si="105"/>
        <v>9.5000000000000001E-2</v>
      </c>
      <c r="M413" s="115">
        <f t="shared" si="105"/>
        <v>9.5000000000000001E-2</v>
      </c>
      <c r="N413" s="115">
        <f t="shared" si="105"/>
        <v>9.5000000000000001E-2</v>
      </c>
      <c r="O413" s="115">
        <f t="shared" si="105"/>
        <v>9.5000000000000001E-2</v>
      </c>
      <c r="P413" s="115">
        <f t="shared" si="105"/>
        <v>9.5000000000000001E-2</v>
      </c>
      <c r="Q413" s="115">
        <f t="shared" si="105"/>
        <v>9.5000000000000001E-2</v>
      </c>
    </row>
    <row r="414" spans="1:17" hidden="1" outlineLevel="2" x14ac:dyDescent="0.2">
      <c r="A414" t="s">
        <v>85</v>
      </c>
      <c r="D414" s="23" t="s">
        <v>127</v>
      </c>
      <c r="E414" s="97"/>
      <c r="F414" s="97"/>
      <c r="G414" s="115">
        <f t="shared" ref="G414:Q414" si="106">CHOOSE($E$409,G430,G446,G462)</f>
        <v>9.7000000000000003E-2</v>
      </c>
      <c r="H414" s="115">
        <f t="shared" si="106"/>
        <v>9.7000000000000003E-2</v>
      </c>
      <c r="I414" s="115">
        <f t="shared" si="106"/>
        <v>9.5000000000000001E-2</v>
      </c>
      <c r="J414" s="115">
        <f t="shared" si="106"/>
        <v>9.5000000000000001E-2</v>
      </c>
      <c r="K414" s="115">
        <f t="shared" si="106"/>
        <v>9.5000000000000001E-2</v>
      </c>
      <c r="L414" s="115">
        <f t="shared" si="106"/>
        <v>9.5000000000000001E-2</v>
      </c>
      <c r="M414" s="115">
        <f t="shared" si="106"/>
        <v>9.5000000000000001E-2</v>
      </c>
      <c r="N414" s="115">
        <f t="shared" si="106"/>
        <v>9.5000000000000001E-2</v>
      </c>
      <c r="O414" s="115">
        <f t="shared" si="106"/>
        <v>9.5000000000000001E-2</v>
      </c>
      <c r="P414" s="115">
        <f t="shared" si="106"/>
        <v>9.5000000000000001E-2</v>
      </c>
      <c r="Q414" s="115">
        <f t="shared" si="106"/>
        <v>9.5000000000000001E-2</v>
      </c>
    </row>
    <row r="415" spans="1:17" hidden="1" outlineLevel="2" x14ac:dyDescent="0.2">
      <c r="A415" t="s">
        <v>86</v>
      </c>
      <c r="D415" s="23" t="s">
        <v>127</v>
      </c>
      <c r="E415" s="97"/>
      <c r="F415" s="97"/>
      <c r="G415" s="115">
        <f t="shared" ref="G415:Q415" si="107">CHOOSE($E$409,G431,G447,G463)</f>
        <v>9.7000000000000003E-2</v>
      </c>
      <c r="H415" s="115">
        <f t="shared" si="107"/>
        <v>9.7000000000000003E-2</v>
      </c>
      <c r="I415" s="115">
        <f t="shared" si="107"/>
        <v>9.5000000000000001E-2</v>
      </c>
      <c r="J415" s="115">
        <f t="shared" si="107"/>
        <v>9.5000000000000001E-2</v>
      </c>
      <c r="K415" s="115">
        <f t="shared" si="107"/>
        <v>9.5000000000000001E-2</v>
      </c>
      <c r="L415" s="115">
        <f t="shared" si="107"/>
        <v>9.5000000000000001E-2</v>
      </c>
      <c r="M415" s="115">
        <f t="shared" si="107"/>
        <v>9.5000000000000001E-2</v>
      </c>
      <c r="N415" s="115">
        <f t="shared" si="107"/>
        <v>9.5000000000000001E-2</v>
      </c>
      <c r="O415" s="115">
        <f t="shared" si="107"/>
        <v>9.5000000000000001E-2</v>
      </c>
      <c r="P415" s="115">
        <f t="shared" si="107"/>
        <v>9.5000000000000001E-2</v>
      </c>
      <c r="Q415" s="115">
        <f t="shared" si="107"/>
        <v>9.5000000000000001E-2</v>
      </c>
    </row>
    <row r="416" spans="1:17" hidden="1" outlineLevel="2" x14ac:dyDescent="0.2">
      <c r="A416" t="s">
        <v>87</v>
      </c>
      <c r="D416" s="23" t="s">
        <v>127</v>
      </c>
      <c r="E416" s="97"/>
      <c r="F416" s="97"/>
      <c r="G416" s="115">
        <f t="shared" ref="G416:Q416" si="108">CHOOSE($E$409,G432,G448,G464)</f>
        <v>9.7000000000000003E-2</v>
      </c>
      <c r="H416" s="115">
        <f t="shared" si="108"/>
        <v>9.7000000000000003E-2</v>
      </c>
      <c r="I416" s="115">
        <f t="shared" si="108"/>
        <v>9.5000000000000001E-2</v>
      </c>
      <c r="J416" s="115">
        <f t="shared" si="108"/>
        <v>9.5000000000000001E-2</v>
      </c>
      <c r="K416" s="115">
        <f t="shared" si="108"/>
        <v>9.5000000000000001E-2</v>
      </c>
      <c r="L416" s="115">
        <f t="shared" si="108"/>
        <v>9.5000000000000001E-2</v>
      </c>
      <c r="M416" s="115">
        <f t="shared" si="108"/>
        <v>9.5000000000000001E-2</v>
      </c>
      <c r="N416" s="115">
        <f t="shared" si="108"/>
        <v>9.5000000000000001E-2</v>
      </c>
      <c r="O416" s="115">
        <f t="shared" si="108"/>
        <v>9.5000000000000001E-2</v>
      </c>
      <c r="P416" s="115">
        <f t="shared" si="108"/>
        <v>9.5000000000000001E-2</v>
      </c>
      <c r="Q416" s="115">
        <f t="shared" si="108"/>
        <v>9.5000000000000001E-2</v>
      </c>
    </row>
    <row r="417" spans="1:17" hidden="1" outlineLevel="2" x14ac:dyDescent="0.2">
      <c r="A417" t="s">
        <v>88</v>
      </c>
      <c r="D417" s="23" t="s">
        <v>127</v>
      </c>
      <c r="E417" s="97"/>
      <c r="F417" s="97"/>
      <c r="G417" s="115">
        <f t="shared" ref="G417:Q417" si="109">CHOOSE($E$409,G433,G449,G465)</f>
        <v>9.7000000000000003E-2</v>
      </c>
      <c r="H417" s="115">
        <f t="shared" si="109"/>
        <v>9.7000000000000003E-2</v>
      </c>
      <c r="I417" s="115">
        <f t="shared" si="109"/>
        <v>9.5000000000000001E-2</v>
      </c>
      <c r="J417" s="115">
        <f t="shared" si="109"/>
        <v>9.5000000000000001E-2</v>
      </c>
      <c r="K417" s="115">
        <f t="shared" si="109"/>
        <v>9.5000000000000001E-2</v>
      </c>
      <c r="L417" s="115">
        <f t="shared" si="109"/>
        <v>9.5000000000000001E-2</v>
      </c>
      <c r="M417" s="115">
        <f t="shared" si="109"/>
        <v>9.5000000000000001E-2</v>
      </c>
      <c r="N417" s="115">
        <f t="shared" si="109"/>
        <v>9.5000000000000001E-2</v>
      </c>
      <c r="O417" s="115">
        <f t="shared" si="109"/>
        <v>9.5000000000000001E-2</v>
      </c>
      <c r="P417" s="115">
        <f t="shared" si="109"/>
        <v>9.5000000000000001E-2</v>
      </c>
      <c r="Q417" s="115">
        <f t="shared" si="109"/>
        <v>9.5000000000000001E-2</v>
      </c>
    </row>
    <row r="418" spans="1:17" hidden="1" outlineLevel="2" x14ac:dyDescent="0.2">
      <c r="A418" t="s">
        <v>89</v>
      </c>
      <c r="D418" s="23" t="s">
        <v>127</v>
      </c>
      <c r="E418" s="97"/>
      <c r="F418" s="97"/>
      <c r="G418" s="115">
        <f t="shared" ref="G418:Q418" si="110">CHOOSE($E$409,G434,G450,G466)</f>
        <v>9.7000000000000003E-2</v>
      </c>
      <c r="H418" s="115">
        <f t="shared" si="110"/>
        <v>9.7000000000000003E-2</v>
      </c>
      <c r="I418" s="115">
        <f t="shared" si="110"/>
        <v>9.5000000000000001E-2</v>
      </c>
      <c r="J418" s="115">
        <f t="shared" si="110"/>
        <v>9.5000000000000001E-2</v>
      </c>
      <c r="K418" s="115">
        <f t="shared" si="110"/>
        <v>9.5000000000000001E-2</v>
      </c>
      <c r="L418" s="115">
        <f t="shared" si="110"/>
        <v>9.5000000000000001E-2</v>
      </c>
      <c r="M418" s="115">
        <f t="shared" si="110"/>
        <v>9.5000000000000001E-2</v>
      </c>
      <c r="N418" s="115">
        <f t="shared" si="110"/>
        <v>9.5000000000000001E-2</v>
      </c>
      <c r="O418" s="115">
        <f t="shared" si="110"/>
        <v>9.5000000000000001E-2</v>
      </c>
      <c r="P418" s="115">
        <f t="shared" si="110"/>
        <v>9.5000000000000001E-2</v>
      </c>
      <c r="Q418" s="115">
        <f t="shared" si="110"/>
        <v>9.5000000000000001E-2</v>
      </c>
    </row>
    <row r="419" spans="1:17" hidden="1" outlineLevel="2" x14ac:dyDescent="0.2">
      <c r="A419" t="s">
        <v>90</v>
      </c>
      <c r="D419" s="23" t="s">
        <v>127</v>
      </c>
      <c r="E419" s="97"/>
      <c r="F419" s="97"/>
      <c r="G419" s="115">
        <f t="shared" ref="G419:Q419" si="111">CHOOSE($E$409,G435,G451,G467)</f>
        <v>9.7000000000000003E-2</v>
      </c>
      <c r="H419" s="115">
        <f t="shared" si="111"/>
        <v>9.7000000000000003E-2</v>
      </c>
      <c r="I419" s="115">
        <f t="shared" si="111"/>
        <v>9.5000000000000001E-2</v>
      </c>
      <c r="J419" s="115">
        <f t="shared" si="111"/>
        <v>9.5000000000000001E-2</v>
      </c>
      <c r="K419" s="115">
        <f t="shared" si="111"/>
        <v>9.5000000000000001E-2</v>
      </c>
      <c r="L419" s="115">
        <f t="shared" si="111"/>
        <v>9.5000000000000001E-2</v>
      </c>
      <c r="M419" s="115">
        <f t="shared" si="111"/>
        <v>9.5000000000000001E-2</v>
      </c>
      <c r="N419" s="115">
        <f t="shared" si="111"/>
        <v>9.5000000000000001E-2</v>
      </c>
      <c r="O419" s="115">
        <f t="shared" si="111"/>
        <v>9.5000000000000001E-2</v>
      </c>
      <c r="P419" s="115">
        <f t="shared" si="111"/>
        <v>9.5000000000000001E-2</v>
      </c>
      <c r="Q419" s="115">
        <f t="shared" si="111"/>
        <v>9.5000000000000001E-2</v>
      </c>
    </row>
    <row r="420" spans="1:17" hidden="1" outlineLevel="2" x14ac:dyDescent="0.2">
      <c r="A420" t="s">
        <v>91</v>
      </c>
      <c r="D420" s="23" t="s">
        <v>127</v>
      </c>
      <c r="E420" s="97"/>
      <c r="F420" s="97"/>
      <c r="G420" s="115">
        <f t="shared" ref="G420:Q420" si="112">CHOOSE($E$409,G436,G452,G468)</f>
        <v>9.7000000000000003E-2</v>
      </c>
      <c r="H420" s="115">
        <f t="shared" si="112"/>
        <v>9.7000000000000003E-2</v>
      </c>
      <c r="I420" s="115">
        <f t="shared" si="112"/>
        <v>9.5000000000000001E-2</v>
      </c>
      <c r="J420" s="115">
        <f t="shared" si="112"/>
        <v>9.5000000000000001E-2</v>
      </c>
      <c r="K420" s="115">
        <f t="shared" si="112"/>
        <v>9.5000000000000001E-2</v>
      </c>
      <c r="L420" s="115">
        <f t="shared" si="112"/>
        <v>9.5000000000000001E-2</v>
      </c>
      <c r="M420" s="115">
        <f t="shared" si="112"/>
        <v>9.5000000000000001E-2</v>
      </c>
      <c r="N420" s="115">
        <f t="shared" si="112"/>
        <v>9.5000000000000001E-2</v>
      </c>
      <c r="O420" s="115">
        <f t="shared" si="112"/>
        <v>9.5000000000000001E-2</v>
      </c>
      <c r="P420" s="115">
        <f t="shared" si="112"/>
        <v>9.5000000000000001E-2</v>
      </c>
      <c r="Q420" s="115">
        <f t="shared" si="112"/>
        <v>9.5000000000000001E-2</v>
      </c>
    </row>
    <row r="421" spans="1:17" hidden="1" outlineLevel="2" x14ac:dyDescent="0.2">
      <c r="A421" t="s">
        <v>92</v>
      </c>
      <c r="D421" s="23" t="s">
        <v>127</v>
      </c>
      <c r="E421" s="97"/>
      <c r="F421" s="97"/>
      <c r="G421" s="115">
        <f t="shared" ref="G421:Q421" si="113">CHOOSE($E$409,G437,G453,G469)</f>
        <v>9.7000000000000003E-2</v>
      </c>
      <c r="H421" s="115">
        <f t="shared" si="113"/>
        <v>9.7000000000000003E-2</v>
      </c>
      <c r="I421" s="115">
        <f t="shared" si="113"/>
        <v>9.5000000000000001E-2</v>
      </c>
      <c r="J421" s="115">
        <f t="shared" si="113"/>
        <v>9.5000000000000001E-2</v>
      </c>
      <c r="K421" s="115">
        <f t="shared" si="113"/>
        <v>9.5000000000000001E-2</v>
      </c>
      <c r="L421" s="115">
        <f t="shared" si="113"/>
        <v>9.5000000000000001E-2</v>
      </c>
      <c r="M421" s="115">
        <f t="shared" si="113"/>
        <v>9.5000000000000001E-2</v>
      </c>
      <c r="N421" s="115">
        <f t="shared" si="113"/>
        <v>9.5000000000000001E-2</v>
      </c>
      <c r="O421" s="115">
        <f t="shared" si="113"/>
        <v>9.5000000000000001E-2</v>
      </c>
      <c r="P421" s="115">
        <f t="shared" si="113"/>
        <v>9.5000000000000001E-2</v>
      </c>
      <c r="Q421" s="115">
        <f t="shared" si="113"/>
        <v>9.5000000000000001E-2</v>
      </c>
    </row>
    <row r="422" spans="1:17" hidden="1" outlineLevel="2" x14ac:dyDescent="0.2">
      <c r="A422" t="s">
        <v>93</v>
      </c>
      <c r="D422" s="23" t="s">
        <v>127</v>
      </c>
      <c r="E422" s="97"/>
      <c r="F422" s="97"/>
      <c r="G422" s="115">
        <f t="shared" ref="G422:Q422" si="114">CHOOSE($E$409,G438,G454,G470)</f>
        <v>9.7000000000000003E-2</v>
      </c>
      <c r="H422" s="115">
        <f t="shared" si="114"/>
        <v>9.7000000000000003E-2</v>
      </c>
      <c r="I422" s="115">
        <f t="shared" si="114"/>
        <v>9.5000000000000001E-2</v>
      </c>
      <c r="J422" s="115">
        <f t="shared" si="114"/>
        <v>9.5000000000000001E-2</v>
      </c>
      <c r="K422" s="115">
        <f t="shared" si="114"/>
        <v>9.5000000000000001E-2</v>
      </c>
      <c r="L422" s="115">
        <f t="shared" si="114"/>
        <v>9.5000000000000001E-2</v>
      </c>
      <c r="M422" s="115">
        <f t="shared" si="114"/>
        <v>9.5000000000000001E-2</v>
      </c>
      <c r="N422" s="115">
        <f t="shared" si="114"/>
        <v>9.5000000000000001E-2</v>
      </c>
      <c r="O422" s="115">
        <f t="shared" si="114"/>
        <v>9.5000000000000001E-2</v>
      </c>
      <c r="P422" s="115">
        <f t="shared" si="114"/>
        <v>9.5000000000000001E-2</v>
      </c>
      <c r="Q422" s="115">
        <f t="shared" si="114"/>
        <v>9.5000000000000001E-2</v>
      </c>
    </row>
    <row r="423" spans="1:17" hidden="1" outlineLevel="2" x14ac:dyDescent="0.2">
      <c r="A423" t="s">
        <v>95</v>
      </c>
      <c r="D423" s="23" t="s">
        <v>127</v>
      </c>
      <c r="E423" s="97"/>
      <c r="F423" s="97"/>
      <c r="G423" s="115">
        <f t="shared" ref="G423:Q423" si="115">CHOOSE($E$409,G439,G455,G471)</f>
        <v>9.7000000000000003E-2</v>
      </c>
      <c r="H423" s="115">
        <f t="shared" si="115"/>
        <v>9.7000000000000003E-2</v>
      </c>
      <c r="I423" s="115">
        <f t="shared" si="115"/>
        <v>9.5000000000000001E-2</v>
      </c>
      <c r="J423" s="115">
        <f t="shared" si="115"/>
        <v>9.5000000000000001E-2</v>
      </c>
      <c r="K423" s="115">
        <f t="shared" si="115"/>
        <v>9.5000000000000001E-2</v>
      </c>
      <c r="L423" s="115">
        <f t="shared" si="115"/>
        <v>9.5000000000000001E-2</v>
      </c>
      <c r="M423" s="115">
        <f t="shared" si="115"/>
        <v>9.5000000000000001E-2</v>
      </c>
      <c r="N423" s="115">
        <f t="shared" si="115"/>
        <v>9.5000000000000001E-2</v>
      </c>
      <c r="O423" s="115">
        <f t="shared" si="115"/>
        <v>9.5000000000000001E-2</v>
      </c>
      <c r="P423" s="115">
        <f t="shared" si="115"/>
        <v>9.5000000000000001E-2</v>
      </c>
      <c r="Q423" s="115">
        <f t="shared" si="115"/>
        <v>9.5000000000000001E-2</v>
      </c>
    </row>
    <row r="424" spans="1:17" hidden="1" outlineLevel="2" x14ac:dyDescent="0.2">
      <c r="F424" s="97"/>
      <c r="M424" s="97"/>
      <c r="N424" s="97"/>
    </row>
    <row r="425" spans="1:17" ht="15" hidden="1" outlineLevel="2" x14ac:dyDescent="0.25">
      <c r="A425" s="98" t="s">
        <v>48</v>
      </c>
      <c r="F425" s="97"/>
      <c r="M425" s="97"/>
      <c r="N425" s="97"/>
    </row>
    <row r="426" spans="1:17" hidden="1" outlineLevel="2" x14ac:dyDescent="0.2">
      <c r="B426" s="99"/>
      <c r="C426" s="99"/>
      <c r="D426" s="99"/>
      <c r="E426" s="99"/>
      <c r="F426" s="97"/>
      <c r="G426" s="7">
        <v>2020</v>
      </c>
      <c r="H426" s="7">
        <v>2021</v>
      </c>
      <c r="I426" s="7">
        <v>2022</v>
      </c>
      <c r="J426" s="7">
        <v>2023</v>
      </c>
      <c r="K426" s="7">
        <v>2024</v>
      </c>
      <c r="L426" s="7">
        <v>2025</v>
      </c>
      <c r="M426" s="7">
        <v>2026</v>
      </c>
      <c r="N426" s="7">
        <v>2027</v>
      </c>
      <c r="O426" s="7">
        <v>2028</v>
      </c>
      <c r="P426" s="7">
        <v>2029</v>
      </c>
      <c r="Q426" s="7">
        <v>2030</v>
      </c>
    </row>
    <row r="427" spans="1:17" hidden="1" outlineLevel="2" x14ac:dyDescent="0.2">
      <c r="A427" t="s">
        <v>82</v>
      </c>
      <c r="B427" s="99"/>
      <c r="C427" s="99"/>
      <c r="D427" s="23" t="s">
        <v>127</v>
      </c>
      <c r="E427" s="97"/>
      <c r="F427" s="97"/>
      <c r="G427" s="105">
        <v>9.1999999999999998E-2</v>
      </c>
      <c r="H427" s="105">
        <v>9.1999999999999998E-2</v>
      </c>
      <c r="I427" s="105">
        <v>0.09</v>
      </c>
      <c r="J427" s="105">
        <v>0.09</v>
      </c>
      <c r="K427" s="105">
        <v>0.09</v>
      </c>
      <c r="L427" s="105">
        <v>0.09</v>
      </c>
      <c r="M427" s="105">
        <v>0.09</v>
      </c>
      <c r="N427" s="105">
        <v>0.09</v>
      </c>
      <c r="O427" s="105">
        <v>0.09</v>
      </c>
      <c r="P427" s="105">
        <v>0.09</v>
      </c>
      <c r="Q427" s="105">
        <v>0.09</v>
      </c>
    </row>
    <row r="428" spans="1:17" hidden="1" outlineLevel="2" x14ac:dyDescent="0.2">
      <c r="A428" t="s">
        <v>83</v>
      </c>
      <c r="B428" s="99"/>
      <c r="C428" s="99"/>
      <c r="D428" s="23" t="s">
        <v>127</v>
      </c>
      <c r="E428" s="97"/>
      <c r="F428" s="97"/>
      <c r="G428" s="105">
        <v>9.1999999999999998E-2</v>
      </c>
      <c r="H428" s="105">
        <v>9.1999999999999998E-2</v>
      </c>
      <c r="I428" s="105">
        <v>0.09</v>
      </c>
      <c r="J428" s="105">
        <v>0.09</v>
      </c>
      <c r="K428" s="105">
        <v>0.09</v>
      </c>
      <c r="L428" s="105">
        <v>0.09</v>
      </c>
      <c r="M428" s="105">
        <v>0.09</v>
      </c>
      <c r="N428" s="105">
        <v>0.09</v>
      </c>
      <c r="O428" s="105">
        <v>0.09</v>
      </c>
      <c r="P428" s="105">
        <v>0.09</v>
      </c>
      <c r="Q428" s="105">
        <v>0.09</v>
      </c>
    </row>
    <row r="429" spans="1:17" hidden="1" outlineLevel="2" x14ac:dyDescent="0.2">
      <c r="A429" t="s">
        <v>84</v>
      </c>
      <c r="B429" s="99"/>
      <c r="C429" s="99"/>
      <c r="D429" s="23" t="s">
        <v>127</v>
      </c>
      <c r="E429" s="97"/>
      <c r="F429" s="97"/>
      <c r="G429" s="105">
        <v>9.1999999999999998E-2</v>
      </c>
      <c r="H429" s="105">
        <v>9.1999999999999998E-2</v>
      </c>
      <c r="I429" s="105">
        <v>0.09</v>
      </c>
      <c r="J429" s="105">
        <v>0.09</v>
      </c>
      <c r="K429" s="105">
        <v>0.09</v>
      </c>
      <c r="L429" s="105">
        <v>0.09</v>
      </c>
      <c r="M429" s="105">
        <v>0.09</v>
      </c>
      <c r="N429" s="105">
        <v>0.09</v>
      </c>
      <c r="O429" s="105">
        <v>0.09</v>
      </c>
      <c r="P429" s="105">
        <v>0.09</v>
      </c>
      <c r="Q429" s="105">
        <v>0.09</v>
      </c>
    </row>
    <row r="430" spans="1:17" hidden="1" outlineLevel="2" x14ac:dyDescent="0.2">
      <c r="A430" t="s">
        <v>85</v>
      </c>
      <c r="B430" s="99"/>
      <c r="C430" s="99"/>
      <c r="D430" s="23" t="s">
        <v>127</v>
      </c>
      <c r="E430" s="97"/>
      <c r="F430" s="97"/>
      <c r="G430" s="105">
        <v>9.1999999999999998E-2</v>
      </c>
      <c r="H430" s="105">
        <v>9.1999999999999998E-2</v>
      </c>
      <c r="I430" s="105">
        <v>0.09</v>
      </c>
      <c r="J430" s="105">
        <v>0.09</v>
      </c>
      <c r="K430" s="105">
        <v>0.09</v>
      </c>
      <c r="L430" s="105">
        <v>0.09</v>
      </c>
      <c r="M430" s="105">
        <v>0.09</v>
      </c>
      <c r="N430" s="105">
        <v>0.09</v>
      </c>
      <c r="O430" s="105">
        <v>0.09</v>
      </c>
      <c r="P430" s="105">
        <v>0.09</v>
      </c>
      <c r="Q430" s="105">
        <v>0.09</v>
      </c>
    </row>
    <row r="431" spans="1:17" hidden="1" outlineLevel="2" x14ac:dyDescent="0.2">
      <c r="A431" t="s">
        <v>86</v>
      </c>
      <c r="B431" s="99"/>
      <c r="C431" s="99"/>
      <c r="D431" s="23" t="s">
        <v>127</v>
      </c>
      <c r="E431" s="97"/>
      <c r="F431" s="97"/>
      <c r="G431" s="105">
        <v>9.1999999999999998E-2</v>
      </c>
      <c r="H431" s="105">
        <v>9.1999999999999998E-2</v>
      </c>
      <c r="I431" s="105">
        <v>0.09</v>
      </c>
      <c r="J431" s="105">
        <v>0.09</v>
      </c>
      <c r="K431" s="105">
        <v>0.09</v>
      </c>
      <c r="L431" s="105">
        <v>0.09</v>
      </c>
      <c r="M431" s="105">
        <v>0.09</v>
      </c>
      <c r="N431" s="105">
        <v>0.09</v>
      </c>
      <c r="O431" s="105">
        <v>0.09</v>
      </c>
      <c r="P431" s="105">
        <v>0.09</v>
      </c>
      <c r="Q431" s="105">
        <v>0.09</v>
      </c>
    </row>
    <row r="432" spans="1:17" hidden="1" outlineLevel="2" x14ac:dyDescent="0.2">
      <c r="A432" t="s">
        <v>87</v>
      </c>
      <c r="B432" s="99"/>
      <c r="C432" s="99"/>
      <c r="D432" s="23" t="s">
        <v>127</v>
      </c>
      <c r="E432" s="97"/>
      <c r="F432" s="97"/>
      <c r="G432" s="105">
        <v>9.1999999999999998E-2</v>
      </c>
      <c r="H432" s="105">
        <v>9.1999999999999998E-2</v>
      </c>
      <c r="I432" s="105">
        <v>0.09</v>
      </c>
      <c r="J432" s="105">
        <v>0.09</v>
      </c>
      <c r="K432" s="105">
        <v>0.09</v>
      </c>
      <c r="L432" s="105">
        <v>0.09</v>
      </c>
      <c r="M432" s="105">
        <v>0.09</v>
      </c>
      <c r="N432" s="105">
        <v>0.09</v>
      </c>
      <c r="O432" s="105">
        <v>0.09</v>
      </c>
      <c r="P432" s="105">
        <v>0.09</v>
      </c>
      <c r="Q432" s="105">
        <v>0.09</v>
      </c>
    </row>
    <row r="433" spans="1:17" hidden="1" outlineLevel="2" x14ac:dyDescent="0.2">
      <c r="A433" t="s">
        <v>88</v>
      </c>
      <c r="B433" s="99"/>
      <c r="C433" s="99"/>
      <c r="D433" s="23" t="s">
        <v>127</v>
      </c>
      <c r="E433" s="97"/>
      <c r="F433" s="97"/>
      <c r="G433" s="105">
        <v>9.1999999999999998E-2</v>
      </c>
      <c r="H433" s="105">
        <v>9.1999999999999998E-2</v>
      </c>
      <c r="I433" s="105">
        <v>0.09</v>
      </c>
      <c r="J433" s="105">
        <v>0.09</v>
      </c>
      <c r="K433" s="105">
        <v>0.09</v>
      </c>
      <c r="L433" s="105">
        <v>0.09</v>
      </c>
      <c r="M433" s="105">
        <v>0.09</v>
      </c>
      <c r="N433" s="105">
        <v>0.09</v>
      </c>
      <c r="O433" s="105">
        <v>0.09</v>
      </c>
      <c r="P433" s="105">
        <v>0.09</v>
      </c>
      <c r="Q433" s="105">
        <v>0.09</v>
      </c>
    </row>
    <row r="434" spans="1:17" hidden="1" outlineLevel="2" x14ac:dyDescent="0.2">
      <c r="A434" t="s">
        <v>89</v>
      </c>
      <c r="B434" s="99"/>
      <c r="C434" s="99"/>
      <c r="D434" s="23" t="s">
        <v>127</v>
      </c>
      <c r="E434" s="97"/>
      <c r="F434" s="97"/>
      <c r="G434" s="105">
        <v>9.1999999999999998E-2</v>
      </c>
      <c r="H434" s="105">
        <v>9.1999999999999998E-2</v>
      </c>
      <c r="I434" s="105">
        <v>0.09</v>
      </c>
      <c r="J434" s="105">
        <v>0.09</v>
      </c>
      <c r="K434" s="105">
        <v>0.09</v>
      </c>
      <c r="L434" s="105">
        <v>0.09</v>
      </c>
      <c r="M434" s="105">
        <v>0.09</v>
      </c>
      <c r="N434" s="105">
        <v>0.09</v>
      </c>
      <c r="O434" s="105">
        <v>0.09</v>
      </c>
      <c r="P434" s="105">
        <v>0.09</v>
      </c>
      <c r="Q434" s="105">
        <v>0.09</v>
      </c>
    </row>
    <row r="435" spans="1:17" hidden="1" outlineLevel="2" x14ac:dyDescent="0.2">
      <c r="A435" t="s">
        <v>90</v>
      </c>
      <c r="B435" s="99"/>
      <c r="C435" s="99"/>
      <c r="D435" s="23" t="s">
        <v>127</v>
      </c>
      <c r="E435" s="97"/>
      <c r="F435" s="97"/>
      <c r="G435" s="105">
        <v>9.1999999999999998E-2</v>
      </c>
      <c r="H435" s="105">
        <v>9.1999999999999998E-2</v>
      </c>
      <c r="I435" s="105">
        <v>0.09</v>
      </c>
      <c r="J435" s="105">
        <v>0.09</v>
      </c>
      <c r="K435" s="105">
        <v>0.09</v>
      </c>
      <c r="L435" s="105">
        <v>0.09</v>
      </c>
      <c r="M435" s="105">
        <v>0.09</v>
      </c>
      <c r="N435" s="105">
        <v>0.09</v>
      </c>
      <c r="O435" s="105">
        <v>0.09</v>
      </c>
      <c r="P435" s="105">
        <v>0.09</v>
      </c>
      <c r="Q435" s="105">
        <v>0.09</v>
      </c>
    </row>
    <row r="436" spans="1:17" hidden="1" outlineLevel="2" x14ac:dyDescent="0.2">
      <c r="A436" t="s">
        <v>91</v>
      </c>
      <c r="B436" s="99"/>
      <c r="C436" s="99"/>
      <c r="D436" s="23" t="s">
        <v>127</v>
      </c>
      <c r="E436" s="97"/>
      <c r="F436" s="97"/>
      <c r="G436" s="105">
        <v>9.1999999999999998E-2</v>
      </c>
      <c r="H436" s="105">
        <v>9.1999999999999998E-2</v>
      </c>
      <c r="I436" s="105">
        <v>0.09</v>
      </c>
      <c r="J436" s="105">
        <v>0.09</v>
      </c>
      <c r="K436" s="105">
        <v>0.09</v>
      </c>
      <c r="L436" s="105">
        <v>0.09</v>
      </c>
      <c r="M436" s="105">
        <v>0.09</v>
      </c>
      <c r="N436" s="105">
        <v>0.09</v>
      </c>
      <c r="O436" s="105">
        <v>0.09</v>
      </c>
      <c r="P436" s="105">
        <v>0.09</v>
      </c>
      <c r="Q436" s="105">
        <v>0.09</v>
      </c>
    </row>
    <row r="437" spans="1:17" hidden="1" outlineLevel="2" x14ac:dyDescent="0.2">
      <c r="A437" t="s">
        <v>92</v>
      </c>
      <c r="B437" s="99"/>
      <c r="C437" s="99"/>
      <c r="D437" s="23" t="s">
        <v>127</v>
      </c>
      <c r="E437" s="97"/>
      <c r="F437" s="97"/>
      <c r="G437" s="105">
        <v>9.1999999999999998E-2</v>
      </c>
      <c r="H437" s="105">
        <v>9.1999999999999998E-2</v>
      </c>
      <c r="I437" s="105">
        <v>0.09</v>
      </c>
      <c r="J437" s="105">
        <v>0.09</v>
      </c>
      <c r="K437" s="105">
        <v>0.09</v>
      </c>
      <c r="L437" s="105">
        <v>0.09</v>
      </c>
      <c r="M437" s="105">
        <v>0.09</v>
      </c>
      <c r="N437" s="105">
        <v>0.09</v>
      </c>
      <c r="O437" s="105">
        <v>0.09</v>
      </c>
      <c r="P437" s="105">
        <v>0.09</v>
      </c>
      <c r="Q437" s="105">
        <v>0.09</v>
      </c>
    </row>
    <row r="438" spans="1:17" hidden="1" outlineLevel="2" x14ac:dyDescent="0.2">
      <c r="A438" t="s">
        <v>93</v>
      </c>
      <c r="B438" s="99"/>
      <c r="C438" s="99"/>
      <c r="D438" s="23" t="s">
        <v>127</v>
      </c>
      <c r="E438" s="97"/>
      <c r="F438" s="97"/>
      <c r="G438" s="105">
        <v>9.1999999999999998E-2</v>
      </c>
      <c r="H438" s="105">
        <v>9.1999999999999998E-2</v>
      </c>
      <c r="I438" s="105">
        <v>0.09</v>
      </c>
      <c r="J438" s="105">
        <v>0.09</v>
      </c>
      <c r="K438" s="105">
        <v>0.09</v>
      </c>
      <c r="L438" s="105">
        <v>0.09</v>
      </c>
      <c r="M438" s="105">
        <v>0.09</v>
      </c>
      <c r="N438" s="105">
        <v>0.09</v>
      </c>
      <c r="O438" s="105">
        <v>0.09</v>
      </c>
      <c r="P438" s="105">
        <v>0.09</v>
      </c>
      <c r="Q438" s="105">
        <v>0.09</v>
      </c>
    </row>
    <row r="439" spans="1:17" hidden="1" outlineLevel="2" x14ac:dyDescent="0.2">
      <c r="A439" t="s">
        <v>95</v>
      </c>
      <c r="B439" s="99"/>
      <c r="C439" s="99"/>
      <c r="D439" s="23" t="s">
        <v>127</v>
      </c>
      <c r="E439" s="97"/>
      <c r="F439" s="97"/>
      <c r="G439" s="105">
        <v>9.1999999999999998E-2</v>
      </c>
      <c r="H439" s="105">
        <v>9.1999999999999998E-2</v>
      </c>
      <c r="I439" s="105">
        <v>0.09</v>
      </c>
      <c r="J439" s="105">
        <v>0.09</v>
      </c>
      <c r="K439" s="105">
        <v>0.09</v>
      </c>
      <c r="L439" s="105">
        <v>0.09</v>
      </c>
      <c r="M439" s="105">
        <v>0.09</v>
      </c>
      <c r="N439" s="105">
        <v>0.09</v>
      </c>
      <c r="O439" s="105">
        <v>0.09</v>
      </c>
      <c r="P439" s="105">
        <v>0.09</v>
      </c>
      <c r="Q439" s="105">
        <v>0.09</v>
      </c>
    </row>
    <row r="440" spans="1:17" hidden="1" outlineLevel="2" x14ac:dyDescent="0.2">
      <c r="A440" s="99"/>
      <c r="B440" s="99"/>
      <c r="C440" s="99"/>
      <c r="D440" s="99"/>
      <c r="E440" s="99"/>
      <c r="F440" s="97"/>
      <c r="G440" s="101"/>
      <c r="H440" s="101"/>
      <c r="I440" s="101"/>
      <c r="J440" s="101"/>
      <c r="K440" s="101"/>
      <c r="L440" s="101"/>
      <c r="M440" s="97"/>
      <c r="N440" s="97"/>
      <c r="O440" s="101"/>
      <c r="P440" s="101"/>
      <c r="Q440" s="101"/>
    </row>
    <row r="441" spans="1:17" ht="15" hidden="1" outlineLevel="2" x14ac:dyDescent="0.25">
      <c r="A441" s="98" t="s">
        <v>50</v>
      </c>
      <c r="B441" s="99"/>
      <c r="C441" s="99"/>
      <c r="D441" s="99"/>
      <c r="E441" s="99"/>
      <c r="F441" s="97"/>
      <c r="G441" s="101"/>
      <c r="H441" s="101"/>
      <c r="I441" s="101"/>
      <c r="J441" s="101"/>
      <c r="K441" s="101"/>
      <c r="L441" s="101"/>
      <c r="M441" s="97"/>
      <c r="N441" s="97"/>
      <c r="O441" s="101"/>
      <c r="P441" s="101"/>
      <c r="Q441" s="101"/>
    </row>
    <row r="442" spans="1:17" hidden="1" outlineLevel="2" x14ac:dyDescent="0.2">
      <c r="B442" s="99"/>
      <c r="C442" s="99"/>
      <c r="D442" s="99"/>
      <c r="E442" s="99"/>
      <c r="F442" s="97"/>
      <c r="G442" s="7">
        <v>2020</v>
      </c>
      <c r="H442" s="7">
        <v>2021</v>
      </c>
      <c r="I442" s="7">
        <v>2022</v>
      </c>
      <c r="J442" s="7">
        <v>2023</v>
      </c>
      <c r="K442" s="7">
        <v>2024</v>
      </c>
      <c r="L442" s="7">
        <v>2025</v>
      </c>
      <c r="M442" s="7">
        <v>2026</v>
      </c>
      <c r="N442" s="7">
        <v>2027</v>
      </c>
      <c r="O442" s="7">
        <v>2028</v>
      </c>
      <c r="P442" s="7">
        <v>2029</v>
      </c>
      <c r="Q442" s="7">
        <v>2030</v>
      </c>
    </row>
    <row r="443" spans="1:17" hidden="1" outlineLevel="2" x14ac:dyDescent="0.2">
      <c r="A443" t="s">
        <v>82</v>
      </c>
      <c r="B443" s="99"/>
      <c r="C443" s="99"/>
      <c r="D443" s="23" t="s">
        <v>127</v>
      </c>
      <c r="E443" s="97"/>
      <c r="F443" s="97"/>
      <c r="G443" s="105">
        <v>9.7000000000000003E-2</v>
      </c>
      <c r="H443" s="105">
        <v>9.7000000000000003E-2</v>
      </c>
      <c r="I443" s="105">
        <v>9.5000000000000001E-2</v>
      </c>
      <c r="J443" s="105">
        <v>9.5000000000000001E-2</v>
      </c>
      <c r="K443" s="105">
        <v>9.5000000000000001E-2</v>
      </c>
      <c r="L443" s="105">
        <v>9.5000000000000001E-2</v>
      </c>
      <c r="M443" s="105">
        <v>9.5000000000000001E-2</v>
      </c>
      <c r="N443" s="105">
        <v>9.5000000000000001E-2</v>
      </c>
      <c r="O443" s="105">
        <v>9.5000000000000001E-2</v>
      </c>
      <c r="P443" s="105">
        <v>9.5000000000000001E-2</v>
      </c>
      <c r="Q443" s="105">
        <v>9.5000000000000001E-2</v>
      </c>
    </row>
    <row r="444" spans="1:17" hidden="1" outlineLevel="2" x14ac:dyDescent="0.2">
      <c r="A444" t="s">
        <v>83</v>
      </c>
      <c r="B444" s="99"/>
      <c r="C444" s="99"/>
      <c r="D444" s="23" t="s">
        <v>127</v>
      </c>
      <c r="E444" s="97"/>
      <c r="F444" s="97"/>
      <c r="G444" s="105">
        <v>9.7000000000000003E-2</v>
      </c>
      <c r="H444" s="105">
        <v>9.7000000000000003E-2</v>
      </c>
      <c r="I444" s="105">
        <v>9.5000000000000001E-2</v>
      </c>
      <c r="J444" s="105">
        <v>9.5000000000000001E-2</v>
      </c>
      <c r="K444" s="105">
        <v>9.5000000000000001E-2</v>
      </c>
      <c r="L444" s="105">
        <v>9.5000000000000001E-2</v>
      </c>
      <c r="M444" s="105">
        <v>9.5000000000000001E-2</v>
      </c>
      <c r="N444" s="105">
        <v>9.5000000000000001E-2</v>
      </c>
      <c r="O444" s="105">
        <v>9.5000000000000001E-2</v>
      </c>
      <c r="P444" s="105">
        <v>9.5000000000000001E-2</v>
      </c>
      <c r="Q444" s="105">
        <v>9.5000000000000001E-2</v>
      </c>
    </row>
    <row r="445" spans="1:17" hidden="1" outlineLevel="2" x14ac:dyDescent="0.2">
      <c r="A445" t="s">
        <v>84</v>
      </c>
      <c r="B445" s="99"/>
      <c r="C445" s="99"/>
      <c r="D445" s="23" t="s">
        <v>127</v>
      </c>
      <c r="E445" s="97"/>
      <c r="F445" s="97"/>
      <c r="G445" s="105">
        <v>9.7000000000000003E-2</v>
      </c>
      <c r="H445" s="105">
        <v>9.7000000000000003E-2</v>
      </c>
      <c r="I445" s="105">
        <v>9.5000000000000001E-2</v>
      </c>
      <c r="J445" s="105">
        <v>9.5000000000000001E-2</v>
      </c>
      <c r="K445" s="105">
        <v>9.5000000000000001E-2</v>
      </c>
      <c r="L445" s="105">
        <v>9.5000000000000001E-2</v>
      </c>
      <c r="M445" s="105">
        <v>9.5000000000000001E-2</v>
      </c>
      <c r="N445" s="105">
        <v>9.5000000000000001E-2</v>
      </c>
      <c r="O445" s="105">
        <v>9.5000000000000001E-2</v>
      </c>
      <c r="P445" s="105">
        <v>9.5000000000000001E-2</v>
      </c>
      <c r="Q445" s="105">
        <v>9.5000000000000001E-2</v>
      </c>
    </row>
    <row r="446" spans="1:17" hidden="1" outlineLevel="2" x14ac:dyDescent="0.2">
      <c r="A446" t="s">
        <v>85</v>
      </c>
      <c r="B446" s="99"/>
      <c r="C446" s="99"/>
      <c r="D446" s="23" t="s">
        <v>127</v>
      </c>
      <c r="E446" s="97"/>
      <c r="F446" s="97"/>
      <c r="G446" s="105">
        <v>9.7000000000000003E-2</v>
      </c>
      <c r="H446" s="105">
        <v>9.7000000000000003E-2</v>
      </c>
      <c r="I446" s="105">
        <v>9.5000000000000001E-2</v>
      </c>
      <c r="J446" s="105">
        <v>9.5000000000000001E-2</v>
      </c>
      <c r="K446" s="105">
        <v>9.5000000000000001E-2</v>
      </c>
      <c r="L446" s="105">
        <v>9.5000000000000001E-2</v>
      </c>
      <c r="M446" s="105">
        <v>9.5000000000000001E-2</v>
      </c>
      <c r="N446" s="105">
        <v>9.5000000000000001E-2</v>
      </c>
      <c r="O446" s="105">
        <v>9.5000000000000001E-2</v>
      </c>
      <c r="P446" s="105">
        <v>9.5000000000000001E-2</v>
      </c>
      <c r="Q446" s="105">
        <v>9.5000000000000001E-2</v>
      </c>
    </row>
    <row r="447" spans="1:17" hidden="1" outlineLevel="2" x14ac:dyDescent="0.2">
      <c r="A447" t="s">
        <v>86</v>
      </c>
      <c r="B447" s="99"/>
      <c r="C447" s="99"/>
      <c r="D447" s="23" t="s">
        <v>127</v>
      </c>
      <c r="E447" s="97"/>
      <c r="F447" s="97"/>
      <c r="G447" s="105">
        <v>9.7000000000000003E-2</v>
      </c>
      <c r="H447" s="105">
        <v>9.7000000000000003E-2</v>
      </c>
      <c r="I447" s="105">
        <v>9.5000000000000001E-2</v>
      </c>
      <c r="J447" s="105">
        <v>9.5000000000000001E-2</v>
      </c>
      <c r="K447" s="105">
        <v>9.5000000000000001E-2</v>
      </c>
      <c r="L447" s="105">
        <v>9.5000000000000001E-2</v>
      </c>
      <c r="M447" s="105">
        <v>9.5000000000000001E-2</v>
      </c>
      <c r="N447" s="105">
        <v>9.5000000000000001E-2</v>
      </c>
      <c r="O447" s="105">
        <v>9.5000000000000001E-2</v>
      </c>
      <c r="P447" s="105">
        <v>9.5000000000000001E-2</v>
      </c>
      <c r="Q447" s="105">
        <v>9.5000000000000001E-2</v>
      </c>
    </row>
    <row r="448" spans="1:17" hidden="1" outlineLevel="2" x14ac:dyDescent="0.2">
      <c r="A448" t="s">
        <v>87</v>
      </c>
      <c r="B448" s="99"/>
      <c r="C448" s="99"/>
      <c r="D448" s="23" t="s">
        <v>127</v>
      </c>
      <c r="E448" s="97"/>
      <c r="F448" s="97"/>
      <c r="G448" s="105">
        <v>9.7000000000000003E-2</v>
      </c>
      <c r="H448" s="105">
        <v>9.7000000000000003E-2</v>
      </c>
      <c r="I448" s="105">
        <v>9.5000000000000001E-2</v>
      </c>
      <c r="J448" s="105">
        <v>9.5000000000000001E-2</v>
      </c>
      <c r="K448" s="105">
        <v>9.5000000000000001E-2</v>
      </c>
      <c r="L448" s="105">
        <v>9.5000000000000001E-2</v>
      </c>
      <c r="M448" s="105">
        <v>9.5000000000000001E-2</v>
      </c>
      <c r="N448" s="105">
        <v>9.5000000000000001E-2</v>
      </c>
      <c r="O448" s="105">
        <v>9.5000000000000001E-2</v>
      </c>
      <c r="P448" s="105">
        <v>9.5000000000000001E-2</v>
      </c>
      <c r="Q448" s="105">
        <v>9.5000000000000001E-2</v>
      </c>
    </row>
    <row r="449" spans="1:17" hidden="1" outlineLevel="2" x14ac:dyDescent="0.2">
      <c r="A449" t="s">
        <v>88</v>
      </c>
      <c r="B449" s="99"/>
      <c r="C449" s="99"/>
      <c r="D449" s="23" t="s">
        <v>127</v>
      </c>
      <c r="E449" s="97"/>
      <c r="F449" s="97"/>
      <c r="G449" s="105">
        <v>9.7000000000000003E-2</v>
      </c>
      <c r="H449" s="105">
        <v>9.7000000000000003E-2</v>
      </c>
      <c r="I449" s="105">
        <v>9.5000000000000001E-2</v>
      </c>
      <c r="J449" s="105">
        <v>9.5000000000000001E-2</v>
      </c>
      <c r="K449" s="105">
        <v>9.5000000000000001E-2</v>
      </c>
      <c r="L449" s="105">
        <v>9.5000000000000001E-2</v>
      </c>
      <c r="M449" s="105">
        <v>9.5000000000000001E-2</v>
      </c>
      <c r="N449" s="105">
        <v>9.5000000000000001E-2</v>
      </c>
      <c r="O449" s="105">
        <v>9.5000000000000001E-2</v>
      </c>
      <c r="P449" s="105">
        <v>9.5000000000000001E-2</v>
      </c>
      <c r="Q449" s="105">
        <v>9.5000000000000001E-2</v>
      </c>
    </row>
    <row r="450" spans="1:17" hidden="1" outlineLevel="2" x14ac:dyDescent="0.2">
      <c r="A450" t="s">
        <v>89</v>
      </c>
      <c r="B450" s="99"/>
      <c r="C450" s="99"/>
      <c r="D450" s="23" t="s">
        <v>127</v>
      </c>
      <c r="E450" s="97"/>
      <c r="F450" s="97"/>
      <c r="G450" s="105">
        <v>9.7000000000000003E-2</v>
      </c>
      <c r="H450" s="105">
        <v>9.7000000000000003E-2</v>
      </c>
      <c r="I450" s="105">
        <v>9.5000000000000001E-2</v>
      </c>
      <c r="J450" s="105">
        <v>9.5000000000000001E-2</v>
      </c>
      <c r="K450" s="105">
        <v>9.5000000000000001E-2</v>
      </c>
      <c r="L450" s="105">
        <v>9.5000000000000001E-2</v>
      </c>
      <c r="M450" s="105">
        <v>9.5000000000000001E-2</v>
      </c>
      <c r="N450" s="105">
        <v>9.5000000000000001E-2</v>
      </c>
      <c r="O450" s="105">
        <v>9.5000000000000001E-2</v>
      </c>
      <c r="P450" s="105">
        <v>9.5000000000000001E-2</v>
      </c>
      <c r="Q450" s="105">
        <v>9.5000000000000001E-2</v>
      </c>
    </row>
    <row r="451" spans="1:17" hidden="1" outlineLevel="2" x14ac:dyDescent="0.2">
      <c r="A451" t="s">
        <v>90</v>
      </c>
      <c r="B451" s="99"/>
      <c r="C451" s="99"/>
      <c r="D451" s="23" t="s">
        <v>127</v>
      </c>
      <c r="E451" s="97"/>
      <c r="F451" s="97"/>
      <c r="G451" s="105">
        <v>9.7000000000000003E-2</v>
      </c>
      <c r="H451" s="105">
        <v>9.7000000000000003E-2</v>
      </c>
      <c r="I451" s="105">
        <v>9.5000000000000001E-2</v>
      </c>
      <c r="J451" s="105">
        <v>9.5000000000000001E-2</v>
      </c>
      <c r="K451" s="105">
        <v>9.5000000000000001E-2</v>
      </c>
      <c r="L451" s="105">
        <v>9.5000000000000001E-2</v>
      </c>
      <c r="M451" s="105">
        <v>9.5000000000000001E-2</v>
      </c>
      <c r="N451" s="105">
        <v>9.5000000000000001E-2</v>
      </c>
      <c r="O451" s="105">
        <v>9.5000000000000001E-2</v>
      </c>
      <c r="P451" s="105">
        <v>9.5000000000000001E-2</v>
      </c>
      <c r="Q451" s="105">
        <v>9.5000000000000001E-2</v>
      </c>
    </row>
    <row r="452" spans="1:17" hidden="1" outlineLevel="2" x14ac:dyDescent="0.2">
      <c r="A452" t="s">
        <v>91</v>
      </c>
      <c r="B452" s="99"/>
      <c r="C452" s="99"/>
      <c r="D452" s="23" t="s">
        <v>127</v>
      </c>
      <c r="E452" s="97"/>
      <c r="F452" s="97"/>
      <c r="G452" s="105">
        <v>9.7000000000000003E-2</v>
      </c>
      <c r="H452" s="105">
        <v>9.7000000000000003E-2</v>
      </c>
      <c r="I452" s="105">
        <v>9.5000000000000001E-2</v>
      </c>
      <c r="J452" s="105">
        <v>9.5000000000000001E-2</v>
      </c>
      <c r="K452" s="105">
        <v>9.5000000000000001E-2</v>
      </c>
      <c r="L452" s="105">
        <v>9.5000000000000001E-2</v>
      </c>
      <c r="M452" s="105">
        <v>9.5000000000000001E-2</v>
      </c>
      <c r="N452" s="105">
        <v>9.5000000000000001E-2</v>
      </c>
      <c r="O452" s="105">
        <v>9.5000000000000001E-2</v>
      </c>
      <c r="P452" s="105">
        <v>9.5000000000000001E-2</v>
      </c>
      <c r="Q452" s="105">
        <v>9.5000000000000001E-2</v>
      </c>
    </row>
    <row r="453" spans="1:17" hidden="1" outlineLevel="2" x14ac:dyDescent="0.2">
      <c r="A453" t="s">
        <v>92</v>
      </c>
      <c r="B453" s="99"/>
      <c r="C453" s="99"/>
      <c r="D453" s="23" t="s">
        <v>127</v>
      </c>
      <c r="E453" s="97"/>
      <c r="F453" s="97"/>
      <c r="G453" s="105">
        <v>9.7000000000000003E-2</v>
      </c>
      <c r="H453" s="105">
        <v>9.7000000000000003E-2</v>
      </c>
      <c r="I453" s="105">
        <v>9.5000000000000001E-2</v>
      </c>
      <c r="J453" s="105">
        <v>9.5000000000000001E-2</v>
      </c>
      <c r="K453" s="105">
        <v>9.5000000000000001E-2</v>
      </c>
      <c r="L453" s="105">
        <v>9.5000000000000001E-2</v>
      </c>
      <c r="M453" s="105">
        <v>9.5000000000000001E-2</v>
      </c>
      <c r="N453" s="105">
        <v>9.5000000000000001E-2</v>
      </c>
      <c r="O453" s="105">
        <v>9.5000000000000001E-2</v>
      </c>
      <c r="P453" s="105">
        <v>9.5000000000000001E-2</v>
      </c>
      <c r="Q453" s="105">
        <v>9.5000000000000001E-2</v>
      </c>
    </row>
    <row r="454" spans="1:17" hidden="1" outlineLevel="2" x14ac:dyDescent="0.2">
      <c r="A454" t="s">
        <v>93</v>
      </c>
      <c r="B454" s="99"/>
      <c r="C454" s="99"/>
      <c r="D454" s="23" t="s">
        <v>127</v>
      </c>
      <c r="E454" s="97"/>
      <c r="F454" s="97"/>
      <c r="G454" s="105">
        <v>9.7000000000000003E-2</v>
      </c>
      <c r="H454" s="105">
        <v>9.7000000000000003E-2</v>
      </c>
      <c r="I454" s="105">
        <v>9.5000000000000001E-2</v>
      </c>
      <c r="J454" s="105">
        <v>9.5000000000000001E-2</v>
      </c>
      <c r="K454" s="105">
        <v>9.5000000000000001E-2</v>
      </c>
      <c r="L454" s="105">
        <v>9.5000000000000001E-2</v>
      </c>
      <c r="M454" s="105">
        <v>9.5000000000000001E-2</v>
      </c>
      <c r="N454" s="105">
        <v>9.5000000000000001E-2</v>
      </c>
      <c r="O454" s="105">
        <v>9.5000000000000001E-2</v>
      </c>
      <c r="P454" s="105">
        <v>9.5000000000000001E-2</v>
      </c>
      <c r="Q454" s="105">
        <v>9.5000000000000001E-2</v>
      </c>
    </row>
    <row r="455" spans="1:17" hidden="1" outlineLevel="2" x14ac:dyDescent="0.2">
      <c r="A455" t="s">
        <v>95</v>
      </c>
      <c r="B455" s="99"/>
      <c r="C455" s="99"/>
      <c r="D455" s="23" t="s">
        <v>127</v>
      </c>
      <c r="E455" s="97"/>
      <c r="F455" s="97"/>
      <c r="G455" s="105">
        <v>9.7000000000000003E-2</v>
      </c>
      <c r="H455" s="105">
        <v>9.7000000000000003E-2</v>
      </c>
      <c r="I455" s="105">
        <v>9.5000000000000001E-2</v>
      </c>
      <c r="J455" s="105">
        <v>9.5000000000000001E-2</v>
      </c>
      <c r="K455" s="105">
        <v>9.5000000000000001E-2</v>
      </c>
      <c r="L455" s="105">
        <v>9.5000000000000001E-2</v>
      </c>
      <c r="M455" s="105">
        <v>9.5000000000000001E-2</v>
      </c>
      <c r="N455" s="105">
        <v>9.5000000000000001E-2</v>
      </c>
      <c r="O455" s="105">
        <v>9.5000000000000001E-2</v>
      </c>
      <c r="P455" s="105">
        <v>9.5000000000000001E-2</v>
      </c>
      <c r="Q455" s="105">
        <v>9.5000000000000001E-2</v>
      </c>
    </row>
    <row r="456" spans="1:17" hidden="1" outlineLevel="2" x14ac:dyDescent="0.2">
      <c r="B456" s="99"/>
      <c r="C456" s="99"/>
      <c r="D456" s="99"/>
      <c r="E456" s="102"/>
      <c r="F456" s="97"/>
      <c r="G456" s="99"/>
      <c r="H456" s="99"/>
      <c r="I456" s="99"/>
      <c r="J456" s="99"/>
      <c r="K456" s="99"/>
      <c r="L456" s="99"/>
      <c r="M456" s="97"/>
      <c r="N456" s="97"/>
      <c r="O456" s="99"/>
      <c r="P456" s="99"/>
      <c r="Q456" s="99"/>
    </row>
    <row r="457" spans="1:17" ht="15" hidden="1" outlineLevel="2" x14ac:dyDescent="0.25">
      <c r="A457" s="98" t="s">
        <v>277</v>
      </c>
      <c r="B457" s="99"/>
      <c r="C457" s="99"/>
      <c r="D457" s="99"/>
      <c r="E457" s="102"/>
      <c r="F457" s="97"/>
      <c r="G457" s="99"/>
      <c r="H457" s="99"/>
      <c r="I457" s="99"/>
      <c r="J457" s="99"/>
      <c r="K457" s="99"/>
      <c r="L457" s="99"/>
      <c r="M457" s="97"/>
      <c r="N457" s="97"/>
      <c r="O457" s="99"/>
      <c r="P457" s="99"/>
      <c r="Q457" s="99"/>
    </row>
    <row r="458" spans="1:17" hidden="1" outlineLevel="2" x14ac:dyDescent="0.2">
      <c r="B458" s="99"/>
      <c r="C458" s="99"/>
      <c r="D458" s="99"/>
      <c r="E458" s="99"/>
      <c r="F458" s="97"/>
      <c r="G458" s="7">
        <v>2020</v>
      </c>
      <c r="H458" s="7">
        <v>2021</v>
      </c>
      <c r="I458" s="7">
        <v>2022</v>
      </c>
      <c r="J458" s="7">
        <v>2023</v>
      </c>
      <c r="K458" s="7">
        <v>2024</v>
      </c>
      <c r="L458" s="7">
        <v>2025</v>
      </c>
      <c r="M458" s="7">
        <v>2026</v>
      </c>
      <c r="N458" s="7">
        <v>2027</v>
      </c>
      <c r="O458" s="7">
        <v>2028</v>
      </c>
      <c r="P458" s="7">
        <v>2029</v>
      </c>
      <c r="Q458" s="7">
        <v>2030</v>
      </c>
    </row>
    <row r="459" spans="1:17" hidden="1" outlineLevel="2" x14ac:dyDescent="0.2">
      <c r="A459" t="s">
        <v>82</v>
      </c>
      <c r="B459" s="99"/>
      <c r="C459" s="99"/>
      <c r="D459" s="23" t="s">
        <v>127</v>
      </c>
      <c r="E459" s="97"/>
      <c r="F459" s="97"/>
      <c r="G459" s="105">
        <v>9.9500000000000005E-2</v>
      </c>
      <c r="H459" s="105">
        <v>9.9500000000000005E-2</v>
      </c>
      <c r="I459" s="105">
        <v>9.7500000000000003E-2</v>
      </c>
      <c r="J459" s="105">
        <v>9.7500000000000003E-2</v>
      </c>
      <c r="K459" s="105">
        <v>9.7500000000000003E-2</v>
      </c>
      <c r="L459" s="105">
        <v>9.7500000000000003E-2</v>
      </c>
      <c r="M459" s="105">
        <v>9.7500000000000003E-2</v>
      </c>
      <c r="N459" s="105">
        <v>9.7500000000000003E-2</v>
      </c>
      <c r="O459" s="105">
        <v>9.7500000000000003E-2</v>
      </c>
      <c r="P459" s="105">
        <v>9.7500000000000003E-2</v>
      </c>
      <c r="Q459" s="105">
        <v>9.7500000000000003E-2</v>
      </c>
    </row>
    <row r="460" spans="1:17" hidden="1" outlineLevel="2" x14ac:dyDescent="0.2">
      <c r="A460" t="s">
        <v>83</v>
      </c>
      <c r="B460" s="99"/>
      <c r="C460" s="99"/>
      <c r="D460" s="23" t="s">
        <v>127</v>
      </c>
      <c r="E460" s="97"/>
      <c r="F460" s="97"/>
      <c r="G460" s="105">
        <v>9.9500000000000005E-2</v>
      </c>
      <c r="H460" s="105">
        <v>9.9500000000000005E-2</v>
      </c>
      <c r="I460" s="105">
        <v>9.7500000000000003E-2</v>
      </c>
      <c r="J460" s="105">
        <v>9.7500000000000003E-2</v>
      </c>
      <c r="K460" s="105">
        <v>9.7500000000000003E-2</v>
      </c>
      <c r="L460" s="105">
        <v>9.7500000000000003E-2</v>
      </c>
      <c r="M460" s="105">
        <v>9.7500000000000003E-2</v>
      </c>
      <c r="N460" s="105">
        <v>9.7500000000000003E-2</v>
      </c>
      <c r="O460" s="105">
        <v>9.7500000000000003E-2</v>
      </c>
      <c r="P460" s="105">
        <v>9.7500000000000003E-2</v>
      </c>
      <c r="Q460" s="105">
        <v>9.7500000000000003E-2</v>
      </c>
    </row>
    <row r="461" spans="1:17" hidden="1" outlineLevel="2" x14ac:dyDescent="0.2">
      <c r="A461" t="s">
        <v>84</v>
      </c>
      <c r="B461" s="99"/>
      <c r="C461" s="99"/>
      <c r="D461" s="23" t="s">
        <v>127</v>
      </c>
      <c r="E461" s="97"/>
      <c r="F461" s="97"/>
      <c r="G461" s="105">
        <v>9.9500000000000005E-2</v>
      </c>
      <c r="H461" s="105">
        <v>9.9500000000000005E-2</v>
      </c>
      <c r="I461" s="105">
        <v>9.7500000000000003E-2</v>
      </c>
      <c r="J461" s="105">
        <v>9.7500000000000003E-2</v>
      </c>
      <c r="K461" s="105">
        <v>9.7500000000000003E-2</v>
      </c>
      <c r="L461" s="105">
        <v>9.7500000000000003E-2</v>
      </c>
      <c r="M461" s="105">
        <v>9.7500000000000003E-2</v>
      </c>
      <c r="N461" s="105">
        <v>9.7500000000000003E-2</v>
      </c>
      <c r="O461" s="105">
        <v>9.7500000000000003E-2</v>
      </c>
      <c r="P461" s="105">
        <v>9.7500000000000003E-2</v>
      </c>
      <c r="Q461" s="105">
        <v>9.7500000000000003E-2</v>
      </c>
    </row>
    <row r="462" spans="1:17" hidden="1" outlineLevel="2" x14ac:dyDescent="0.2">
      <c r="A462" t="s">
        <v>85</v>
      </c>
      <c r="B462" s="99"/>
      <c r="C462" s="99"/>
      <c r="D462" s="23" t="s">
        <v>127</v>
      </c>
      <c r="E462" s="97"/>
      <c r="F462" s="97"/>
      <c r="G462" s="105">
        <v>9.9500000000000005E-2</v>
      </c>
      <c r="H462" s="105">
        <v>9.9500000000000005E-2</v>
      </c>
      <c r="I462" s="105">
        <v>9.7500000000000003E-2</v>
      </c>
      <c r="J462" s="105">
        <v>9.7500000000000003E-2</v>
      </c>
      <c r="K462" s="105">
        <v>9.7500000000000003E-2</v>
      </c>
      <c r="L462" s="105">
        <v>9.7500000000000003E-2</v>
      </c>
      <c r="M462" s="105">
        <v>9.7500000000000003E-2</v>
      </c>
      <c r="N462" s="105">
        <v>9.7500000000000003E-2</v>
      </c>
      <c r="O462" s="105">
        <v>9.7500000000000003E-2</v>
      </c>
      <c r="P462" s="105">
        <v>9.7500000000000003E-2</v>
      </c>
      <c r="Q462" s="105">
        <v>9.7500000000000003E-2</v>
      </c>
    </row>
    <row r="463" spans="1:17" hidden="1" outlineLevel="2" x14ac:dyDescent="0.2">
      <c r="A463" t="s">
        <v>86</v>
      </c>
      <c r="B463" s="99"/>
      <c r="C463" s="99"/>
      <c r="D463" s="23" t="s">
        <v>127</v>
      </c>
      <c r="E463" s="97"/>
      <c r="F463" s="97"/>
      <c r="G463" s="105">
        <v>9.9500000000000005E-2</v>
      </c>
      <c r="H463" s="105">
        <v>9.9500000000000005E-2</v>
      </c>
      <c r="I463" s="105">
        <v>9.7500000000000003E-2</v>
      </c>
      <c r="J463" s="105">
        <v>9.7500000000000003E-2</v>
      </c>
      <c r="K463" s="105">
        <v>9.7500000000000003E-2</v>
      </c>
      <c r="L463" s="105">
        <v>9.7500000000000003E-2</v>
      </c>
      <c r="M463" s="105">
        <v>9.7500000000000003E-2</v>
      </c>
      <c r="N463" s="105">
        <v>9.7500000000000003E-2</v>
      </c>
      <c r="O463" s="105">
        <v>9.7500000000000003E-2</v>
      </c>
      <c r="P463" s="105">
        <v>9.7500000000000003E-2</v>
      </c>
      <c r="Q463" s="105">
        <v>9.7500000000000003E-2</v>
      </c>
    </row>
    <row r="464" spans="1:17" hidden="1" outlineLevel="2" x14ac:dyDescent="0.2">
      <c r="A464" t="s">
        <v>87</v>
      </c>
      <c r="B464" s="99"/>
      <c r="C464" s="99"/>
      <c r="D464" s="23" t="s">
        <v>127</v>
      </c>
      <c r="E464" s="97"/>
      <c r="F464" s="97"/>
      <c r="G464" s="105">
        <v>9.9500000000000005E-2</v>
      </c>
      <c r="H464" s="105">
        <v>9.9500000000000005E-2</v>
      </c>
      <c r="I464" s="105">
        <v>9.7500000000000003E-2</v>
      </c>
      <c r="J464" s="105">
        <v>9.7500000000000003E-2</v>
      </c>
      <c r="K464" s="105">
        <v>9.7500000000000003E-2</v>
      </c>
      <c r="L464" s="105">
        <v>9.7500000000000003E-2</v>
      </c>
      <c r="M464" s="105">
        <v>9.7500000000000003E-2</v>
      </c>
      <c r="N464" s="105">
        <v>9.7500000000000003E-2</v>
      </c>
      <c r="O464" s="105">
        <v>9.7500000000000003E-2</v>
      </c>
      <c r="P464" s="105">
        <v>9.7500000000000003E-2</v>
      </c>
      <c r="Q464" s="105">
        <v>9.7500000000000003E-2</v>
      </c>
    </row>
    <row r="465" spans="1:17" hidden="1" outlineLevel="2" x14ac:dyDescent="0.2">
      <c r="A465" t="s">
        <v>88</v>
      </c>
      <c r="B465" s="99"/>
      <c r="C465" s="99"/>
      <c r="D465" s="23" t="s">
        <v>127</v>
      </c>
      <c r="E465" s="97"/>
      <c r="F465" s="97"/>
      <c r="G465" s="105">
        <v>9.9500000000000005E-2</v>
      </c>
      <c r="H465" s="105">
        <v>9.9500000000000005E-2</v>
      </c>
      <c r="I465" s="105">
        <v>9.7500000000000003E-2</v>
      </c>
      <c r="J465" s="105">
        <v>9.7500000000000003E-2</v>
      </c>
      <c r="K465" s="105">
        <v>9.7500000000000003E-2</v>
      </c>
      <c r="L465" s="105">
        <v>9.7500000000000003E-2</v>
      </c>
      <c r="M465" s="105">
        <v>9.7500000000000003E-2</v>
      </c>
      <c r="N465" s="105">
        <v>9.7500000000000003E-2</v>
      </c>
      <c r="O465" s="105">
        <v>9.7500000000000003E-2</v>
      </c>
      <c r="P465" s="105">
        <v>9.7500000000000003E-2</v>
      </c>
      <c r="Q465" s="105">
        <v>9.7500000000000003E-2</v>
      </c>
    </row>
    <row r="466" spans="1:17" hidden="1" outlineLevel="2" x14ac:dyDescent="0.2">
      <c r="A466" t="s">
        <v>89</v>
      </c>
      <c r="B466" s="99"/>
      <c r="C466" s="99"/>
      <c r="D466" s="23" t="s">
        <v>127</v>
      </c>
      <c r="E466" s="97"/>
      <c r="F466" s="97"/>
      <c r="G466" s="105">
        <v>9.9500000000000005E-2</v>
      </c>
      <c r="H466" s="105">
        <v>9.9500000000000005E-2</v>
      </c>
      <c r="I466" s="105">
        <v>9.7500000000000003E-2</v>
      </c>
      <c r="J466" s="105">
        <v>9.7500000000000003E-2</v>
      </c>
      <c r="K466" s="105">
        <v>9.7500000000000003E-2</v>
      </c>
      <c r="L466" s="105">
        <v>9.7500000000000003E-2</v>
      </c>
      <c r="M466" s="105">
        <v>9.7500000000000003E-2</v>
      </c>
      <c r="N466" s="105">
        <v>9.7500000000000003E-2</v>
      </c>
      <c r="O466" s="105">
        <v>9.7500000000000003E-2</v>
      </c>
      <c r="P466" s="105">
        <v>9.7500000000000003E-2</v>
      </c>
      <c r="Q466" s="105">
        <v>9.7500000000000003E-2</v>
      </c>
    </row>
    <row r="467" spans="1:17" hidden="1" outlineLevel="2" x14ac:dyDescent="0.2">
      <c r="A467" t="s">
        <v>90</v>
      </c>
      <c r="B467" s="99"/>
      <c r="C467" s="99"/>
      <c r="D467" s="23" t="s">
        <v>127</v>
      </c>
      <c r="E467" s="97"/>
      <c r="F467" s="97"/>
      <c r="G467" s="105">
        <v>9.9500000000000005E-2</v>
      </c>
      <c r="H467" s="105">
        <v>9.9500000000000005E-2</v>
      </c>
      <c r="I467" s="105">
        <v>9.7500000000000003E-2</v>
      </c>
      <c r="J467" s="105">
        <v>9.7500000000000003E-2</v>
      </c>
      <c r="K467" s="105">
        <v>9.7500000000000003E-2</v>
      </c>
      <c r="L467" s="105">
        <v>9.7500000000000003E-2</v>
      </c>
      <c r="M467" s="105">
        <v>9.7500000000000003E-2</v>
      </c>
      <c r="N467" s="105">
        <v>9.7500000000000003E-2</v>
      </c>
      <c r="O467" s="105">
        <v>9.7500000000000003E-2</v>
      </c>
      <c r="P467" s="105">
        <v>9.7500000000000003E-2</v>
      </c>
      <c r="Q467" s="105">
        <v>9.7500000000000003E-2</v>
      </c>
    </row>
    <row r="468" spans="1:17" hidden="1" outlineLevel="2" x14ac:dyDescent="0.2">
      <c r="A468" t="s">
        <v>91</v>
      </c>
      <c r="B468" s="99"/>
      <c r="C468" s="99"/>
      <c r="D468" s="23" t="s">
        <v>127</v>
      </c>
      <c r="E468" s="97"/>
      <c r="F468" s="97"/>
      <c r="G468" s="105">
        <v>9.9500000000000005E-2</v>
      </c>
      <c r="H468" s="105">
        <v>9.9500000000000005E-2</v>
      </c>
      <c r="I468" s="105">
        <v>9.7500000000000003E-2</v>
      </c>
      <c r="J468" s="105">
        <v>9.7500000000000003E-2</v>
      </c>
      <c r="K468" s="105">
        <v>9.7500000000000003E-2</v>
      </c>
      <c r="L468" s="105">
        <v>9.7500000000000003E-2</v>
      </c>
      <c r="M468" s="105">
        <v>9.7500000000000003E-2</v>
      </c>
      <c r="N468" s="105">
        <v>9.7500000000000003E-2</v>
      </c>
      <c r="O468" s="105">
        <v>9.7500000000000003E-2</v>
      </c>
      <c r="P468" s="105">
        <v>9.7500000000000003E-2</v>
      </c>
      <c r="Q468" s="105">
        <v>9.7500000000000003E-2</v>
      </c>
    </row>
    <row r="469" spans="1:17" hidden="1" outlineLevel="2" x14ac:dyDescent="0.2">
      <c r="A469" t="s">
        <v>92</v>
      </c>
      <c r="B469" s="99"/>
      <c r="C469" s="99"/>
      <c r="D469" s="23" t="s">
        <v>127</v>
      </c>
      <c r="E469" s="97"/>
      <c r="F469" s="97"/>
      <c r="G469" s="105">
        <v>9.9500000000000005E-2</v>
      </c>
      <c r="H469" s="105">
        <v>9.9500000000000005E-2</v>
      </c>
      <c r="I469" s="105">
        <v>9.7500000000000003E-2</v>
      </c>
      <c r="J469" s="105">
        <v>9.7500000000000003E-2</v>
      </c>
      <c r="K469" s="105">
        <v>9.7500000000000003E-2</v>
      </c>
      <c r="L469" s="105">
        <v>9.7500000000000003E-2</v>
      </c>
      <c r="M469" s="105">
        <v>9.7500000000000003E-2</v>
      </c>
      <c r="N469" s="105">
        <v>9.7500000000000003E-2</v>
      </c>
      <c r="O469" s="105">
        <v>9.7500000000000003E-2</v>
      </c>
      <c r="P469" s="105">
        <v>9.7500000000000003E-2</v>
      </c>
      <c r="Q469" s="105">
        <v>9.7500000000000003E-2</v>
      </c>
    </row>
    <row r="470" spans="1:17" hidden="1" outlineLevel="2" x14ac:dyDescent="0.2">
      <c r="A470" t="s">
        <v>93</v>
      </c>
      <c r="B470" s="99"/>
      <c r="C470" s="99"/>
      <c r="D470" s="23" t="s">
        <v>127</v>
      </c>
      <c r="E470" s="97"/>
      <c r="F470" s="97"/>
      <c r="G470" s="105">
        <v>9.9500000000000005E-2</v>
      </c>
      <c r="H470" s="105">
        <v>9.9500000000000005E-2</v>
      </c>
      <c r="I470" s="105">
        <v>9.7500000000000003E-2</v>
      </c>
      <c r="J470" s="105">
        <v>9.7500000000000003E-2</v>
      </c>
      <c r="K470" s="105">
        <v>9.7500000000000003E-2</v>
      </c>
      <c r="L470" s="105">
        <v>9.7500000000000003E-2</v>
      </c>
      <c r="M470" s="105">
        <v>9.7500000000000003E-2</v>
      </c>
      <c r="N470" s="105">
        <v>9.7500000000000003E-2</v>
      </c>
      <c r="O470" s="105">
        <v>9.7500000000000003E-2</v>
      </c>
      <c r="P470" s="105">
        <v>9.7500000000000003E-2</v>
      </c>
      <c r="Q470" s="105">
        <v>9.7500000000000003E-2</v>
      </c>
    </row>
    <row r="471" spans="1:17" hidden="1" outlineLevel="2" x14ac:dyDescent="0.2">
      <c r="A471" t="s">
        <v>95</v>
      </c>
      <c r="B471" s="99"/>
      <c r="C471" s="99"/>
      <c r="D471" s="23" t="s">
        <v>127</v>
      </c>
      <c r="E471" s="97"/>
      <c r="F471" s="97"/>
      <c r="G471" s="105">
        <v>9.9500000000000005E-2</v>
      </c>
      <c r="H471" s="105">
        <v>9.9500000000000005E-2</v>
      </c>
      <c r="I471" s="105">
        <v>9.7500000000000003E-2</v>
      </c>
      <c r="J471" s="105">
        <v>9.7500000000000003E-2</v>
      </c>
      <c r="K471" s="105">
        <v>9.7500000000000003E-2</v>
      </c>
      <c r="L471" s="105">
        <v>9.7500000000000003E-2</v>
      </c>
      <c r="M471" s="105">
        <v>9.7500000000000003E-2</v>
      </c>
      <c r="N471" s="105">
        <v>9.7500000000000003E-2</v>
      </c>
      <c r="O471" s="105">
        <v>9.7500000000000003E-2</v>
      </c>
      <c r="P471" s="105">
        <v>9.7500000000000003E-2</v>
      </c>
      <c r="Q471" s="105">
        <v>9.7500000000000003E-2</v>
      </c>
    </row>
    <row r="472" spans="1:17" hidden="1" outlineLevel="1" x14ac:dyDescent="0.2">
      <c r="F472" s="97"/>
      <c r="M472" s="97"/>
      <c r="N472" s="97"/>
    </row>
    <row r="473" spans="1:17" ht="17.25" hidden="1" outlineLevel="1" x14ac:dyDescent="0.3">
      <c r="A473" s="15" t="s">
        <v>285</v>
      </c>
      <c r="F473" s="97"/>
      <c r="M473" s="97"/>
      <c r="N473" s="97"/>
    </row>
    <row r="474" spans="1:17" hidden="1" outlineLevel="2" x14ac:dyDescent="0.2">
      <c r="A474" s="12" t="s">
        <v>286</v>
      </c>
      <c r="F474" s="97"/>
      <c r="M474" s="97"/>
      <c r="N474" s="97"/>
    </row>
    <row r="475" spans="1:17" hidden="1" outlineLevel="2" x14ac:dyDescent="0.2">
      <c r="A475" s="12" t="s">
        <v>562</v>
      </c>
      <c r="M475" s="97"/>
      <c r="N475" s="97"/>
    </row>
    <row r="476" spans="1:17" hidden="1" outlineLevel="2" x14ac:dyDescent="0.2">
      <c r="A476" s="12" t="s">
        <v>287</v>
      </c>
      <c r="M476" s="97"/>
      <c r="N476" s="97"/>
    </row>
    <row r="477" spans="1:17" hidden="1" outlineLevel="2" x14ac:dyDescent="0.2">
      <c r="A477" s="60" t="s">
        <v>574</v>
      </c>
      <c r="F477" s="19">
        <v>0.5</v>
      </c>
      <c r="M477" s="97"/>
      <c r="N477" s="97"/>
    </row>
    <row r="478" spans="1:17" hidden="1" outlineLevel="2" x14ac:dyDescent="0.2">
      <c r="M478" s="97"/>
      <c r="N478" s="97"/>
    </row>
    <row r="479" spans="1:17" ht="15" hidden="1" outlineLevel="2" x14ac:dyDescent="0.25">
      <c r="A479" s="16" t="str">
        <f>"Active Incentive: "&amp;$E$120</f>
        <v>Active Incentive: Fixed Incentive</v>
      </c>
      <c r="E479" s="86"/>
      <c r="G479" s="12"/>
      <c r="M479" s="97"/>
      <c r="N479" s="97"/>
    </row>
    <row r="480" spans="1:17" s="97" customFormat="1" hidden="1" outlineLevel="2" x14ac:dyDescent="0.2">
      <c r="A480" s="97" t="s">
        <v>585</v>
      </c>
      <c r="E480" s="17" t="str">
        <f>$E$120</f>
        <v>Fixed Incentive</v>
      </c>
    </row>
    <row r="481" spans="1:17" s="97" customFormat="1" hidden="1" outlineLevel="2" x14ac:dyDescent="0.2">
      <c r="A481" s="97" t="s">
        <v>587</v>
      </c>
      <c r="E481" s="17">
        <f>$E$121</f>
        <v>2</v>
      </c>
    </row>
    <row r="482" spans="1:17" hidden="1" outlineLevel="2" x14ac:dyDescent="0.2">
      <c r="F482" s="97"/>
      <c r="G482" s="7">
        <v>2020</v>
      </c>
      <c r="H482" s="7">
        <v>2021</v>
      </c>
      <c r="I482" s="7">
        <v>2022</v>
      </c>
      <c r="J482" s="7">
        <v>2023</v>
      </c>
      <c r="K482" s="7">
        <v>2024</v>
      </c>
      <c r="L482" s="7">
        <v>2025</v>
      </c>
      <c r="M482" s="7">
        <v>2026</v>
      </c>
      <c r="N482" s="7">
        <v>2027</v>
      </c>
      <c r="O482" s="7">
        <v>2028</v>
      </c>
      <c r="P482" s="7">
        <v>2029</v>
      </c>
      <c r="Q482" s="7">
        <v>2030</v>
      </c>
    </row>
    <row r="483" spans="1:17" hidden="1" outlineLevel="2" x14ac:dyDescent="0.2">
      <c r="A483" t="s">
        <v>77</v>
      </c>
      <c r="D483" s="23" t="s">
        <v>381</v>
      </c>
      <c r="F483" s="97"/>
      <c r="G483" s="116">
        <f t="shared" ref="G483:Q483" si="116">CHOOSE($E$481,G492,G501,G510)</f>
        <v>10</v>
      </c>
      <c r="H483" s="116">
        <f t="shared" si="116"/>
        <v>10</v>
      </c>
      <c r="I483" s="116">
        <f t="shared" si="116"/>
        <v>10</v>
      </c>
      <c r="J483" s="116">
        <f t="shared" si="116"/>
        <v>10</v>
      </c>
      <c r="K483" s="116">
        <f t="shared" si="116"/>
        <v>10</v>
      </c>
      <c r="L483" s="116">
        <f t="shared" si="116"/>
        <v>10</v>
      </c>
      <c r="M483" s="116">
        <f t="shared" si="116"/>
        <v>10</v>
      </c>
      <c r="N483" s="116">
        <f t="shared" si="116"/>
        <v>10</v>
      </c>
      <c r="O483" s="116">
        <f t="shared" si="116"/>
        <v>10</v>
      </c>
      <c r="P483" s="116">
        <f t="shared" si="116"/>
        <v>10</v>
      </c>
      <c r="Q483" s="116">
        <f t="shared" si="116"/>
        <v>10</v>
      </c>
    </row>
    <row r="484" spans="1:17" s="97" customFormat="1" hidden="1" outlineLevel="2" x14ac:dyDescent="0.2">
      <c r="A484" s="97" t="s">
        <v>78</v>
      </c>
      <c r="D484" s="23" t="s">
        <v>381</v>
      </c>
      <c r="G484" s="116">
        <f t="shared" ref="G484:Q484" si="117">CHOOSE($E$481,G493,G502,G511)</f>
        <v>10</v>
      </c>
      <c r="H484" s="116">
        <f t="shared" si="117"/>
        <v>10</v>
      </c>
      <c r="I484" s="116">
        <f t="shared" si="117"/>
        <v>10</v>
      </c>
      <c r="J484" s="116">
        <f t="shared" si="117"/>
        <v>10</v>
      </c>
      <c r="K484" s="116">
        <f t="shared" si="117"/>
        <v>10</v>
      </c>
      <c r="L484" s="116">
        <f t="shared" si="117"/>
        <v>10</v>
      </c>
      <c r="M484" s="116">
        <f t="shared" si="117"/>
        <v>10</v>
      </c>
      <c r="N484" s="116">
        <f t="shared" si="117"/>
        <v>10</v>
      </c>
      <c r="O484" s="116">
        <f t="shared" si="117"/>
        <v>10</v>
      </c>
      <c r="P484" s="116">
        <f t="shared" si="117"/>
        <v>10</v>
      </c>
      <c r="Q484" s="116">
        <f t="shared" si="117"/>
        <v>10</v>
      </c>
    </row>
    <row r="485" spans="1:17" hidden="1" outlineLevel="2" x14ac:dyDescent="0.2">
      <c r="A485" t="s">
        <v>79</v>
      </c>
      <c r="D485" s="23" t="s">
        <v>381</v>
      </c>
      <c r="E485" s="97"/>
      <c r="F485" s="97"/>
      <c r="G485" s="116">
        <f t="shared" ref="G485:Q485" si="118">CHOOSE($E$481,G494,G503,G512)</f>
        <v>9</v>
      </c>
      <c r="H485" s="116">
        <f t="shared" si="118"/>
        <v>9</v>
      </c>
      <c r="I485" s="116">
        <f t="shared" si="118"/>
        <v>9</v>
      </c>
      <c r="J485" s="116">
        <f t="shared" si="118"/>
        <v>9</v>
      </c>
      <c r="K485" s="116">
        <f t="shared" si="118"/>
        <v>9</v>
      </c>
      <c r="L485" s="116">
        <f t="shared" si="118"/>
        <v>9</v>
      </c>
      <c r="M485" s="116">
        <f t="shared" si="118"/>
        <v>9</v>
      </c>
      <c r="N485" s="116">
        <f t="shared" si="118"/>
        <v>9</v>
      </c>
      <c r="O485" s="116">
        <f t="shared" si="118"/>
        <v>9</v>
      </c>
      <c r="P485" s="116">
        <f t="shared" si="118"/>
        <v>9</v>
      </c>
      <c r="Q485" s="116">
        <f t="shared" si="118"/>
        <v>9</v>
      </c>
    </row>
    <row r="486" spans="1:17" hidden="1" outlineLevel="2" x14ac:dyDescent="0.2">
      <c r="A486" t="s">
        <v>80</v>
      </c>
      <c r="D486" s="23" t="s">
        <v>381</v>
      </c>
      <c r="E486" s="97"/>
      <c r="F486" s="97"/>
      <c r="G486" s="116">
        <f t="shared" ref="G486:Q486" si="119">CHOOSE($E$481,G495,G504,G513)</f>
        <v>9</v>
      </c>
      <c r="H486" s="116">
        <f t="shared" si="119"/>
        <v>9</v>
      </c>
      <c r="I486" s="116">
        <f t="shared" si="119"/>
        <v>9</v>
      </c>
      <c r="J486" s="116">
        <f t="shared" si="119"/>
        <v>9</v>
      </c>
      <c r="K486" s="116">
        <f t="shared" si="119"/>
        <v>9</v>
      </c>
      <c r="L486" s="116">
        <f t="shared" si="119"/>
        <v>9</v>
      </c>
      <c r="M486" s="116">
        <f t="shared" si="119"/>
        <v>9</v>
      </c>
      <c r="N486" s="116">
        <f t="shared" si="119"/>
        <v>9</v>
      </c>
      <c r="O486" s="116">
        <f t="shared" si="119"/>
        <v>9</v>
      </c>
      <c r="P486" s="116">
        <f t="shared" si="119"/>
        <v>9</v>
      </c>
      <c r="Q486" s="116">
        <f t="shared" si="119"/>
        <v>9</v>
      </c>
    </row>
    <row r="487" spans="1:17" hidden="1" outlineLevel="2" x14ac:dyDescent="0.2">
      <c r="A487" t="s">
        <v>81</v>
      </c>
      <c r="D487" s="23" t="s">
        <v>381</v>
      </c>
      <c r="E487" s="97"/>
      <c r="F487" s="97"/>
      <c r="G487" s="116">
        <f t="shared" ref="G487:Q487" si="120">CHOOSE($E$481,G496,G505,G514)</f>
        <v>9</v>
      </c>
      <c r="H487" s="116">
        <f t="shared" si="120"/>
        <v>9</v>
      </c>
      <c r="I487" s="116">
        <f t="shared" si="120"/>
        <v>9</v>
      </c>
      <c r="J487" s="116">
        <f t="shared" si="120"/>
        <v>9</v>
      </c>
      <c r="K487" s="116">
        <f t="shared" si="120"/>
        <v>9</v>
      </c>
      <c r="L487" s="116">
        <f t="shared" si="120"/>
        <v>9</v>
      </c>
      <c r="M487" s="116">
        <f t="shared" si="120"/>
        <v>9</v>
      </c>
      <c r="N487" s="116">
        <f t="shared" si="120"/>
        <v>9</v>
      </c>
      <c r="O487" s="116">
        <f t="shared" si="120"/>
        <v>9</v>
      </c>
      <c r="P487" s="116">
        <f t="shared" si="120"/>
        <v>9</v>
      </c>
      <c r="Q487" s="116">
        <f t="shared" si="120"/>
        <v>9</v>
      </c>
    </row>
    <row r="488" spans="1:17" hidden="1" outlineLevel="2" x14ac:dyDescent="0.2">
      <c r="A488" t="s">
        <v>94</v>
      </c>
      <c r="D488" s="23" t="s">
        <v>381</v>
      </c>
      <c r="E488" s="97"/>
      <c r="F488" s="97"/>
      <c r="G488" s="116">
        <f t="shared" ref="G488:Q488" si="121">CHOOSE($E$481,G497,G506,G515)</f>
        <v>9.6999999999999993</v>
      </c>
      <c r="H488" s="116">
        <f t="shared" si="121"/>
        <v>9.6999999999999993</v>
      </c>
      <c r="I488" s="116">
        <f t="shared" si="121"/>
        <v>9.6999999999999993</v>
      </c>
      <c r="J488" s="116">
        <f t="shared" si="121"/>
        <v>9.6999999999999993</v>
      </c>
      <c r="K488" s="116">
        <f t="shared" si="121"/>
        <v>9.6999999999999993</v>
      </c>
      <c r="L488" s="116">
        <f t="shared" si="121"/>
        <v>9.6999999999999993</v>
      </c>
      <c r="M488" s="116">
        <f t="shared" si="121"/>
        <v>9.6999999999999993</v>
      </c>
      <c r="N488" s="116">
        <f t="shared" si="121"/>
        <v>9.6999999999999993</v>
      </c>
      <c r="O488" s="116">
        <f t="shared" si="121"/>
        <v>9.6999999999999993</v>
      </c>
      <c r="P488" s="116">
        <f t="shared" si="121"/>
        <v>9.6999999999999993</v>
      </c>
      <c r="Q488" s="116">
        <f t="shared" si="121"/>
        <v>9.6999999999999993</v>
      </c>
    </row>
    <row r="489" spans="1:17" hidden="1" outlineLevel="2" x14ac:dyDescent="0.2">
      <c r="F489" s="97"/>
      <c r="M489" s="97"/>
      <c r="N489" s="97"/>
    </row>
    <row r="490" spans="1:17" ht="15" hidden="1" outlineLevel="2" x14ac:dyDescent="0.25">
      <c r="A490" s="98" t="s">
        <v>48</v>
      </c>
      <c r="F490" s="97"/>
      <c r="M490" s="97"/>
      <c r="N490" s="97"/>
    </row>
    <row r="491" spans="1:17" hidden="1" outlineLevel="2" x14ac:dyDescent="0.2">
      <c r="B491" s="99"/>
      <c r="C491" s="99"/>
      <c r="D491" s="99"/>
      <c r="E491" s="99"/>
      <c r="F491" s="97"/>
      <c r="G491" s="7">
        <v>2020</v>
      </c>
      <c r="H491" s="7">
        <v>2021</v>
      </c>
      <c r="I491" s="7">
        <v>2022</v>
      </c>
      <c r="J491" s="7">
        <v>2023</v>
      </c>
      <c r="K491" s="7">
        <v>2024</v>
      </c>
      <c r="L491" s="7">
        <v>2025</v>
      </c>
      <c r="M491" s="7">
        <v>2026</v>
      </c>
      <c r="N491" s="7">
        <v>2027</v>
      </c>
      <c r="O491" s="7">
        <v>2028</v>
      </c>
      <c r="P491" s="7">
        <v>2029</v>
      </c>
      <c r="Q491" s="7">
        <v>2030</v>
      </c>
    </row>
    <row r="492" spans="1:17" s="97" customFormat="1" hidden="1" outlineLevel="2" x14ac:dyDescent="0.2">
      <c r="A492" s="97" t="s">
        <v>77</v>
      </c>
      <c r="B492" s="99"/>
      <c r="C492" s="99"/>
      <c r="D492" s="23" t="s">
        <v>381</v>
      </c>
      <c r="G492" s="107">
        <f>G501+$F$477</f>
        <v>10.5</v>
      </c>
      <c r="H492" s="107">
        <f t="shared" ref="H492:Q492" si="122">H501+$F$477</f>
        <v>10.5</v>
      </c>
      <c r="I492" s="107">
        <f t="shared" si="122"/>
        <v>10.5</v>
      </c>
      <c r="J492" s="107">
        <f t="shared" si="122"/>
        <v>10.5</v>
      </c>
      <c r="K492" s="107">
        <f t="shared" si="122"/>
        <v>10.5</v>
      </c>
      <c r="L492" s="107">
        <f t="shared" si="122"/>
        <v>10.5</v>
      </c>
      <c r="M492" s="107">
        <f t="shared" si="122"/>
        <v>10.5</v>
      </c>
      <c r="N492" s="107">
        <f t="shared" si="122"/>
        <v>10.5</v>
      </c>
      <c r="O492" s="107">
        <f t="shared" si="122"/>
        <v>10.5</v>
      </c>
      <c r="P492" s="107">
        <f t="shared" si="122"/>
        <v>10.5</v>
      </c>
      <c r="Q492" s="107">
        <f t="shared" si="122"/>
        <v>10.5</v>
      </c>
    </row>
    <row r="493" spans="1:17" hidden="1" outlineLevel="2" x14ac:dyDescent="0.2">
      <c r="A493" t="s">
        <v>78</v>
      </c>
      <c r="B493" s="99"/>
      <c r="C493" s="99"/>
      <c r="D493" s="23" t="s">
        <v>381</v>
      </c>
      <c r="E493" s="97"/>
      <c r="F493" s="97"/>
      <c r="G493" s="107">
        <f t="shared" ref="G493:Q493" si="123">G502+$F$477</f>
        <v>10.5</v>
      </c>
      <c r="H493" s="107">
        <f t="shared" si="123"/>
        <v>10.5</v>
      </c>
      <c r="I493" s="107">
        <f t="shared" si="123"/>
        <v>10.5</v>
      </c>
      <c r="J493" s="107">
        <f t="shared" si="123"/>
        <v>10.5</v>
      </c>
      <c r="K493" s="107">
        <f t="shared" si="123"/>
        <v>10.5</v>
      </c>
      <c r="L493" s="107">
        <f t="shared" si="123"/>
        <v>10.5</v>
      </c>
      <c r="M493" s="107">
        <f t="shared" si="123"/>
        <v>10.5</v>
      </c>
      <c r="N493" s="107">
        <f t="shared" si="123"/>
        <v>10.5</v>
      </c>
      <c r="O493" s="107">
        <f t="shared" si="123"/>
        <v>10.5</v>
      </c>
      <c r="P493" s="107">
        <f t="shared" si="123"/>
        <v>10.5</v>
      </c>
      <c r="Q493" s="107">
        <f t="shared" si="123"/>
        <v>10.5</v>
      </c>
    </row>
    <row r="494" spans="1:17" hidden="1" outlineLevel="2" x14ac:dyDescent="0.2">
      <c r="A494" t="s">
        <v>79</v>
      </c>
      <c r="B494" s="99"/>
      <c r="C494" s="99"/>
      <c r="D494" s="23" t="s">
        <v>381</v>
      </c>
      <c r="E494" s="97"/>
      <c r="F494" s="97"/>
      <c r="G494" s="107">
        <f t="shared" ref="G494:Q494" si="124">G503+$F$477</f>
        <v>9.5</v>
      </c>
      <c r="H494" s="107">
        <f t="shared" si="124"/>
        <v>9.5</v>
      </c>
      <c r="I494" s="107">
        <f t="shared" si="124"/>
        <v>9.5</v>
      </c>
      <c r="J494" s="107">
        <f t="shared" si="124"/>
        <v>9.5</v>
      </c>
      <c r="K494" s="107">
        <f t="shared" si="124"/>
        <v>9.5</v>
      </c>
      <c r="L494" s="107">
        <f t="shared" si="124"/>
        <v>9.5</v>
      </c>
      <c r="M494" s="107">
        <f t="shared" si="124"/>
        <v>9.5</v>
      </c>
      <c r="N494" s="107">
        <f t="shared" si="124"/>
        <v>9.5</v>
      </c>
      <c r="O494" s="107">
        <f t="shared" si="124"/>
        <v>9.5</v>
      </c>
      <c r="P494" s="107">
        <f t="shared" si="124"/>
        <v>9.5</v>
      </c>
      <c r="Q494" s="107">
        <f t="shared" si="124"/>
        <v>9.5</v>
      </c>
    </row>
    <row r="495" spans="1:17" hidden="1" outlineLevel="2" x14ac:dyDescent="0.2">
      <c r="A495" t="s">
        <v>80</v>
      </c>
      <c r="B495" s="99"/>
      <c r="C495" s="99"/>
      <c r="D495" s="23" t="s">
        <v>381</v>
      </c>
      <c r="E495" s="97"/>
      <c r="F495" s="97"/>
      <c r="G495" s="107">
        <f t="shared" ref="G495:Q495" si="125">G504+$F$477</f>
        <v>9.5</v>
      </c>
      <c r="H495" s="107">
        <f t="shared" si="125"/>
        <v>9.5</v>
      </c>
      <c r="I495" s="107">
        <f t="shared" si="125"/>
        <v>9.5</v>
      </c>
      <c r="J495" s="107">
        <f t="shared" si="125"/>
        <v>9.5</v>
      </c>
      <c r="K495" s="107">
        <f t="shared" si="125"/>
        <v>9.5</v>
      </c>
      <c r="L495" s="107">
        <f t="shared" si="125"/>
        <v>9.5</v>
      </c>
      <c r="M495" s="107">
        <f t="shared" si="125"/>
        <v>9.5</v>
      </c>
      <c r="N495" s="107">
        <f t="shared" si="125"/>
        <v>9.5</v>
      </c>
      <c r="O495" s="107">
        <f t="shared" si="125"/>
        <v>9.5</v>
      </c>
      <c r="P495" s="107">
        <f t="shared" si="125"/>
        <v>9.5</v>
      </c>
      <c r="Q495" s="107">
        <f t="shared" si="125"/>
        <v>9.5</v>
      </c>
    </row>
    <row r="496" spans="1:17" hidden="1" outlineLevel="2" x14ac:dyDescent="0.2">
      <c r="A496" t="s">
        <v>81</v>
      </c>
      <c r="B496" s="99"/>
      <c r="C496" s="99"/>
      <c r="D496" s="23" t="s">
        <v>381</v>
      </c>
      <c r="E496" s="97"/>
      <c r="F496" s="97"/>
      <c r="G496" s="107">
        <f t="shared" ref="G496:Q496" si="126">G505+$F$477</f>
        <v>9.5</v>
      </c>
      <c r="H496" s="107">
        <f t="shared" si="126"/>
        <v>9.5</v>
      </c>
      <c r="I496" s="107">
        <f t="shared" si="126"/>
        <v>9.5</v>
      </c>
      <c r="J496" s="107">
        <f t="shared" si="126"/>
        <v>9.5</v>
      </c>
      <c r="K496" s="107">
        <f t="shared" si="126"/>
        <v>9.5</v>
      </c>
      <c r="L496" s="107">
        <f t="shared" si="126"/>
        <v>9.5</v>
      </c>
      <c r="M496" s="107">
        <f t="shared" si="126"/>
        <v>9.5</v>
      </c>
      <c r="N496" s="107">
        <f t="shared" si="126"/>
        <v>9.5</v>
      </c>
      <c r="O496" s="107">
        <f t="shared" si="126"/>
        <v>9.5</v>
      </c>
      <c r="P496" s="107">
        <f t="shared" si="126"/>
        <v>9.5</v>
      </c>
      <c r="Q496" s="107">
        <f t="shared" si="126"/>
        <v>9.5</v>
      </c>
    </row>
    <row r="497" spans="1:17" hidden="1" outlineLevel="2" x14ac:dyDescent="0.2">
      <c r="A497" t="s">
        <v>94</v>
      </c>
      <c r="B497" s="99"/>
      <c r="C497" s="99"/>
      <c r="D497" s="23" t="s">
        <v>381</v>
      </c>
      <c r="E497" s="97"/>
      <c r="F497" s="97"/>
      <c r="G497" s="107">
        <f t="shared" ref="G497:Q497" si="127">G506+$F$477</f>
        <v>10.199999999999999</v>
      </c>
      <c r="H497" s="107">
        <f t="shared" si="127"/>
        <v>10.199999999999999</v>
      </c>
      <c r="I497" s="107">
        <f t="shared" si="127"/>
        <v>10.199999999999999</v>
      </c>
      <c r="J497" s="107">
        <f t="shared" si="127"/>
        <v>10.199999999999999</v>
      </c>
      <c r="K497" s="107">
        <f t="shared" si="127"/>
        <v>10.199999999999999</v>
      </c>
      <c r="L497" s="107">
        <f t="shared" si="127"/>
        <v>10.199999999999999</v>
      </c>
      <c r="M497" s="107">
        <f t="shared" si="127"/>
        <v>10.199999999999999</v>
      </c>
      <c r="N497" s="107">
        <f t="shared" si="127"/>
        <v>10.199999999999999</v>
      </c>
      <c r="O497" s="107">
        <f t="shared" si="127"/>
        <v>10.199999999999999</v>
      </c>
      <c r="P497" s="107">
        <f t="shared" si="127"/>
        <v>10.199999999999999</v>
      </c>
      <c r="Q497" s="107">
        <f t="shared" si="127"/>
        <v>10.199999999999999</v>
      </c>
    </row>
    <row r="498" spans="1:17" hidden="1" outlineLevel="2" x14ac:dyDescent="0.2">
      <c r="A498" s="99"/>
      <c r="B498" s="99"/>
      <c r="C498" s="99"/>
      <c r="D498" s="99"/>
      <c r="E498" s="99"/>
      <c r="F498" s="97"/>
      <c r="G498" s="101"/>
      <c r="H498" s="101"/>
      <c r="I498" s="101"/>
      <c r="J498" s="101"/>
      <c r="K498" s="101"/>
      <c r="L498" s="101"/>
      <c r="M498" s="97"/>
      <c r="N498" s="97"/>
      <c r="O498" s="101"/>
      <c r="P498" s="101"/>
      <c r="Q498" s="101"/>
    </row>
    <row r="499" spans="1:17" ht="15" hidden="1" outlineLevel="2" x14ac:dyDescent="0.25">
      <c r="A499" s="98" t="s">
        <v>50</v>
      </c>
      <c r="B499" s="99"/>
      <c r="C499" s="99"/>
      <c r="D499" s="99"/>
      <c r="E499" s="99"/>
      <c r="F499" s="97"/>
      <c r="G499" s="101"/>
      <c r="H499" s="101"/>
      <c r="I499" s="101"/>
      <c r="J499" s="101"/>
      <c r="K499" s="101"/>
      <c r="L499" s="101"/>
      <c r="M499" s="97"/>
      <c r="N499" s="97"/>
      <c r="O499" s="101"/>
      <c r="P499" s="101"/>
      <c r="Q499" s="101"/>
    </row>
    <row r="500" spans="1:17" hidden="1" outlineLevel="2" x14ac:dyDescent="0.2">
      <c r="B500" s="99"/>
      <c r="C500" s="99"/>
      <c r="D500" s="99"/>
      <c r="E500" s="99"/>
      <c r="F500" s="97"/>
      <c r="G500" s="7">
        <v>2020</v>
      </c>
      <c r="H500" s="7">
        <v>2021</v>
      </c>
      <c r="I500" s="7">
        <v>2022</v>
      </c>
      <c r="J500" s="7">
        <v>2023</v>
      </c>
      <c r="K500" s="7">
        <v>2024</v>
      </c>
      <c r="L500" s="7">
        <v>2025</v>
      </c>
      <c r="M500" s="7">
        <v>2026</v>
      </c>
      <c r="N500" s="7">
        <v>2027</v>
      </c>
      <c r="O500" s="7">
        <v>2028</v>
      </c>
      <c r="P500" s="7">
        <v>2029</v>
      </c>
      <c r="Q500" s="7">
        <v>2030</v>
      </c>
    </row>
    <row r="501" spans="1:17" s="97" customFormat="1" hidden="1" outlineLevel="2" x14ac:dyDescent="0.2">
      <c r="A501" s="97" t="s">
        <v>77</v>
      </c>
      <c r="B501" s="99"/>
      <c r="C501" s="99"/>
      <c r="D501" s="23" t="s">
        <v>381</v>
      </c>
      <c r="G501" s="108">
        <v>10</v>
      </c>
      <c r="H501" s="108">
        <v>10</v>
      </c>
      <c r="I501" s="108">
        <v>10</v>
      </c>
      <c r="J501" s="108">
        <v>10</v>
      </c>
      <c r="K501" s="108">
        <v>10</v>
      </c>
      <c r="L501" s="108">
        <v>10</v>
      </c>
      <c r="M501" s="108">
        <v>10</v>
      </c>
      <c r="N501" s="108">
        <v>10</v>
      </c>
      <c r="O501" s="108">
        <v>10</v>
      </c>
      <c r="P501" s="108">
        <v>10</v>
      </c>
      <c r="Q501" s="108">
        <v>10</v>
      </c>
    </row>
    <row r="502" spans="1:17" hidden="1" outlineLevel="2" x14ac:dyDescent="0.2">
      <c r="A502" t="s">
        <v>78</v>
      </c>
      <c r="B502" s="99"/>
      <c r="C502" s="99"/>
      <c r="D502" s="23" t="s">
        <v>381</v>
      </c>
      <c r="E502" s="97"/>
      <c r="F502" s="97"/>
      <c r="G502" s="108">
        <v>10</v>
      </c>
      <c r="H502" s="108">
        <v>10</v>
      </c>
      <c r="I502" s="108">
        <v>10</v>
      </c>
      <c r="J502" s="108">
        <v>10</v>
      </c>
      <c r="K502" s="108">
        <v>10</v>
      </c>
      <c r="L502" s="108">
        <v>10</v>
      </c>
      <c r="M502" s="108">
        <v>10</v>
      </c>
      <c r="N502" s="108">
        <v>10</v>
      </c>
      <c r="O502" s="108">
        <v>10</v>
      </c>
      <c r="P502" s="108">
        <v>10</v>
      </c>
      <c r="Q502" s="108">
        <v>10</v>
      </c>
    </row>
    <row r="503" spans="1:17" hidden="1" outlineLevel="2" x14ac:dyDescent="0.2">
      <c r="A503" t="s">
        <v>79</v>
      </c>
      <c r="B503" s="99"/>
      <c r="C503" s="99"/>
      <c r="D503" s="23" t="s">
        <v>381</v>
      </c>
      <c r="E503" s="97"/>
      <c r="F503" s="97"/>
      <c r="G503" s="108">
        <v>9</v>
      </c>
      <c r="H503" s="108">
        <v>9</v>
      </c>
      <c r="I503" s="108">
        <v>9</v>
      </c>
      <c r="J503" s="108">
        <v>9</v>
      </c>
      <c r="K503" s="108">
        <v>9</v>
      </c>
      <c r="L503" s="108">
        <v>9</v>
      </c>
      <c r="M503" s="108">
        <v>9</v>
      </c>
      <c r="N503" s="108">
        <v>9</v>
      </c>
      <c r="O503" s="108">
        <v>9</v>
      </c>
      <c r="P503" s="108">
        <v>9</v>
      </c>
      <c r="Q503" s="108">
        <v>9</v>
      </c>
    </row>
    <row r="504" spans="1:17" hidden="1" outlineLevel="2" x14ac:dyDescent="0.2">
      <c r="A504" t="s">
        <v>80</v>
      </c>
      <c r="B504" s="99"/>
      <c r="C504" s="99"/>
      <c r="D504" s="23" t="s">
        <v>381</v>
      </c>
      <c r="E504" s="97"/>
      <c r="F504" s="97"/>
      <c r="G504" s="108">
        <v>9</v>
      </c>
      <c r="H504" s="108">
        <v>9</v>
      </c>
      <c r="I504" s="108">
        <v>9</v>
      </c>
      <c r="J504" s="108">
        <v>9</v>
      </c>
      <c r="K504" s="108">
        <v>9</v>
      </c>
      <c r="L504" s="108">
        <v>9</v>
      </c>
      <c r="M504" s="108">
        <v>9</v>
      </c>
      <c r="N504" s="108">
        <v>9</v>
      </c>
      <c r="O504" s="108">
        <v>9</v>
      </c>
      <c r="P504" s="108">
        <v>9</v>
      </c>
      <c r="Q504" s="108">
        <v>9</v>
      </c>
    </row>
    <row r="505" spans="1:17" hidden="1" outlineLevel="2" x14ac:dyDescent="0.2">
      <c r="A505" t="s">
        <v>81</v>
      </c>
      <c r="B505" s="99"/>
      <c r="C505" s="99"/>
      <c r="D505" s="23" t="s">
        <v>381</v>
      </c>
      <c r="E505" s="97"/>
      <c r="F505" s="97"/>
      <c r="G505" s="108">
        <v>9</v>
      </c>
      <c r="H505" s="108">
        <v>9</v>
      </c>
      <c r="I505" s="108">
        <v>9</v>
      </c>
      <c r="J505" s="108">
        <v>9</v>
      </c>
      <c r="K505" s="108">
        <v>9</v>
      </c>
      <c r="L505" s="108">
        <v>9</v>
      </c>
      <c r="M505" s="108">
        <v>9</v>
      </c>
      <c r="N505" s="108">
        <v>9</v>
      </c>
      <c r="O505" s="108">
        <v>9</v>
      </c>
      <c r="P505" s="108">
        <v>9</v>
      </c>
      <c r="Q505" s="108">
        <v>9</v>
      </c>
    </row>
    <row r="506" spans="1:17" hidden="1" outlineLevel="2" x14ac:dyDescent="0.2">
      <c r="A506" t="s">
        <v>94</v>
      </c>
      <c r="B506" s="99"/>
      <c r="C506" s="99"/>
      <c r="D506" s="23" t="s">
        <v>381</v>
      </c>
      <c r="E506" s="97"/>
      <c r="F506" s="97"/>
      <c r="G506" s="108">
        <v>9.6999999999999993</v>
      </c>
      <c r="H506" s="108">
        <v>9.6999999999999993</v>
      </c>
      <c r="I506" s="108">
        <v>9.6999999999999993</v>
      </c>
      <c r="J506" s="108">
        <v>9.6999999999999993</v>
      </c>
      <c r="K506" s="108">
        <v>9.6999999999999993</v>
      </c>
      <c r="L506" s="108">
        <v>9.6999999999999993</v>
      </c>
      <c r="M506" s="108">
        <v>9.6999999999999993</v>
      </c>
      <c r="N506" s="108">
        <v>9.6999999999999993</v>
      </c>
      <c r="O506" s="108">
        <v>9.6999999999999993</v>
      </c>
      <c r="P506" s="108">
        <v>9.6999999999999993</v>
      </c>
      <c r="Q506" s="108">
        <v>9.6999999999999993</v>
      </c>
    </row>
    <row r="507" spans="1:17" hidden="1" outlineLevel="2" x14ac:dyDescent="0.2">
      <c r="B507" s="99"/>
      <c r="C507" s="99"/>
      <c r="D507" s="99"/>
      <c r="E507" s="102"/>
      <c r="F507" s="97"/>
      <c r="G507" s="99"/>
      <c r="H507" s="99"/>
      <c r="I507" s="99"/>
      <c r="J507" s="99"/>
      <c r="K507" s="99"/>
      <c r="L507" s="99"/>
      <c r="M507" s="97"/>
      <c r="N507" s="97"/>
      <c r="O507" s="99"/>
      <c r="P507" s="99"/>
      <c r="Q507" s="99"/>
    </row>
    <row r="508" spans="1:17" ht="15" hidden="1" outlineLevel="2" x14ac:dyDescent="0.25">
      <c r="A508" s="98" t="s">
        <v>277</v>
      </c>
      <c r="B508" s="99"/>
      <c r="C508" s="99"/>
      <c r="D508" s="99"/>
      <c r="E508" s="102"/>
      <c r="F508" s="97"/>
      <c r="G508" s="99"/>
      <c r="H508" s="99"/>
      <c r="I508" s="99"/>
      <c r="J508" s="99"/>
      <c r="K508" s="99"/>
      <c r="L508" s="99"/>
      <c r="M508" s="97"/>
      <c r="N508" s="97"/>
      <c r="O508" s="99"/>
      <c r="P508" s="99"/>
      <c r="Q508" s="99"/>
    </row>
    <row r="509" spans="1:17" hidden="1" outlineLevel="2" x14ac:dyDescent="0.2">
      <c r="B509" s="99"/>
      <c r="C509" s="99"/>
      <c r="D509" s="99"/>
      <c r="E509" s="99"/>
      <c r="F509" s="97"/>
      <c r="G509" s="7">
        <v>2020</v>
      </c>
      <c r="H509" s="7">
        <v>2021</v>
      </c>
      <c r="I509" s="7">
        <v>2022</v>
      </c>
      <c r="J509" s="7">
        <v>2023</v>
      </c>
      <c r="K509" s="7">
        <v>2024</v>
      </c>
      <c r="L509" s="7">
        <v>2025</v>
      </c>
      <c r="M509" s="7">
        <v>2026</v>
      </c>
      <c r="N509" s="7">
        <v>2027</v>
      </c>
      <c r="O509" s="7">
        <v>2028</v>
      </c>
      <c r="P509" s="7">
        <v>2029</v>
      </c>
      <c r="Q509" s="7">
        <v>2030</v>
      </c>
    </row>
    <row r="510" spans="1:17" s="97" customFormat="1" hidden="1" outlineLevel="2" x14ac:dyDescent="0.2">
      <c r="A510" s="97" t="s">
        <v>77</v>
      </c>
      <c r="B510" s="99"/>
      <c r="C510" s="99"/>
      <c r="D510" s="23" t="s">
        <v>381</v>
      </c>
      <c r="G510" s="107">
        <f>+G501-$F$477</f>
        <v>9.5</v>
      </c>
      <c r="H510" s="107">
        <f t="shared" ref="H510:Q510" si="128">+H501-$F$477</f>
        <v>9.5</v>
      </c>
      <c r="I510" s="107">
        <f t="shared" si="128"/>
        <v>9.5</v>
      </c>
      <c r="J510" s="107">
        <f t="shared" si="128"/>
        <v>9.5</v>
      </c>
      <c r="K510" s="107">
        <f t="shared" si="128"/>
        <v>9.5</v>
      </c>
      <c r="L510" s="107">
        <f t="shared" si="128"/>
        <v>9.5</v>
      </c>
      <c r="M510" s="107">
        <f t="shared" si="128"/>
        <v>9.5</v>
      </c>
      <c r="N510" s="107">
        <f t="shared" si="128"/>
        <v>9.5</v>
      </c>
      <c r="O510" s="107">
        <f t="shared" si="128"/>
        <v>9.5</v>
      </c>
      <c r="P510" s="107">
        <f t="shared" si="128"/>
        <v>9.5</v>
      </c>
      <c r="Q510" s="107">
        <f t="shared" si="128"/>
        <v>9.5</v>
      </c>
    </row>
    <row r="511" spans="1:17" hidden="1" outlineLevel="2" x14ac:dyDescent="0.2">
      <c r="A511" t="s">
        <v>78</v>
      </c>
      <c r="B511" s="99"/>
      <c r="C511" s="99"/>
      <c r="D511" s="23" t="s">
        <v>381</v>
      </c>
      <c r="E511" s="97"/>
      <c r="F511" s="97"/>
      <c r="G511" s="107">
        <f t="shared" ref="G511:Q511" si="129">+G502-$F$477</f>
        <v>9.5</v>
      </c>
      <c r="H511" s="107">
        <f t="shared" si="129"/>
        <v>9.5</v>
      </c>
      <c r="I511" s="107">
        <f t="shared" si="129"/>
        <v>9.5</v>
      </c>
      <c r="J511" s="107">
        <f t="shared" si="129"/>
        <v>9.5</v>
      </c>
      <c r="K511" s="107">
        <f t="shared" si="129"/>
        <v>9.5</v>
      </c>
      <c r="L511" s="107">
        <f t="shared" si="129"/>
        <v>9.5</v>
      </c>
      <c r="M511" s="107">
        <f t="shared" si="129"/>
        <v>9.5</v>
      </c>
      <c r="N511" s="107">
        <f t="shared" si="129"/>
        <v>9.5</v>
      </c>
      <c r="O511" s="107">
        <f t="shared" si="129"/>
        <v>9.5</v>
      </c>
      <c r="P511" s="107">
        <f t="shared" si="129"/>
        <v>9.5</v>
      </c>
      <c r="Q511" s="107">
        <f t="shared" si="129"/>
        <v>9.5</v>
      </c>
    </row>
    <row r="512" spans="1:17" hidden="1" outlineLevel="2" x14ac:dyDescent="0.2">
      <c r="A512" t="s">
        <v>79</v>
      </c>
      <c r="B512" s="99"/>
      <c r="C512" s="99"/>
      <c r="D512" s="23" t="s">
        <v>381</v>
      </c>
      <c r="E512" s="97"/>
      <c r="F512" s="97"/>
      <c r="G512" s="107">
        <f t="shared" ref="G512:Q512" si="130">+G503-$F$477</f>
        <v>8.5</v>
      </c>
      <c r="H512" s="107">
        <f t="shared" si="130"/>
        <v>8.5</v>
      </c>
      <c r="I512" s="107">
        <f t="shared" si="130"/>
        <v>8.5</v>
      </c>
      <c r="J512" s="107">
        <f t="shared" si="130"/>
        <v>8.5</v>
      </c>
      <c r="K512" s="107">
        <f t="shared" si="130"/>
        <v>8.5</v>
      </c>
      <c r="L512" s="107">
        <f t="shared" si="130"/>
        <v>8.5</v>
      </c>
      <c r="M512" s="107">
        <f t="shared" si="130"/>
        <v>8.5</v>
      </c>
      <c r="N512" s="107">
        <f t="shared" si="130"/>
        <v>8.5</v>
      </c>
      <c r="O512" s="107">
        <f t="shared" si="130"/>
        <v>8.5</v>
      </c>
      <c r="P512" s="107">
        <f t="shared" si="130"/>
        <v>8.5</v>
      </c>
      <c r="Q512" s="107">
        <f t="shared" si="130"/>
        <v>8.5</v>
      </c>
    </row>
    <row r="513" spans="1:17" hidden="1" outlineLevel="2" x14ac:dyDescent="0.2">
      <c r="A513" t="s">
        <v>80</v>
      </c>
      <c r="B513" s="99"/>
      <c r="C513" s="99"/>
      <c r="D513" s="23" t="s">
        <v>381</v>
      </c>
      <c r="E513" s="97"/>
      <c r="F513" s="97"/>
      <c r="G513" s="107">
        <f t="shared" ref="G513:Q513" si="131">+G504-$F$477</f>
        <v>8.5</v>
      </c>
      <c r="H513" s="107">
        <f t="shared" si="131"/>
        <v>8.5</v>
      </c>
      <c r="I513" s="107">
        <f t="shared" si="131"/>
        <v>8.5</v>
      </c>
      <c r="J513" s="107">
        <f t="shared" si="131"/>
        <v>8.5</v>
      </c>
      <c r="K513" s="107">
        <f t="shared" si="131"/>
        <v>8.5</v>
      </c>
      <c r="L513" s="107">
        <f t="shared" si="131"/>
        <v>8.5</v>
      </c>
      <c r="M513" s="107">
        <f t="shared" si="131"/>
        <v>8.5</v>
      </c>
      <c r="N513" s="107">
        <f t="shared" si="131"/>
        <v>8.5</v>
      </c>
      <c r="O513" s="107">
        <f t="shared" si="131"/>
        <v>8.5</v>
      </c>
      <c r="P513" s="107">
        <f t="shared" si="131"/>
        <v>8.5</v>
      </c>
      <c r="Q513" s="107">
        <f t="shared" si="131"/>
        <v>8.5</v>
      </c>
    </row>
    <row r="514" spans="1:17" hidden="1" outlineLevel="2" x14ac:dyDescent="0.2">
      <c r="A514" t="s">
        <v>81</v>
      </c>
      <c r="B514" s="99"/>
      <c r="C514" s="99"/>
      <c r="D514" s="23" t="s">
        <v>381</v>
      </c>
      <c r="E514" s="97"/>
      <c r="F514" s="97"/>
      <c r="G514" s="107">
        <f t="shared" ref="G514:Q514" si="132">+G505-$F$477</f>
        <v>8.5</v>
      </c>
      <c r="H514" s="107">
        <f t="shared" si="132"/>
        <v>8.5</v>
      </c>
      <c r="I514" s="107">
        <f t="shared" si="132"/>
        <v>8.5</v>
      </c>
      <c r="J514" s="107">
        <f t="shared" si="132"/>
        <v>8.5</v>
      </c>
      <c r="K514" s="107">
        <f t="shared" si="132"/>
        <v>8.5</v>
      </c>
      <c r="L514" s="107">
        <f t="shared" si="132"/>
        <v>8.5</v>
      </c>
      <c r="M514" s="107">
        <f t="shared" si="132"/>
        <v>8.5</v>
      </c>
      <c r="N514" s="107">
        <f t="shared" si="132"/>
        <v>8.5</v>
      </c>
      <c r="O514" s="107">
        <f t="shared" si="132"/>
        <v>8.5</v>
      </c>
      <c r="P514" s="107">
        <f t="shared" si="132"/>
        <v>8.5</v>
      </c>
      <c r="Q514" s="107">
        <f t="shared" si="132"/>
        <v>8.5</v>
      </c>
    </row>
    <row r="515" spans="1:17" hidden="1" outlineLevel="2" x14ac:dyDescent="0.2">
      <c r="A515" t="s">
        <v>94</v>
      </c>
      <c r="B515" s="99"/>
      <c r="C515" s="99"/>
      <c r="D515" s="23" t="s">
        <v>381</v>
      </c>
      <c r="E515" s="97"/>
      <c r="F515" s="97"/>
      <c r="G515" s="107">
        <f t="shared" ref="G515:Q515" si="133">+G506-$F$477</f>
        <v>9.1999999999999993</v>
      </c>
      <c r="H515" s="107">
        <f t="shared" si="133"/>
        <v>9.1999999999999993</v>
      </c>
      <c r="I515" s="107">
        <f t="shared" si="133"/>
        <v>9.1999999999999993</v>
      </c>
      <c r="J515" s="107">
        <f t="shared" si="133"/>
        <v>9.1999999999999993</v>
      </c>
      <c r="K515" s="107">
        <f t="shared" si="133"/>
        <v>9.1999999999999993</v>
      </c>
      <c r="L515" s="107">
        <f t="shared" si="133"/>
        <v>9.1999999999999993</v>
      </c>
      <c r="M515" s="107">
        <f t="shared" si="133"/>
        <v>9.1999999999999993</v>
      </c>
      <c r="N515" s="107">
        <f t="shared" si="133"/>
        <v>9.1999999999999993</v>
      </c>
      <c r="O515" s="107">
        <f t="shared" si="133"/>
        <v>9.1999999999999993</v>
      </c>
      <c r="P515" s="107">
        <f t="shared" si="133"/>
        <v>9.1999999999999993</v>
      </c>
      <c r="Q515" s="107">
        <f t="shared" si="133"/>
        <v>9.1999999999999993</v>
      </c>
    </row>
    <row r="516" spans="1:17" hidden="1" outlineLevel="1" x14ac:dyDescent="0.2">
      <c r="F516" s="97"/>
      <c r="M516" s="97"/>
      <c r="N516" s="97"/>
    </row>
    <row r="517" spans="1:17" x14ac:dyDescent="0.2">
      <c r="F517" s="97"/>
      <c r="M517" s="97"/>
      <c r="N517" s="97"/>
    </row>
    <row r="518" spans="1:17" ht="18.75" collapsed="1" x14ac:dyDescent="0.3">
      <c r="A518" s="6" t="s">
        <v>124</v>
      </c>
      <c r="F518" s="97"/>
    </row>
    <row r="519" spans="1:17" hidden="1" outlineLevel="1" x14ac:dyDescent="0.2">
      <c r="F519" s="97"/>
    </row>
    <row r="520" spans="1:17" ht="17.25" hidden="1" outlineLevel="1" x14ac:dyDescent="0.3">
      <c r="A520" s="15" t="s">
        <v>568</v>
      </c>
    </row>
    <row r="521" spans="1:17" hidden="1" outlineLevel="2" x14ac:dyDescent="0.2">
      <c r="A521" t="s">
        <v>125</v>
      </c>
    </row>
    <row r="522" spans="1:17" hidden="1" outlineLevel="2" x14ac:dyDescent="0.2">
      <c r="B522" t="s">
        <v>126</v>
      </c>
      <c r="D522" s="43" t="s">
        <v>127</v>
      </c>
      <c r="E522" s="44">
        <v>0.4</v>
      </c>
    </row>
    <row r="523" spans="1:17" hidden="1" outlineLevel="2" x14ac:dyDescent="0.2">
      <c r="B523" t="s">
        <v>128</v>
      </c>
      <c r="D523" s="43" t="s">
        <v>127</v>
      </c>
      <c r="E523" s="44">
        <v>0.6</v>
      </c>
    </row>
    <row r="524" spans="1:17" hidden="1" outlineLevel="2" x14ac:dyDescent="0.2">
      <c r="A524" t="s">
        <v>129</v>
      </c>
      <c r="D524" s="43"/>
    </row>
    <row r="525" spans="1:17" hidden="1" outlineLevel="2" x14ac:dyDescent="0.2">
      <c r="B525" t="s">
        <v>105</v>
      </c>
      <c r="D525" s="43" t="s">
        <v>127</v>
      </c>
      <c r="E525" s="44">
        <v>0.6</v>
      </c>
    </row>
    <row r="526" spans="1:17" hidden="1" outlineLevel="2" x14ac:dyDescent="0.2">
      <c r="B526" t="s">
        <v>106</v>
      </c>
      <c r="D526" s="43" t="s">
        <v>127</v>
      </c>
      <c r="E526" s="44">
        <v>0.4</v>
      </c>
    </row>
    <row r="527" spans="1:17" hidden="1" outlineLevel="1" x14ac:dyDescent="0.2">
      <c r="A527" s="45"/>
      <c r="B527" s="45"/>
      <c r="D527" s="43"/>
    </row>
    <row r="528" spans="1:17" ht="17.25" hidden="1" outlineLevel="1" x14ac:dyDescent="0.3">
      <c r="A528" s="15" t="s">
        <v>137</v>
      </c>
    </row>
    <row r="529" spans="1:17" hidden="1" outlineLevel="2" x14ac:dyDescent="0.2"/>
    <row r="530" spans="1:17" hidden="1" outlineLevel="2" x14ac:dyDescent="0.2">
      <c r="A530" t="s">
        <v>138</v>
      </c>
      <c r="E530" s="147" t="str">
        <f>$E$10</f>
        <v>PSEG</v>
      </c>
    </row>
    <row r="531" spans="1:17" s="97" customFormat="1" hidden="1" outlineLevel="2" x14ac:dyDescent="0.2">
      <c r="A531" s="97" t="s">
        <v>602</v>
      </c>
      <c r="E531" s="52">
        <f>VLOOKUP(E530,'File Info'!$A$46:$B$49,2,FALSE)</f>
        <v>3</v>
      </c>
    </row>
    <row r="532" spans="1:17" hidden="1" outlineLevel="2" x14ac:dyDescent="0.2">
      <c r="A532" t="s">
        <v>139</v>
      </c>
      <c r="D532" s="23" t="s">
        <v>140</v>
      </c>
      <c r="F532" s="7" t="s">
        <v>58</v>
      </c>
      <c r="G532" s="7"/>
      <c r="H532" s="30"/>
      <c r="I532" s="7" t="s">
        <v>60</v>
      </c>
      <c r="J532" s="7"/>
      <c r="K532" s="7"/>
      <c r="L532" s="7" t="s">
        <v>62</v>
      </c>
      <c r="M532" s="7"/>
      <c r="N532" s="7"/>
      <c r="O532" s="7" t="s">
        <v>64</v>
      </c>
      <c r="P532" s="7"/>
      <c r="Q532" s="7"/>
    </row>
    <row r="533" spans="1:17" hidden="1" outlineLevel="2" x14ac:dyDescent="0.2">
      <c r="A533" t="s">
        <v>141</v>
      </c>
      <c r="D533" s="23" t="s">
        <v>140</v>
      </c>
      <c r="E533" s="122" t="str">
        <f>CHOOSE(E531,F533,I533,L533,O533)</f>
        <v>RS - Residential Service</v>
      </c>
      <c r="F533" s="26" t="s">
        <v>142</v>
      </c>
      <c r="I533" s="26" t="s">
        <v>142</v>
      </c>
      <c r="K533" s="27"/>
      <c r="L533" s="26" t="s">
        <v>143</v>
      </c>
      <c r="M533" s="49"/>
      <c r="N533" s="50"/>
      <c r="O533" s="51" t="s">
        <v>144</v>
      </c>
      <c r="P533" s="49"/>
      <c r="Q533" s="50"/>
    </row>
    <row r="534" spans="1:17" hidden="1" outlineLevel="2" x14ac:dyDescent="0.2">
      <c r="A534" t="s">
        <v>145</v>
      </c>
      <c r="D534" s="23" t="s">
        <v>140</v>
      </c>
      <c r="F534" s="26" t="s">
        <v>146</v>
      </c>
      <c r="I534" s="26" t="s">
        <v>147</v>
      </c>
      <c r="K534" s="27"/>
      <c r="L534" s="26" t="s">
        <v>148</v>
      </c>
      <c r="N534" s="27"/>
      <c r="O534" s="51" t="s">
        <v>149</v>
      </c>
      <c r="Q534" s="27"/>
    </row>
    <row r="535" spans="1:17" hidden="1" outlineLevel="2" x14ac:dyDescent="0.2">
      <c r="D535" s="23"/>
      <c r="F535" s="26"/>
      <c r="G535" s="52"/>
      <c r="H535" s="52"/>
      <c r="I535" s="53"/>
      <c r="J535" s="52"/>
      <c r="K535" s="37"/>
      <c r="L535" s="53"/>
      <c r="M535" s="52"/>
      <c r="N535" s="37"/>
      <c r="O535" s="53"/>
      <c r="P535" s="52"/>
      <c r="Q535" s="37"/>
    </row>
    <row r="536" spans="1:17" ht="15" hidden="1" outlineLevel="2" x14ac:dyDescent="0.25">
      <c r="A536" s="16" t="s">
        <v>150</v>
      </c>
      <c r="D536" s="23"/>
      <c r="F536" s="53"/>
      <c r="G536" s="52"/>
      <c r="H536" s="52"/>
      <c r="I536" s="53"/>
      <c r="J536" s="52"/>
      <c r="K536" s="37"/>
      <c r="L536" s="53"/>
      <c r="M536" s="52"/>
      <c r="N536" s="37"/>
      <c r="O536" s="53"/>
      <c r="P536" s="52"/>
      <c r="Q536" s="37"/>
    </row>
    <row r="537" spans="1:17" hidden="1" outlineLevel="2" x14ac:dyDescent="0.2">
      <c r="D537" s="23"/>
      <c r="F537" s="7" t="s">
        <v>151</v>
      </c>
      <c r="G537" s="7" t="s">
        <v>591</v>
      </c>
      <c r="H537" s="30" t="s">
        <v>153</v>
      </c>
      <c r="I537" s="7" t="s">
        <v>151</v>
      </c>
      <c r="J537" s="7" t="s">
        <v>591</v>
      </c>
      <c r="K537" s="7" t="s">
        <v>154</v>
      </c>
      <c r="L537" s="7" t="s">
        <v>151</v>
      </c>
      <c r="M537" s="7" t="s">
        <v>591</v>
      </c>
      <c r="N537" s="7" t="s">
        <v>155</v>
      </c>
      <c r="O537" s="7" t="s">
        <v>151</v>
      </c>
      <c r="P537" s="7" t="s">
        <v>591</v>
      </c>
      <c r="Q537" s="7" t="s">
        <v>156</v>
      </c>
    </row>
    <row r="538" spans="1:17" hidden="1" outlineLevel="2" x14ac:dyDescent="0.2">
      <c r="A538" t="s">
        <v>157</v>
      </c>
      <c r="D538" s="23" t="s">
        <v>158</v>
      </c>
      <c r="E538" s="112">
        <f>INDEX(F538:Q538,MATCH($E$530&amp;"_Rate",$F$537:$Q$537,0))</f>
        <v>0.17150899999999999</v>
      </c>
      <c r="F538" s="26" t="s">
        <v>126</v>
      </c>
      <c r="G538" s="55" t="s">
        <v>159</v>
      </c>
      <c r="H538" s="56">
        <v>0.180504</v>
      </c>
      <c r="I538" s="26" t="s">
        <v>126</v>
      </c>
      <c r="J538" s="55" t="s">
        <v>160</v>
      </c>
      <c r="K538" s="57">
        <v>0.110097</v>
      </c>
      <c r="L538" s="26" t="s">
        <v>128</v>
      </c>
      <c r="M538" s="55" t="s">
        <v>160</v>
      </c>
      <c r="N538" s="57">
        <v>0.17150899999999999</v>
      </c>
      <c r="O538" s="26" t="s">
        <v>126</v>
      </c>
      <c r="P538" s="55" t="s">
        <v>161</v>
      </c>
      <c r="Q538" s="57">
        <v>0.14567099999999999</v>
      </c>
    </row>
    <row r="539" spans="1:17" hidden="1" outlineLevel="2" x14ac:dyDescent="0.2">
      <c r="A539" t="s">
        <v>162</v>
      </c>
      <c r="D539" s="23" t="s">
        <v>158</v>
      </c>
      <c r="E539" s="112">
        <f>INDEX(F539:Q539,MATCH($E$530&amp;"_Rate",$F$537:$Q$537,0))</f>
        <v>0.17150899999999999</v>
      </c>
      <c r="F539" s="26" t="s">
        <v>126</v>
      </c>
      <c r="G539" s="55" t="s">
        <v>163</v>
      </c>
      <c r="H539" s="56">
        <v>0.20117199999999999</v>
      </c>
      <c r="I539" s="26" t="s">
        <v>126</v>
      </c>
      <c r="J539" s="55" t="s">
        <v>164</v>
      </c>
      <c r="K539" s="57">
        <v>0.16395699999999999</v>
      </c>
      <c r="L539" s="26" t="s">
        <v>128</v>
      </c>
      <c r="M539" s="55" t="s">
        <v>164</v>
      </c>
      <c r="N539" s="57">
        <v>0.17150899999999999</v>
      </c>
      <c r="O539" s="26" t="s">
        <v>126</v>
      </c>
      <c r="P539" s="55" t="s">
        <v>165</v>
      </c>
      <c r="Q539" s="57">
        <v>0.18574099999999999</v>
      </c>
    </row>
    <row r="540" spans="1:17" hidden="1" outlineLevel="2" x14ac:dyDescent="0.2">
      <c r="A540" t="s">
        <v>166</v>
      </c>
      <c r="D540" s="23" t="s">
        <v>158</v>
      </c>
      <c r="E540" s="112">
        <f>INDEX(F540:Q540,MATCH($E$530&amp;"_Rate",$F$537:$Q$537,0))</f>
        <v>0.17446700000000001</v>
      </c>
      <c r="F540" s="26" t="s">
        <v>128</v>
      </c>
      <c r="G540" s="55" t="s">
        <v>167</v>
      </c>
      <c r="H540" s="56">
        <v>0.182396</v>
      </c>
      <c r="I540" s="26" t="s">
        <v>128</v>
      </c>
      <c r="J540" s="55" t="s">
        <v>168</v>
      </c>
      <c r="K540" s="57">
        <v>0.128354</v>
      </c>
      <c r="L540" s="26" t="s">
        <v>126</v>
      </c>
      <c r="M540" s="55" t="s">
        <v>160</v>
      </c>
      <c r="N540" s="57">
        <v>0.17446700000000001</v>
      </c>
      <c r="O540" s="26" t="s">
        <v>128</v>
      </c>
      <c r="P540" s="55" t="s">
        <v>168</v>
      </c>
      <c r="Q540" s="57">
        <v>0.162491</v>
      </c>
    </row>
    <row r="541" spans="1:17" hidden="1" outlineLevel="2" x14ac:dyDescent="0.2">
      <c r="A541" t="s">
        <v>169</v>
      </c>
      <c r="D541" s="23" t="s">
        <v>158</v>
      </c>
      <c r="E541" s="112">
        <f>INDEX(F541:Q541,MATCH($E$530&amp;"_Rate",$F$537:$Q$537,0))</f>
        <v>0.188134</v>
      </c>
      <c r="F541" s="26" t="s">
        <v>128</v>
      </c>
      <c r="G541" s="55" t="s">
        <v>170</v>
      </c>
      <c r="H541" s="56">
        <v>0.182396</v>
      </c>
      <c r="I541" s="58"/>
      <c r="J541" s="55"/>
      <c r="K541" s="27"/>
      <c r="L541" s="26" t="s">
        <v>126</v>
      </c>
      <c r="M541" s="55" t="s">
        <v>164</v>
      </c>
      <c r="N541" s="57">
        <v>0.188134</v>
      </c>
      <c r="O541" s="58"/>
      <c r="P541" s="55"/>
      <c r="Q541" s="27"/>
    </row>
    <row r="542" spans="1:17" hidden="1" outlineLevel="2" x14ac:dyDescent="0.2">
      <c r="D542" s="23"/>
      <c r="F542" s="26"/>
      <c r="I542" s="26"/>
      <c r="K542" s="27"/>
      <c r="L542" s="26"/>
      <c r="N542" s="59"/>
      <c r="O542" s="26"/>
      <c r="Q542" s="27"/>
    </row>
    <row r="543" spans="1:17" ht="15" hidden="1" outlineLevel="2" x14ac:dyDescent="0.25">
      <c r="A543" s="16" t="s">
        <v>171</v>
      </c>
      <c r="D543" s="23"/>
      <c r="F543" s="26"/>
      <c r="I543" s="26"/>
      <c r="K543" s="27"/>
      <c r="L543" s="26"/>
      <c r="N543" s="59"/>
      <c r="O543" s="26"/>
      <c r="Q543" s="27"/>
    </row>
    <row r="544" spans="1:17" hidden="1" outlineLevel="2" x14ac:dyDescent="0.2">
      <c r="A544" s="12" t="s">
        <v>172</v>
      </c>
      <c r="D544" s="23"/>
      <c r="F544" s="26"/>
      <c r="I544" s="26"/>
      <c r="K544" s="27"/>
      <c r="L544" s="26"/>
      <c r="N544" s="27"/>
      <c r="O544" s="26"/>
      <c r="Q544" s="27"/>
    </row>
    <row r="545" spans="1:17" hidden="1" outlineLevel="2" x14ac:dyDescent="0.2">
      <c r="A545" s="60" t="s">
        <v>173</v>
      </c>
      <c r="D545" s="23"/>
      <c r="F545" s="26"/>
      <c r="I545" s="26"/>
      <c r="K545" s="27"/>
      <c r="L545" s="26"/>
      <c r="N545" s="27"/>
      <c r="O545" s="26"/>
      <c r="Q545" s="27"/>
    </row>
    <row r="546" spans="1:17" hidden="1" outlineLevel="2" x14ac:dyDescent="0.2">
      <c r="A546" t="s">
        <v>174</v>
      </c>
      <c r="D546" s="23"/>
      <c r="F546" s="61"/>
      <c r="G546" s="56"/>
      <c r="H546" s="56"/>
      <c r="I546" s="61"/>
      <c r="J546" s="56"/>
      <c r="K546" s="57"/>
      <c r="L546" s="61"/>
      <c r="M546" s="56"/>
      <c r="N546" s="57"/>
      <c r="O546" s="61"/>
      <c r="P546" s="56"/>
      <c r="Q546" s="57"/>
    </row>
    <row r="547" spans="1:17" hidden="1" outlineLevel="2" x14ac:dyDescent="0.2">
      <c r="B547" t="s">
        <v>126</v>
      </c>
      <c r="D547" s="23" t="s">
        <v>158</v>
      </c>
      <c r="F547" s="26" t="s">
        <v>126</v>
      </c>
      <c r="G547" s="56"/>
      <c r="H547" s="62">
        <f>H539</f>
        <v>0.20117199999999999</v>
      </c>
      <c r="I547" s="26" t="s">
        <v>126</v>
      </c>
      <c r="J547" s="56"/>
      <c r="K547" s="63">
        <f>K539</f>
        <v>0.16395699999999999</v>
      </c>
      <c r="L547" s="26" t="s">
        <v>126</v>
      </c>
      <c r="M547" s="56"/>
      <c r="N547" s="63">
        <f>N541</f>
        <v>0.188134</v>
      </c>
      <c r="O547" s="26" t="s">
        <v>126</v>
      </c>
      <c r="P547" s="56"/>
      <c r="Q547" s="63">
        <f>Q539</f>
        <v>0.18574099999999999</v>
      </c>
    </row>
    <row r="548" spans="1:17" hidden="1" outlineLevel="2" x14ac:dyDescent="0.2">
      <c r="B548" t="s">
        <v>128</v>
      </c>
      <c r="D548" s="23" t="s">
        <v>158</v>
      </c>
      <c r="F548" s="26" t="s">
        <v>128</v>
      </c>
      <c r="G548" s="56"/>
      <c r="H548" s="62">
        <f>H541</f>
        <v>0.182396</v>
      </c>
      <c r="I548" s="26" t="s">
        <v>128</v>
      </c>
      <c r="J548" s="56"/>
      <c r="K548" s="63">
        <f>K540</f>
        <v>0.128354</v>
      </c>
      <c r="L548" s="26" t="s">
        <v>128</v>
      </c>
      <c r="M548" s="56"/>
      <c r="N548" s="63">
        <f>N539</f>
        <v>0.17150899999999999</v>
      </c>
      <c r="O548" s="26" t="s">
        <v>128</v>
      </c>
      <c r="P548" s="56"/>
      <c r="Q548" s="63">
        <f>Q540</f>
        <v>0.162491</v>
      </c>
    </row>
    <row r="549" spans="1:17" hidden="1" outlineLevel="2" x14ac:dyDescent="0.2">
      <c r="A549" t="s">
        <v>175</v>
      </c>
      <c r="D549" s="23" t="s">
        <v>158</v>
      </c>
      <c r="E549" s="112">
        <f>INDEX(F549:Q549,MATCH($E$530&amp;"_Rate",$F$537:$Q$537,0))</f>
        <v>0.17815900000000001</v>
      </c>
      <c r="F549" s="64"/>
      <c r="G549" s="62"/>
      <c r="H549" s="62">
        <f>(H547*$E$522)+(H548*$E$523)</f>
        <v>0.1899064</v>
      </c>
      <c r="I549" s="64"/>
      <c r="J549" s="62"/>
      <c r="K549" s="62">
        <f>(K547*$E$522)+(K548*$E$523)</f>
        <v>0.14259519999999998</v>
      </c>
      <c r="L549" s="64"/>
      <c r="M549" s="62"/>
      <c r="N549" s="62">
        <f>(N547*$E$522)+(N548*$E$523)</f>
        <v>0.17815900000000001</v>
      </c>
      <c r="O549" s="64"/>
      <c r="P549" s="62"/>
      <c r="Q549" s="63">
        <f>(Q547*$E$522)+(Q548*$E$523)</f>
        <v>0.171791</v>
      </c>
    </row>
    <row r="550" spans="1:17" hidden="1" outlineLevel="2" x14ac:dyDescent="0.2">
      <c r="A550" t="s">
        <v>176</v>
      </c>
      <c r="D550" s="23" t="s">
        <v>177</v>
      </c>
      <c r="F550" s="65"/>
      <c r="G550" s="66"/>
      <c r="H550" s="66">
        <f>_xlfn.RANK.EQ(H549,$H549:$Q549)</f>
        <v>1</v>
      </c>
      <c r="I550" s="65"/>
      <c r="J550" s="66"/>
      <c r="K550" s="66">
        <f>_xlfn.RANK.EQ(K549,$H549:$Q549)</f>
        <v>4</v>
      </c>
      <c r="L550" s="65"/>
      <c r="M550" s="66"/>
      <c r="N550" s="66">
        <f>_xlfn.RANK.EQ(N549,$H549:$Q549)</f>
        <v>2</v>
      </c>
      <c r="O550" s="65"/>
      <c r="P550" s="66"/>
      <c r="Q550" s="38">
        <f>_xlfn.RANK.EQ(Q549,$H549:$Q549)</f>
        <v>3</v>
      </c>
    </row>
    <row r="551" spans="1:17" hidden="1" outlineLevel="2" x14ac:dyDescent="0.2"/>
    <row r="552" spans="1:17" ht="15" hidden="1" outlineLevel="2" x14ac:dyDescent="0.25">
      <c r="A552" s="16" t="s">
        <v>178</v>
      </c>
      <c r="D552" s="23"/>
      <c r="F552" s="55"/>
    </row>
    <row r="553" spans="1:17" hidden="1" outlineLevel="2" x14ac:dyDescent="0.2">
      <c r="A553" t="s">
        <v>179</v>
      </c>
      <c r="D553" s="43" t="s">
        <v>132</v>
      </c>
      <c r="E553" s="67">
        <f>E806</f>
        <v>2.5000000000000001E-2</v>
      </c>
    </row>
    <row r="554" spans="1:17" hidden="1" outlineLevel="2" x14ac:dyDescent="0.2">
      <c r="A554" s="45" t="s">
        <v>136</v>
      </c>
      <c r="B554" s="45"/>
      <c r="D554" s="43" t="s">
        <v>127</v>
      </c>
      <c r="E554" s="67">
        <f>$E$812</f>
        <v>0.15</v>
      </c>
      <c r="F554" s="55"/>
    </row>
    <row r="555" spans="1:17" hidden="1" outlineLevel="2" x14ac:dyDescent="0.2">
      <c r="F555" s="7">
        <v>2020</v>
      </c>
      <c r="G555" s="7">
        <v>2021</v>
      </c>
      <c r="H555" s="7">
        <v>2022</v>
      </c>
      <c r="I555" s="7">
        <v>2023</v>
      </c>
      <c r="J555" s="7">
        <v>2024</v>
      </c>
      <c r="K555" s="7">
        <v>2025</v>
      </c>
      <c r="L555" s="7">
        <v>2026</v>
      </c>
      <c r="M555" s="7">
        <v>2027</v>
      </c>
      <c r="N555" s="7">
        <v>2028</v>
      </c>
      <c r="O555" s="7">
        <v>2029</v>
      </c>
      <c r="P555" s="7">
        <v>2030</v>
      </c>
    </row>
    <row r="556" spans="1:17" hidden="1" outlineLevel="2" x14ac:dyDescent="0.2">
      <c r="A556" t="s">
        <v>175</v>
      </c>
      <c r="D556" s="43" t="s">
        <v>158</v>
      </c>
      <c r="F556" s="55">
        <f>E549</f>
        <v>0.17815900000000001</v>
      </c>
      <c r="G556" s="55">
        <f>ROUND(F556*(1+$E$553),6)</f>
        <v>0.182613</v>
      </c>
      <c r="H556" s="55">
        <f>ROUND(G556*(1+$E$553),6)</f>
        <v>0.18717800000000001</v>
      </c>
      <c r="I556" s="55">
        <f>ROUND(H556*(1+$E$553),6)</f>
        <v>0.191857</v>
      </c>
      <c r="J556" s="55">
        <f t="shared" ref="J556:P556" si="134">ROUND(I556*(1+$E$553),6)</f>
        <v>0.19665299999999999</v>
      </c>
      <c r="K556" s="55">
        <f>ROUND(J556*(1+$E$553),6)</f>
        <v>0.201569</v>
      </c>
      <c r="L556" s="55">
        <f t="shared" si="134"/>
        <v>0.20660800000000001</v>
      </c>
      <c r="M556" s="55">
        <f t="shared" si="134"/>
        <v>0.21177299999999999</v>
      </c>
      <c r="N556" s="55">
        <f t="shared" si="134"/>
        <v>0.21706700000000001</v>
      </c>
      <c r="O556" s="55">
        <f t="shared" si="134"/>
        <v>0.222494</v>
      </c>
      <c r="P556" s="55">
        <f t="shared" si="134"/>
        <v>0.22805600000000001</v>
      </c>
    </row>
    <row r="557" spans="1:17" hidden="1" outlineLevel="2" x14ac:dyDescent="0.2">
      <c r="A557" t="s">
        <v>180</v>
      </c>
      <c r="D557" s="43" t="s">
        <v>158</v>
      </c>
      <c r="F557" s="55">
        <f>F556*(1-$E$554)</f>
        <v>0.15143515000000002</v>
      </c>
      <c r="G557" s="55">
        <f>G556*(1-$E$554)</f>
        <v>0.15522105</v>
      </c>
      <c r="H557" s="55">
        <f t="shared" ref="H557:P557" si="135">H556*(1-$E$554)</f>
        <v>0.1591013</v>
      </c>
      <c r="I557" s="55">
        <f t="shared" si="135"/>
        <v>0.16307844999999999</v>
      </c>
      <c r="J557" s="55">
        <f t="shared" si="135"/>
        <v>0.16715505</v>
      </c>
      <c r="K557" s="55">
        <f t="shared" si="135"/>
        <v>0.17133365</v>
      </c>
      <c r="L557" s="55">
        <f t="shared" si="135"/>
        <v>0.17561680000000002</v>
      </c>
      <c r="M557" s="55">
        <f t="shared" si="135"/>
        <v>0.18000704999999997</v>
      </c>
      <c r="N557" s="55">
        <f t="shared" si="135"/>
        <v>0.18450695</v>
      </c>
      <c r="O557" s="55">
        <f t="shared" si="135"/>
        <v>0.18911989999999998</v>
      </c>
      <c r="P557" s="55">
        <f t="shared" si="135"/>
        <v>0.19384760000000001</v>
      </c>
    </row>
    <row r="558" spans="1:17" hidden="1" outlineLevel="2" x14ac:dyDescent="0.2">
      <c r="A558" t="s">
        <v>180</v>
      </c>
      <c r="D558" s="43" t="s">
        <v>181</v>
      </c>
      <c r="E558" s="12" t="s">
        <v>182</v>
      </c>
      <c r="F558" s="68">
        <f>ROUND(F557*100,4)</f>
        <v>15.1435</v>
      </c>
      <c r="G558" s="68">
        <f t="shared" ref="G558:P558" si="136">ROUND(G557*100,4)</f>
        <v>15.5221</v>
      </c>
      <c r="H558" s="68">
        <f t="shared" si="136"/>
        <v>15.9101</v>
      </c>
      <c r="I558" s="68">
        <f t="shared" si="136"/>
        <v>16.3078</v>
      </c>
      <c r="J558" s="68">
        <f>ROUND(J557*100,4)</f>
        <v>16.715499999999999</v>
      </c>
      <c r="K558" s="68">
        <f t="shared" si="136"/>
        <v>17.133400000000002</v>
      </c>
      <c r="L558" s="68">
        <f t="shared" si="136"/>
        <v>17.561699999999998</v>
      </c>
      <c r="M558" s="68">
        <f t="shared" si="136"/>
        <v>18.000699999999998</v>
      </c>
      <c r="N558" s="68">
        <f t="shared" si="136"/>
        <v>18.450700000000001</v>
      </c>
      <c r="O558" s="68">
        <f t="shared" si="136"/>
        <v>18.911999999999999</v>
      </c>
      <c r="P558" s="68">
        <f t="shared" si="136"/>
        <v>19.384799999999998</v>
      </c>
    </row>
    <row r="559" spans="1:17" hidden="1" outlineLevel="2" x14ac:dyDescent="0.2">
      <c r="F559" s="55"/>
    </row>
    <row r="560" spans="1:17" hidden="1" outlineLevel="1" x14ac:dyDescent="0.2"/>
    <row r="561" spans="1:17" ht="17.25" hidden="1" outlineLevel="1" x14ac:dyDescent="0.3">
      <c r="A561" s="15" t="s">
        <v>183</v>
      </c>
    </row>
    <row r="562" spans="1:17" hidden="1" outlineLevel="2" x14ac:dyDescent="0.2">
      <c r="A562" t="s">
        <v>138</v>
      </c>
      <c r="E562" s="147" t="str">
        <f>$E$10</f>
        <v>PSEG</v>
      </c>
    </row>
    <row r="563" spans="1:17" s="97" customFormat="1" hidden="1" outlineLevel="2" x14ac:dyDescent="0.2">
      <c r="A563" s="97" t="s">
        <v>602</v>
      </c>
      <c r="E563" s="52">
        <f>VLOOKUP(E562,'File Info'!$A$46:$B$49,2,FALSE)</f>
        <v>3</v>
      </c>
    </row>
    <row r="564" spans="1:17" hidden="1" outlineLevel="2" x14ac:dyDescent="0.2"/>
    <row r="565" spans="1:17" ht="15" hidden="1" outlineLevel="2" x14ac:dyDescent="0.25">
      <c r="A565" s="16" t="s">
        <v>184</v>
      </c>
      <c r="D565" s="23"/>
    </row>
    <row r="566" spans="1:17" hidden="1" outlineLevel="2" x14ac:dyDescent="0.2">
      <c r="A566" t="s">
        <v>139</v>
      </c>
      <c r="D566" s="23" t="s">
        <v>140</v>
      </c>
      <c r="F566" s="7" t="s">
        <v>58</v>
      </c>
      <c r="G566" s="7"/>
      <c r="H566" s="30"/>
      <c r="I566" s="7" t="s">
        <v>60</v>
      </c>
      <c r="J566" s="7"/>
      <c r="K566" s="7"/>
      <c r="L566" s="7" t="s">
        <v>62</v>
      </c>
      <c r="M566" s="7"/>
      <c r="N566" s="7"/>
      <c r="O566" s="7" t="s">
        <v>64</v>
      </c>
      <c r="P566" s="7"/>
      <c r="Q566" s="7"/>
    </row>
    <row r="567" spans="1:17" hidden="1" outlineLevel="2" x14ac:dyDescent="0.2">
      <c r="A567" t="s">
        <v>141</v>
      </c>
      <c r="D567" s="23" t="s">
        <v>140</v>
      </c>
      <c r="E567" s="122" t="str">
        <f>CHOOSE(E563,F567,I567,L567,O567)</f>
        <v>Rate Schedule GLP - General Lighting and Power Service</v>
      </c>
      <c r="F567" s="26" t="s">
        <v>185</v>
      </c>
      <c r="H567" s="27"/>
      <c r="I567" s="26" t="s">
        <v>186</v>
      </c>
      <c r="K567" s="27"/>
      <c r="L567" s="26" t="s">
        <v>187</v>
      </c>
      <c r="N567" s="27"/>
      <c r="O567" s="26" t="s">
        <v>188</v>
      </c>
      <c r="Q567" s="27"/>
    </row>
    <row r="568" spans="1:17" hidden="1" outlineLevel="2" x14ac:dyDescent="0.2">
      <c r="A568" t="s">
        <v>145</v>
      </c>
      <c r="D568" s="23" t="s">
        <v>140</v>
      </c>
      <c r="F568" s="26" t="s">
        <v>189</v>
      </c>
      <c r="H568" s="27"/>
      <c r="I568" s="26" t="s">
        <v>190</v>
      </c>
      <c r="K568" s="27"/>
      <c r="L568" s="26" t="s">
        <v>191</v>
      </c>
      <c r="N568" s="27"/>
      <c r="O568" s="26" t="s">
        <v>192</v>
      </c>
      <c r="Q568" s="27"/>
    </row>
    <row r="569" spans="1:17" hidden="1" outlineLevel="2" x14ac:dyDescent="0.2">
      <c r="D569" s="23"/>
      <c r="F569" s="53"/>
      <c r="G569" s="52"/>
      <c r="H569" s="37"/>
      <c r="I569" s="53"/>
      <c r="J569" s="52"/>
      <c r="K569" s="37"/>
      <c r="L569" s="53"/>
      <c r="M569" s="52"/>
      <c r="N569" s="37"/>
      <c r="O569" s="53"/>
      <c r="P569" s="52"/>
      <c r="Q569" s="37"/>
    </row>
    <row r="570" spans="1:17" hidden="1" outlineLevel="2" x14ac:dyDescent="0.2">
      <c r="A570" s="69" t="s">
        <v>150</v>
      </c>
      <c r="D570" s="23"/>
      <c r="F570" s="7" t="s">
        <v>151</v>
      </c>
      <c r="G570" s="7" t="s">
        <v>152</v>
      </c>
      <c r="H570" s="7" t="s">
        <v>153</v>
      </c>
      <c r="I570" s="7" t="s">
        <v>151</v>
      </c>
      <c r="J570" s="7" t="s">
        <v>152</v>
      </c>
      <c r="K570" s="7" t="s">
        <v>154</v>
      </c>
      <c r="L570" s="7" t="s">
        <v>151</v>
      </c>
      <c r="M570" s="7" t="s">
        <v>152</v>
      </c>
      <c r="N570" s="7" t="s">
        <v>155</v>
      </c>
      <c r="O570" s="7" t="s">
        <v>151</v>
      </c>
      <c r="P570" s="7" t="s">
        <v>152</v>
      </c>
      <c r="Q570" s="7" t="s">
        <v>156</v>
      </c>
    </row>
    <row r="571" spans="1:17" hidden="1" outlineLevel="2" x14ac:dyDescent="0.2">
      <c r="A571" t="s">
        <v>157</v>
      </c>
      <c r="D571" s="23" t="s">
        <v>158</v>
      </c>
      <c r="E571" s="112">
        <f>INDEX(F571:Q571,MATCH($E$562&amp;"_Rate",$F$570:$Q$570,0))</f>
        <v>6.57494E-2</v>
      </c>
      <c r="F571" s="26" t="s">
        <v>126</v>
      </c>
      <c r="G571" t="s">
        <v>193</v>
      </c>
      <c r="H571" s="57">
        <v>0.15507199999999999</v>
      </c>
      <c r="I571" s="26" t="s">
        <v>126</v>
      </c>
      <c r="J571" t="s">
        <v>194</v>
      </c>
      <c r="K571" s="57">
        <v>0.163186</v>
      </c>
      <c r="L571" s="26" t="s">
        <v>128</v>
      </c>
      <c r="M571" t="s">
        <v>193</v>
      </c>
      <c r="N571" s="57">
        <v>6.57494E-2</v>
      </c>
      <c r="O571" s="26" t="s">
        <v>128</v>
      </c>
      <c r="P571" t="s">
        <v>193</v>
      </c>
      <c r="Q571" s="57">
        <v>0.123141</v>
      </c>
    </row>
    <row r="572" spans="1:17" hidden="1" outlineLevel="2" x14ac:dyDescent="0.2">
      <c r="A572" t="s">
        <v>162</v>
      </c>
      <c r="D572" s="23" t="s">
        <v>158</v>
      </c>
      <c r="E572" s="112">
        <f>INDEX(F572:Q572,MATCH($E$562&amp;"_Rate",$F$570:$Q$570,0))</f>
        <v>5.9926399999999998E-2</v>
      </c>
      <c r="F572" s="26" t="s">
        <v>128</v>
      </c>
      <c r="G572" t="s">
        <v>193</v>
      </c>
      <c r="H572" s="57">
        <v>0.15488299999999999</v>
      </c>
      <c r="I572" s="26" t="s">
        <v>126</v>
      </c>
      <c r="J572" t="s">
        <v>195</v>
      </c>
      <c r="K572" s="57">
        <v>0.10863</v>
      </c>
      <c r="L572" s="26" t="s">
        <v>126</v>
      </c>
      <c r="M572" t="s">
        <v>193</v>
      </c>
      <c r="N572" s="57">
        <v>5.9926399999999998E-2</v>
      </c>
      <c r="O572" s="26" t="s">
        <v>126</v>
      </c>
      <c r="P572" t="s">
        <v>193</v>
      </c>
      <c r="Q572" s="57">
        <v>0.13278100000000001</v>
      </c>
    </row>
    <row r="573" spans="1:17" hidden="1" outlineLevel="2" x14ac:dyDescent="0.2">
      <c r="A573" t="s">
        <v>166</v>
      </c>
      <c r="D573" s="23" t="s">
        <v>158</v>
      </c>
      <c r="E573" s="112">
        <f>INDEX(F573:Q573,MATCH($E$562&amp;"_Rate",$F$570:$Q$570,0))</f>
        <v>0</v>
      </c>
      <c r="F573" s="58"/>
      <c r="G573" s="55"/>
      <c r="H573" s="57"/>
      <c r="I573" s="26" t="s">
        <v>128</v>
      </c>
      <c r="J573" t="s">
        <v>194</v>
      </c>
      <c r="K573" s="57">
        <v>0.15875500000000001</v>
      </c>
      <c r="L573" s="58"/>
      <c r="M573" s="55"/>
      <c r="N573" s="57"/>
      <c r="O573" s="58"/>
      <c r="P573" s="55"/>
      <c r="Q573" s="57"/>
    </row>
    <row r="574" spans="1:17" hidden="1" outlineLevel="2" x14ac:dyDescent="0.2">
      <c r="A574" t="s">
        <v>169</v>
      </c>
      <c r="D574" s="23" t="s">
        <v>158</v>
      </c>
      <c r="E574" s="112">
        <f>INDEX(F574:Q574,MATCH($E$562&amp;"_Rate",$F$570:$Q$570,0))</f>
        <v>0</v>
      </c>
      <c r="F574" s="58"/>
      <c r="G574" s="55"/>
      <c r="H574" s="57"/>
      <c r="I574" s="26" t="s">
        <v>128</v>
      </c>
      <c r="J574" t="s">
        <v>195</v>
      </c>
      <c r="K574" s="57">
        <v>0.10863</v>
      </c>
      <c r="L574" s="58"/>
      <c r="M574" s="55"/>
      <c r="N574" s="57"/>
      <c r="O574" s="58"/>
      <c r="P574" s="55"/>
      <c r="Q574" s="57"/>
    </row>
    <row r="575" spans="1:17" hidden="1" outlineLevel="2" x14ac:dyDescent="0.2">
      <c r="D575" s="23"/>
      <c r="F575" s="26"/>
      <c r="I575" s="26"/>
      <c r="K575" s="27"/>
      <c r="L575" s="26"/>
      <c r="N575" s="59"/>
      <c r="O575" s="26"/>
      <c r="Q575" s="27"/>
    </row>
    <row r="576" spans="1:17" ht="15" hidden="1" outlineLevel="2" x14ac:dyDescent="0.25">
      <c r="A576" s="16" t="s">
        <v>171</v>
      </c>
      <c r="D576" s="23"/>
      <c r="F576" s="26"/>
      <c r="I576" s="26"/>
      <c r="K576" s="27"/>
      <c r="L576" s="26"/>
      <c r="N576" s="59"/>
      <c r="O576" s="26"/>
      <c r="Q576" s="27"/>
    </row>
    <row r="577" spans="1:17" hidden="1" outlineLevel="2" x14ac:dyDescent="0.2">
      <c r="A577" s="12" t="s">
        <v>172</v>
      </c>
      <c r="D577" s="23"/>
      <c r="F577" s="26"/>
      <c r="I577" s="26"/>
      <c r="K577" s="27"/>
      <c r="L577" s="26"/>
      <c r="N577" s="27"/>
      <c r="O577" s="26"/>
      <c r="Q577" s="27"/>
    </row>
    <row r="578" spans="1:17" hidden="1" outlineLevel="2" x14ac:dyDescent="0.2">
      <c r="A578" s="60" t="s">
        <v>173</v>
      </c>
      <c r="D578" s="23"/>
      <c r="F578" s="26"/>
      <c r="I578" s="26"/>
      <c r="K578" s="27"/>
      <c r="L578" s="26"/>
      <c r="N578" s="27"/>
      <c r="O578" s="26"/>
      <c r="Q578" s="27"/>
    </row>
    <row r="579" spans="1:17" hidden="1" outlineLevel="2" x14ac:dyDescent="0.2">
      <c r="A579" t="s">
        <v>174</v>
      </c>
      <c r="D579" s="23"/>
      <c r="F579" s="61"/>
      <c r="G579" s="56"/>
      <c r="H579" s="56"/>
      <c r="I579" s="61"/>
      <c r="J579" s="56"/>
      <c r="K579" s="57"/>
      <c r="L579" s="61"/>
      <c r="M579" s="56"/>
      <c r="N579" s="57"/>
      <c r="O579" s="61"/>
      <c r="P579" s="56"/>
      <c r="Q579" s="57"/>
    </row>
    <row r="580" spans="1:17" hidden="1" outlineLevel="2" x14ac:dyDescent="0.2">
      <c r="B580" t="s">
        <v>126</v>
      </c>
      <c r="D580" s="23" t="s">
        <v>158</v>
      </c>
      <c r="F580" s="26" t="s">
        <v>126</v>
      </c>
      <c r="G580" s="56"/>
      <c r="H580" s="62">
        <f>H571</f>
        <v>0.15507199999999999</v>
      </c>
      <c r="I580" s="26" t="s">
        <v>126</v>
      </c>
      <c r="J580" s="56"/>
      <c r="K580" s="63">
        <f>K572</f>
        <v>0.10863</v>
      </c>
      <c r="L580" s="26" t="s">
        <v>126</v>
      </c>
      <c r="M580" s="56"/>
      <c r="N580" s="63">
        <f>N572</f>
        <v>5.9926399999999998E-2</v>
      </c>
      <c r="O580" s="26" t="s">
        <v>126</v>
      </c>
      <c r="P580" s="56"/>
      <c r="Q580" s="63">
        <f>Q572</f>
        <v>0.13278100000000001</v>
      </c>
    </row>
    <row r="581" spans="1:17" hidden="1" outlineLevel="2" x14ac:dyDescent="0.2">
      <c r="B581" t="s">
        <v>128</v>
      </c>
      <c r="D581" s="23" t="s">
        <v>158</v>
      </c>
      <c r="F581" s="26" t="s">
        <v>128</v>
      </c>
      <c r="G581" s="56"/>
      <c r="H581" s="62">
        <f>H572</f>
        <v>0.15488299999999999</v>
      </c>
      <c r="I581" s="26" t="s">
        <v>128</v>
      </c>
      <c r="J581" s="56"/>
      <c r="K581" s="63">
        <f>K574</f>
        <v>0.10863</v>
      </c>
      <c r="L581" s="26" t="s">
        <v>128</v>
      </c>
      <c r="M581" s="56"/>
      <c r="N581" s="63">
        <f>N571</f>
        <v>6.57494E-2</v>
      </c>
      <c r="O581" s="26" t="s">
        <v>128</v>
      </c>
      <c r="P581" s="56"/>
      <c r="Q581" s="63">
        <f>Q571</f>
        <v>0.123141</v>
      </c>
    </row>
    <row r="582" spans="1:17" hidden="1" outlineLevel="2" x14ac:dyDescent="0.2">
      <c r="A582" t="s">
        <v>175</v>
      </c>
      <c r="D582" s="23" t="s">
        <v>158</v>
      </c>
      <c r="E582" s="112">
        <f>INDEX(F582:Q582,MATCH($E$562&amp;"_Rate",$F$570:$Q$570,0))</f>
        <v>6.342020000000001E-2</v>
      </c>
      <c r="F582" s="64"/>
      <c r="G582" s="62"/>
      <c r="H582" s="62">
        <f>(H580*$E$522)+(H581*$E$523)</f>
        <v>0.1549586</v>
      </c>
      <c r="I582" s="64"/>
      <c r="J582" s="62"/>
      <c r="K582" s="62">
        <f>(K580*$E$522)+(K581*$E$523)</f>
        <v>0.10863</v>
      </c>
      <c r="L582" s="64"/>
      <c r="M582" s="62"/>
      <c r="N582" s="62">
        <f>(N580*$E$522)+(N581*$E$523)</f>
        <v>6.342020000000001E-2</v>
      </c>
      <c r="O582" s="64"/>
      <c r="P582" s="62"/>
      <c r="Q582" s="63">
        <f>(Q580*$E$522)+(Q581*$E$523)</f>
        <v>0.126997</v>
      </c>
    </row>
    <row r="583" spans="1:17" hidden="1" outlineLevel="2" x14ac:dyDescent="0.2">
      <c r="A583" t="s">
        <v>176</v>
      </c>
      <c r="D583" s="23" t="s">
        <v>177</v>
      </c>
      <c r="F583" s="65"/>
      <c r="G583" s="66"/>
      <c r="H583" s="66">
        <f>_xlfn.RANK.EQ(H582,$H582:$Q582)</f>
        <v>1</v>
      </c>
      <c r="I583" s="65"/>
      <c r="J583" s="66"/>
      <c r="K583" s="66">
        <f>_xlfn.RANK.EQ(K582,$H582:$Q582)</f>
        <v>3</v>
      </c>
      <c r="L583" s="65"/>
      <c r="M583" s="66"/>
      <c r="N583" s="66">
        <f>_xlfn.RANK.EQ(N582,$H582:$Q582)</f>
        <v>4</v>
      </c>
      <c r="O583" s="65"/>
      <c r="P583" s="66"/>
      <c r="Q583" s="38">
        <f>_xlfn.RANK.EQ(Q582,$H582:$Q582)</f>
        <v>2</v>
      </c>
    </row>
    <row r="584" spans="1:17" hidden="1" outlineLevel="2" x14ac:dyDescent="0.2"/>
    <row r="585" spans="1:17" ht="15" hidden="1" outlineLevel="2" x14ac:dyDescent="0.25">
      <c r="A585" s="16" t="s">
        <v>178</v>
      </c>
      <c r="D585" s="23"/>
      <c r="F585" s="55"/>
    </row>
    <row r="586" spans="1:17" hidden="1" outlineLevel="2" x14ac:dyDescent="0.2">
      <c r="A586" t="s">
        <v>179</v>
      </c>
      <c r="D586" s="43" t="s">
        <v>132</v>
      </c>
      <c r="E586" s="67">
        <f>$E$807</f>
        <v>2.4E-2</v>
      </c>
    </row>
    <row r="587" spans="1:17" hidden="1" outlineLevel="2" x14ac:dyDescent="0.2">
      <c r="A587" s="45" t="s">
        <v>136</v>
      </c>
      <c r="B587" s="45"/>
      <c r="D587" s="43" t="s">
        <v>127</v>
      </c>
      <c r="E587" s="67">
        <f>$E$812</f>
        <v>0.15</v>
      </c>
      <c r="F587" s="55"/>
    </row>
    <row r="588" spans="1:17" hidden="1" outlineLevel="2" x14ac:dyDescent="0.2">
      <c r="F588" s="7">
        <v>2020</v>
      </c>
      <c r="G588" s="7">
        <v>2021</v>
      </c>
      <c r="H588" s="7">
        <v>2022</v>
      </c>
      <c r="I588" s="7">
        <v>2023</v>
      </c>
      <c r="J588" s="7">
        <v>2024</v>
      </c>
      <c r="K588" s="7">
        <v>2025</v>
      </c>
      <c r="L588" s="7">
        <v>2026</v>
      </c>
      <c r="M588" s="7">
        <v>2027</v>
      </c>
      <c r="N588" s="7">
        <v>2028</v>
      </c>
      <c r="O588" s="7">
        <v>2029</v>
      </c>
      <c r="P588" s="7">
        <v>2030</v>
      </c>
    </row>
    <row r="589" spans="1:17" hidden="1" outlineLevel="2" x14ac:dyDescent="0.2">
      <c r="A589" t="s">
        <v>175</v>
      </c>
      <c r="D589" s="43" t="s">
        <v>158</v>
      </c>
      <c r="F589" s="55">
        <f>E582</f>
        <v>6.342020000000001E-2</v>
      </c>
      <c r="G589" s="55">
        <f>ROUND(F589*(1+$E$586),6)</f>
        <v>6.4942E-2</v>
      </c>
      <c r="H589" s="55">
        <f t="shared" ref="H589:P589" si="137">ROUND(G589*(1+$E$586),6)</f>
        <v>6.6501000000000005E-2</v>
      </c>
      <c r="I589" s="55">
        <f t="shared" si="137"/>
        <v>6.8097000000000005E-2</v>
      </c>
      <c r="J589" s="55">
        <f>ROUND(I589*(1+$E$586),6)</f>
        <v>6.9731000000000001E-2</v>
      </c>
      <c r="K589" s="55">
        <f t="shared" si="137"/>
        <v>7.1404999999999996E-2</v>
      </c>
      <c r="L589" s="55">
        <f t="shared" si="137"/>
        <v>7.3119000000000003E-2</v>
      </c>
      <c r="M589" s="55">
        <f t="shared" si="137"/>
        <v>7.4873999999999996E-2</v>
      </c>
      <c r="N589" s="55">
        <f t="shared" si="137"/>
        <v>7.6671000000000003E-2</v>
      </c>
      <c r="O589" s="55">
        <f t="shared" si="137"/>
        <v>7.8510999999999997E-2</v>
      </c>
      <c r="P589" s="55">
        <f t="shared" si="137"/>
        <v>8.0394999999999994E-2</v>
      </c>
    </row>
    <row r="590" spans="1:17" hidden="1" outlineLevel="2" x14ac:dyDescent="0.2">
      <c r="A590" t="s">
        <v>180</v>
      </c>
      <c r="D590" s="43" t="s">
        <v>158</v>
      </c>
      <c r="F590" s="55">
        <f t="shared" ref="F590:L590" si="138">F589*(1-$E$587)</f>
        <v>5.3907170000000004E-2</v>
      </c>
      <c r="G590" s="55">
        <f t="shared" si="138"/>
        <v>5.5200699999999998E-2</v>
      </c>
      <c r="H590" s="55">
        <f t="shared" si="138"/>
        <v>5.6525850000000002E-2</v>
      </c>
      <c r="I590" s="55">
        <f t="shared" si="138"/>
        <v>5.7882450000000002E-2</v>
      </c>
      <c r="J590" s="55">
        <f t="shared" si="138"/>
        <v>5.927135E-2</v>
      </c>
      <c r="K590" s="55">
        <f t="shared" si="138"/>
        <v>6.0694249999999998E-2</v>
      </c>
      <c r="L590" s="55">
        <f t="shared" si="138"/>
        <v>6.2151150000000002E-2</v>
      </c>
      <c r="M590" s="55">
        <f t="shared" ref="M590:P590" si="139">M589*(1-$E$587)</f>
        <v>6.3642899999999988E-2</v>
      </c>
      <c r="N590" s="55">
        <f t="shared" si="139"/>
        <v>6.5170350000000002E-2</v>
      </c>
      <c r="O590" s="55">
        <f t="shared" si="139"/>
        <v>6.6734349999999998E-2</v>
      </c>
      <c r="P590" s="55">
        <f t="shared" si="139"/>
        <v>6.8335749999999987E-2</v>
      </c>
    </row>
    <row r="591" spans="1:17" hidden="1" outlineLevel="2" x14ac:dyDescent="0.2">
      <c r="A591" t="s">
        <v>180</v>
      </c>
      <c r="D591" s="43" t="s">
        <v>181</v>
      </c>
      <c r="E591" t="s">
        <v>182</v>
      </c>
      <c r="F591" s="68">
        <f>ROUND(F590*100,4)</f>
        <v>5.3906999999999998</v>
      </c>
      <c r="G591" s="68">
        <f t="shared" ref="G591:P591" si="140">ROUND(G590*100,4)</f>
        <v>5.5201000000000002</v>
      </c>
      <c r="H591" s="68">
        <f t="shared" si="140"/>
        <v>5.6525999999999996</v>
      </c>
      <c r="I591" s="68">
        <f t="shared" si="140"/>
        <v>5.7881999999999998</v>
      </c>
      <c r="J591" s="68">
        <f t="shared" si="140"/>
        <v>5.9271000000000003</v>
      </c>
      <c r="K591" s="68">
        <f t="shared" si="140"/>
        <v>6.0693999999999999</v>
      </c>
      <c r="L591" s="68">
        <f t="shared" si="140"/>
        <v>6.2150999999999996</v>
      </c>
      <c r="M591" s="68">
        <f t="shared" si="140"/>
        <v>6.3643000000000001</v>
      </c>
      <c r="N591" s="68">
        <f t="shared" si="140"/>
        <v>6.5170000000000003</v>
      </c>
      <c r="O591" s="68">
        <f t="shared" si="140"/>
        <v>6.6734</v>
      </c>
      <c r="P591" s="68">
        <f t="shared" si="140"/>
        <v>6.8335999999999997</v>
      </c>
    </row>
    <row r="592" spans="1:17" hidden="1" outlineLevel="2" x14ac:dyDescent="0.2">
      <c r="F592" s="55"/>
      <c r="G592" s="55"/>
      <c r="H592" s="55"/>
      <c r="I592" s="55"/>
      <c r="J592" s="55"/>
      <c r="K592" s="55"/>
      <c r="L592" s="55"/>
      <c r="M592" s="55"/>
      <c r="N592" s="55"/>
      <c r="O592" s="55"/>
      <c r="P592" s="55"/>
    </row>
    <row r="593" spans="1:20" hidden="1" outlineLevel="1" x14ac:dyDescent="0.2"/>
    <row r="594" spans="1:20" ht="17.25" hidden="1" outlineLevel="1" x14ac:dyDescent="0.3">
      <c r="A594" s="15" t="s">
        <v>196</v>
      </c>
    </row>
    <row r="595" spans="1:20" hidden="1" outlineLevel="2" x14ac:dyDescent="0.2">
      <c r="A595" s="12" t="s">
        <v>637</v>
      </c>
    </row>
    <row r="596" spans="1:20" hidden="1" outlineLevel="2" x14ac:dyDescent="0.2">
      <c r="A596" t="s">
        <v>138</v>
      </c>
      <c r="E596" s="147" t="str">
        <f>$E$10</f>
        <v>PSEG</v>
      </c>
    </row>
    <row r="597" spans="1:20" s="97" customFormat="1" hidden="1" outlineLevel="2" x14ac:dyDescent="0.2">
      <c r="A597" s="97" t="s">
        <v>602</v>
      </c>
      <c r="E597" s="52">
        <f>VLOOKUP(E596,'File Info'!$A$46:$B$49,2,FALSE)</f>
        <v>3</v>
      </c>
    </row>
    <row r="598" spans="1:20" hidden="1" outlineLevel="2" x14ac:dyDescent="0.2"/>
    <row r="599" spans="1:20" ht="15" hidden="1" outlineLevel="2" x14ac:dyDescent="0.25">
      <c r="A599" s="16" t="s">
        <v>197</v>
      </c>
      <c r="D599" s="23"/>
    </row>
    <row r="600" spans="1:20" hidden="1" outlineLevel="2" x14ac:dyDescent="0.2">
      <c r="A600" s="12" t="s">
        <v>638</v>
      </c>
    </row>
    <row r="601" spans="1:20" hidden="1" outlineLevel="2" x14ac:dyDescent="0.2">
      <c r="A601" t="s">
        <v>139</v>
      </c>
      <c r="D601" s="23" t="s">
        <v>140</v>
      </c>
      <c r="F601" s="7" t="s">
        <v>58</v>
      </c>
      <c r="G601" s="7"/>
      <c r="H601" s="30"/>
      <c r="I601" s="7" t="s">
        <v>60</v>
      </c>
      <c r="J601" s="7"/>
      <c r="K601" s="7"/>
      <c r="L601" s="7" t="s">
        <v>62</v>
      </c>
      <c r="M601" s="7"/>
      <c r="N601" s="7"/>
      <c r="O601" s="7" t="s">
        <v>64</v>
      </c>
      <c r="P601" s="7"/>
      <c r="Q601" s="7"/>
      <c r="T601" s="97"/>
    </row>
    <row r="602" spans="1:20" s="97" customFormat="1" hidden="1" outlineLevel="2" x14ac:dyDescent="0.2">
      <c r="A602" s="110" t="s">
        <v>607</v>
      </c>
      <c r="B602" s="110"/>
      <c r="C602" s="110"/>
      <c r="D602" s="141" t="s">
        <v>140</v>
      </c>
      <c r="E602" s="122" t="str">
        <f>CHOOSE($E$597,F602,I602,L602,O602)</f>
        <v>Rate Schedule GLP - General Lighting and Power Service</v>
      </c>
      <c r="F602" s="26" t="s">
        <v>631</v>
      </c>
      <c r="G602" s="110"/>
      <c r="H602" s="123"/>
      <c r="I602" s="26" t="s">
        <v>632</v>
      </c>
      <c r="J602" s="110"/>
      <c r="K602" s="123"/>
      <c r="L602" s="119" t="str">
        <f>L567</f>
        <v>Rate Schedule GLP - General Lighting and Power Service</v>
      </c>
      <c r="M602" s="110"/>
      <c r="N602" s="123"/>
      <c r="O602" s="26" t="s">
        <v>633</v>
      </c>
      <c r="P602" s="110"/>
      <c r="Q602" s="27"/>
    </row>
    <row r="603" spans="1:20" s="97" customFormat="1" hidden="1" outlineLevel="2" x14ac:dyDescent="0.2">
      <c r="A603" s="110" t="s">
        <v>630</v>
      </c>
      <c r="B603" s="110"/>
      <c r="C603" s="110"/>
      <c r="D603" s="141" t="s">
        <v>140</v>
      </c>
      <c r="F603" s="140" t="s">
        <v>598</v>
      </c>
      <c r="G603" s="110"/>
      <c r="H603" s="110" t="s">
        <v>599</v>
      </c>
      <c r="I603" s="119" t="s">
        <v>600</v>
      </c>
      <c r="J603" s="110"/>
      <c r="K603" s="123"/>
      <c r="L603" s="110" t="str">
        <f>L568</f>
        <v>5d0a74865457a33e46474944</v>
      </c>
      <c r="M603" s="110"/>
      <c r="N603" s="124" t="s">
        <v>629</v>
      </c>
      <c r="O603" s="119" t="s">
        <v>601</v>
      </c>
      <c r="P603" s="110"/>
      <c r="Q603" s="27"/>
    </row>
    <row r="604" spans="1:20" hidden="1" outlineLevel="2" x14ac:dyDescent="0.2">
      <c r="D604" s="23"/>
      <c r="F604" s="53"/>
      <c r="G604" s="52"/>
      <c r="H604" s="37"/>
      <c r="I604" s="53"/>
      <c r="J604" s="52"/>
      <c r="K604" s="37"/>
      <c r="L604" s="53"/>
      <c r="M604" s="52"/>
      <c r="N604" s="37"/>
      <c r="O604" s="53"/>
      <c r="P604" s="52"/>
      <c r="Q604" s="37"/>
      <c r="T604" s="97"/>
    </row>
    <row r="605" spans="1:20" hidden="1" outlineLevel="2" x14ac:dyDescent="0.2">
      <c r="A605" s="69" t="s">
        <v>150</v>
      </c>
      <c r="D605" s="23"/>
      <c r="F605" s="7" t="s">
        <v>151</v>
      </c>
      <c r="G605" s="7" t="s">
        <v>152</v>
      </c>
      <c r="H605" s="7" t="s">
        <v>153</v>
      </c>
      <c r="I605" s="7" t="s">
        <v>151</v>
      </c>
      <c r="J605" s="7" t="s">
        <v>152</v>
      </c>
      <c r="K605" s="7" t="s">
        <v>154</v>
      </c>
      <c r="L605" s="7" t="s">
        <v>151</v>
      </c>
      <c r="M605" s="7" t="s">
        <v>152</v>
      </c>
      <c r="N605" s="7" t="s">
        <v>155</v>
      </c>
      <c r="O605" s="7" t="s">
        <v>151</v>
      </c>
      <c r="P605" s="7" t="s">
        <v>152</v>
      </c>
      <c r="Q605" s="7" t="s">
        <v>156</v>
      </c>
      <c r="T605" s="97"/>
    </row>
    <row r="606" spans="1:20" hidden="1" outlineLevel="2" x14ac:dyDescent="0.2">
      <c r="A606" t="s">
        <v>157</v>
      </c>
      <c r="D606" s="23" t="s">
        <v>158</v>
      </c>
      <c r="E606" s="112">
        <f>INDEX(F606:Q606,MATCH($E$596&amp;"_Rate",$F$605:$Q$605,0))</f>
        <v>4.8842000000000003E-2</v>
      </c>
      <c r="F606" s="26" t="s">
        <v>128</v>
      </c>
      <c r="H606" s="117">
        <v>6.0011000000000002E-2</v>
      </c>
      <c r="I606" s="26" t="s">
        <v>128</v>
      </c>
      <c r="K606" s="57">
        <v>5.4875E-2</v>
      </c>
      <c r="L606" s="119" t="s">
        <v>128</v>
      </c>
      <c r="M606" s="110"/>
      <c r="N606" s="117">
        <v>4.8842000000000003E-2</v>
      </c>
      <c r="O606" s="26" t="s">
        <v>128</v>
      </c>
      <c r="Q606" s="117">
        <v>5.0830576155073345E-2</v>
      </c>
      <c r="T606" s="97"/>
    </row>
    <row r="607" spans="1:20" hidden="1" outlineLevel="2" x14ac:dyDescent="0.2">
      <c r="A607" t="s">
        <v>162</v>
      </c>
      <c r="D607" s="23" t="s">
        <v>158</v>
      </c>
      <c r="E607" s="112">
        <f>INDEX(F607:Q607,MATCH($E$596&amp;"_Rate",$F$605:$Q$605,0))</f>
        <v>4.4866999999999997E-2</v>
      </c>
      <c r="F607" s="26" t="s">
        <v>126</v>
      </c>
      <c r="H607" s="117">
        <v>5.6736000000000002E-2</v>
      </c>
      <c r="I607" s="26" t="s">
        <v>126</v>
      </c>
      <c r="K607" s="57">
        <v>5.1306999999999998E-2</v>
      </c>
      <c r="L607" s="119" t="s">
        <v>126</v>
      </c>
      <c r="M607" s="110"/>
      <c r="N607" s="117">
        <v>4.4866999999999997E-2</v>
      </c>
      <c r="O607" s="26" t="s">
        <v>126</v>
      </c>
      <c r="Q607" s="117">
        <v>4.7031844171888132E-2</v>
      </c>
    </row>
    <row r="608" spans="1:20" hidden="1" outlineLevel="2" x14ac:dyDescent="0.2">
      <c r="A608" t="s">
        <v>166</v>
      </c>
      <c r="D608" s="23" t="s">
        <v>158</v>
      </c>
      <c r="E608" s="112">
        <f>INDEX(F608:Q608,MATCH($E$596&amp;"_Rate",$F$605:$Q$605,0))</f>
        <v>0</v>
      </c>
      <c r="F608" s="58"/>
      <c r="G608" s="55"/>
      <c r="H608" s="57"/>
      <c r="I608" s="26"/>
      <c r="K608" s="57"/>
      <c r="L608" s="58"/>
      <c r="M608" s="55"/>
      <c r="N608" s="57"/>
      <c r="O608" s="58"/>
      <c r="Q608" s="27"/>
    </row>
    <row r="609" spans="1:17" hidden="1" outlineLevel="2" x14ac:dyDescent="0.2">
      <c r="A609" t="s">
        <v>169</v>
      </c>
      <c r="D609" s="23" t="s">
        <v>158</v>
      </c>
      <c r="E609" s="112">
        <f>INDEX(F609:Q609,MATCH($E$596&amp;"_Rate",$F$605:$Q$605,0))</f>
        <v>0</v>
      </c>
      <c r="F609" s="58"/>
      <c r="G609" s="55"/>
      <c r="H609" s="57"/>
      <c r="I609" s="26"/>
      <c r="K609" s="57"/>
      <c r="L609" s="58"/>
      <c r="M609" s="55"/>
      <c r="N609" s="57"/>
      <c r="O609" s="58"/>
      <c r="P609" s="55"/>
      <c r="Q609" s="57"/>
    </row>
    <row r="610" spans="1:17" hidden="1" outlineLevel="2" x14ac:dyDescent="0.2">
      <c r="D610" s="23"/>
      <c r="F610" s="26"/>
      <c r="I610" s="26"/>
      <c r="K610" s="27"/>
      <c r="L610" s="26"/>
      <c r="N610" s="59"/>
      <c r="O610" s="26"/>
      <c r="Q610" s="27"/>
    </row>
    <row r="611" spans="1:17" ht="15" hidden="1" outlineLevel="2" x14ac:dyDescent="0.25">
      <c r="A611" s="16" t="s">
        <v>171</v>
      </c>
      <c r="D611" s="23"/>
      <c r="F611" s="26"/>
      <c r="I611" s="26"/>
      <c r="K611" s="27"/>
      <c r="L611" s="26"/>
      <c r="N611" s="59"/>
      <c r="O611" s="26"/>
      <c r="Q611" s="27"/>
    </row>
    <row r="612" spans="1:17" hidden="1" outlineLevel="2" x14ac:dyDescent="0.2">
      <c r="A612" s="12" t="s">
        <v>172</v>
      </c>
      <c r="D612" s="23"/>
      <c r="F612" s="26"/>
      <c r="I612" s="26"/>
      <c r="K612" s="27"/>
      <c r="L612" s="26"/>
      <c r="N612" s="27"/>
      <c r="O612" s="26"/>
      <c r="Q612" s="27"/>
    </row>
    <row r="613" spans="1:17" hidden="1" outlineLevel="2" x14ac:dyDescent="0.2">
      <c r="A613" s="60" t="s">
        <v>639</v>
      </c>
      <c r="D613" s="23"/>
      <c r="F613" s="26"/>
      <c r="I613" s="26"/>
      <c r="K613" s="27"/>
      <c r="L613" s="26"/>
      <c r="N613" s="27"/>
      <c r="O613" s="26"/>
      <c r="Q613" s="27"/>
    </row>
    <row r="614" spans="1:17" hidden="1" outlineLevel="2" x14ac:dyDescent="0.2">
      <c r="A614" t="s">
        <v>174</v>
      </c>
      <c r="D614" s="23"/>
      <c r="F614" s="61"/>
      <c r="G614" s="56"/>
      <c r="H614" s="56"/>
      <c r="I614" s="61"/>
      <c r="J614" s="56"/>
      <c r="K614" s="57"/>
      <c r="L614" s="61"/>
      <c r="M614" s="56"/>
      <c r="N614" s="57"/>
      <c r="O614" s="61"/>
      <c r="P614" s="56"/>
      <c r="Q614" s="57"/>
    </row>
    <row r="615" spans="1:17" hidden="1" outlineLevel="2" x14ac:dyDescent="0.2">
      <c r="B615" t="s">
        <v>126</v>
      </c>
      <c r="D615" s="23" t="s">
        <v>158</v>
      </c>
      <c r="F615" s="26" t="s">
        <v>126</v>
      </c>
      <c r="G615" s="56"/>
      <c r="H615" s="62">
        <f>H606</f>
        <v>6.0011000000000002E-2</v>
      </c>
      <c r="I615" s="26" t="s">
        <v>126</v>
      </c>
      <c r="J615" s="56"/>
      <c r="K615" s="63">
        <f>K607</f>
        <v>5.1306999999999998E-2</v>
      </c>
      <c r="L615" s="26" t="s">
        <v>126</v>
      </c>
      <c r="M615" s="56"/>
      <c r="N615" s="63">
        <f>N607</f>
        <v>4.4866999999999997E-2</v>
      </c>
      <c r="O615" s="26" t="s">
        <v>126</v>
      </c>
      <c r="P615" s="56"/>
      <c r="Q615" s="63">
        <f>Q607</f>
        <v>4.7031844171888132E-2</v>
      </c>
    </row>
    <row r="616" spans="1:17" hidden="1" outlineLevel="2" x14ac:dyDescent="0.2">
      <c r="B616" t="s">
        <v>128</v>
      </c>
      <c r="D616" s="23" t="s">
        <v>158</v>
      </c>
      <c r="F616" s="26" t="s">
        <v>128</v>
      </c>
      <c r="G616" s="56"/>
      <c r="H616" s="62">
        <f>H607</f>
        <v>5.6736000000000002E-2</v>
      </c>
      <c r="I616" s="26" t="s">
        <v>128</v>
      </c>
      <c r="J616" s="56"/>
      <c r="K616" s="63">
        <f>K606</f>
        <v>5.4875E-2</v>
      </c>
      <c r="L616" s="26" t="s">
        <v>128</v>
      </c>
      <c r="M616" s="56"/>
      <c r="N616" s="63">
        <f>N606</f>
        <v>4.8842000000000003E-2</v>
      </c>
      <c r="O616" s="26" t="s">
        <v>128</v>
      </c>
      <c r="P616" s="56"/>
      <c r="Q616" s="63">
        <f>Q606</f>
        <v>5.0830576155073345E-2</v>
      </c>
    </row>
    <row r="617" spans="1:17" hidden="1" outlineLevel="2" x14ac:dyDescent="0.2">
      <c r="A617" t="s">
        <v>175</v>
      </c>
      <c r="D617" s="23" t="s">
        <v>158</v>
      </c>
      <c r="E617" s="112">
        <f>INDEX(F617:Q617,MATCH($E$596&amp;"_Rate",$F$570:$Q$570,0))</f>
        <v>4.7252000000000002E-2</v>
      </c>
      <c r="F617" s="64"/>
      <c r="G617" s="62"/>
      <c r="H617" s="62">
        <f>(H615*$E$522)+(H616*$E$523)</f>
        <v>5.8046E-2</v>
      </c>
      <c r="I617" s="64"/>
      <c r="J617" s="62"/>
      <c r="K617" s="62">
        <f>(K615*$E$522)+(K616*$E$523)</f>
        <v>5.3447799999999997E-2</v>
      </c>
      <c r="L617" s="64"/>
      <c r="M617" s="62"/>
      <c r="N617" s="62">
        <f>(N615*$E$522)+(N616*$E$523)</f>
        <v>4.7252000000000002E-2</v>
      </c>
      <c r="O617" s="64"/>
      <c r="P617" s="62"/>
      <c r="Q617" s="63">
        <f>(Q615*$E$522)+(Q616*$E$523)</f>
        <v>4.9311083361799263E-2</v>
      </c>
    </row>
    <row r="618" spans="1:17" hidden="1" outlineLevel="2" x14ac:dyDescent="0.2">
      <c r="A618" t="s">
        <v>176</v>
      </c>
      <c r="D618" s="23" t="s">
        <v>177</v>
      </c>
      <c r="F618" s="65"/>
      <c r="G618" s="66"/>
      <c r="H618" s="66">
        <f>_xlfn.RANK.EQ(H617,$H617:$Q617)</f>
        <v>1</v>
      </c>
      <c r="I618" s="65"/>
      <c r="J618" s="66"/>
      <c r="K618" s="66">
        <f>_xlfn.RANK.EQ(K617,$H617:$Q617)</f>
        <v>2</v>
      </c>
      <c r="L618" s="65"/>
      <c r="M618" s="66"/>
      <c r="N618" s="66">
        <f>_xlfn.RANK.EQ(N617,$H617:$Q617)</f>
        <v>4</v>
      </c>
      <c r="O618" s="65"/>
      <c r="P618" s="66"/>
      <c r="Q618" s="38">
        <f>_xlfn.RANK.EQ(Q617,$H617:$Q617)</f>
        <v>3</v>
      </c>
    </row>
    <row r="619" spans="1:17" hidden="1" outlineLevel="2" x14ac:dyDescent="0.2"/>
    <row r="620" spans="1:17" ht="15" hidden="1" outlineLevel="2" x14ac:dyDescent="0.25">
      <c r="A620" s="16" t="s">
        <v>178</v>
      </c>
      <c r="D620" s="23"/>
      <c r="F620" s="55"/>
    </row>
    <row r="621" spans="1:17" hidden="1" outlineLevel="2" x14ac:dyDescent="0.2">
      <c r="A621" t="s">
        <v>179</v>
      </c>
      <c r="D621" s="43" t="s">
        <v>132</v>
      </c>
      <c r="E621" s="67">
        <f>$E$807</f>
        <v>2.4E-2</v>
      </c>
    </row>
    <row r="622" spans="1:17" hidden="1" outlineLevel="2" x14ac:dyDescent="0.2">
      <c r="A622" s="45" t="s">
        <v>136</v>
      </c>
      <c r="B622" s="45"/>
      <c r="D622" s="43" t="s">
        <v>127</v>
      </c>
      <c r="E622" s="67">
        <f>$E$812</f>
        <v>0.15</v>
      </c>
      <c r="F622" s="55"/>
    </row>
    <row r="623" spans="1:17" hidden="1" outlineLevel="2" x14ac:dyDescent="0.2">
      <c r="F623" s="7">
        <v>2020</v>
      </c>
      <c r="G623" s="7">
        <v>2021</v>
      </c>
      <c r="H623" s="7">
        <v>2022</v>
      </c>
      <c r="I623" s="7">
        <v>2023</v>
      </c>
      <c r="J623" s="7">
        <v>2024</v>
      </c>
      <c r="K623" s="7">
        <v>2025</v>
      </c>
      <c r="L623" s="7">
        <v>2026</v>
      </c>
      <c r="M623" s="7">
        <v>2027</v>
      </c>
      <c r="N623" s="7">
        <v>2028</v>
      </c>
      <c r="O623" s="7">
        <v>2029</v>
      </c>
      <c r="P623" s="7">
        <v>2030</v>
      </c>
    </row>
    <row r="624" spans="1:17" hidden="1" outlineLevel="2" x14ac:dyDescent="0.2">
      <c r="A624" t="s">
        <v>175</v>
      </c>
      <c r="D624" s="43" t="s">
        <v>158</v>
      </c>
      <c r="F624" s="55">
        <f>E617</f>
        <v>4.7252000000000002E-2</v>
      </c>
      <c r="G624" s="55">
        <f>ROUND(F624*(1+$E$621),6)</f>
        <v>4.8385999999999998E-2</v>
      </c>
      <c r="H624" s="55">
        <f>ROUND(G624*(1+$E$621),6)</f>
        <v>4.9547000000000001E-2</v>
      </c>
      <c r="I624" s="55">
        <f>ROUND(H624*(1+$E$621),6)</f>
        <v>5.0736000000000003E-2</v>
      </c>
      <c r="J624" s="55">
        <f t="shared" ref="J624:P624" si="141">ROUND(I624*(1+$E$621),6)</f>
        <v>5.1954E-2</v>
      </c>
      <c r="K624" s="55">
        <f t="shared" si="141"/>
        <v>5.3200999999999998E-2</v>
      </c>
      <c r="L624" s="55">
        <f t="shared" si="141"/>
        <v>5.4477999999999999E-2</v>
      </c>
      <c r="M624" s="55">
        <f t="shared" si="141"/>
        <v>5.5785000000000001E-2</v>
      </c>
      <c r="N624" s="55">
        <f t="shared" si="141"/>
        <v>5.7124000000000001E-2</v>
      </c>
      <c r="O624" s="55">
        <f t="shared" si="141"/>
        <v>5.8494999999999998E-2</v>
      </c>
      <c r="P624" s="55">
        <f t="shared" si="141"/>
        <v>5.9899000000000001E-2</v>
      </c>
    </row>
    <row r="625" spans="1:16" hidden="1" outlineLevel="2" x14ac:dyDescent="0.2">
      <c r="A625" t="s">
        <v>180</v>
      </c>
      <c r="D625" s="43" t="s">
        <v>158</v>
      </c>
      <c r="F625" s="55">
        <f>F624*(1-$E$587)</f>
        <v>4.0164200000000004E-2</v>
      </c>
      <c r="G625" s="55">
        <f>G624*(1-$E$622)</f>
        <v>4.1128100000000001E-2</v>
      </c>
      <c r="H625" s="55">
        <f t="shared" ref="H625:P625" si="142">H624*(1-$E$622)</f>
        <v>4.2114949999999998E-2</v>
      </c>
      <c r="I625" s="55">
        <f t="shared" si="142"/>
        <v>4.31256E-2</v>
      </c>
      <c r="J625" s="55">
        <f t="shared" si="142"/>
        <v>4.4160899999999996E-2</v>
      </c>
      <c r="K625" s="55">
        <f t="shared" si="142"/>
        <v>4.522085E-2</v>
      </c>
      <c r="L625" s="55">
        <f t="shared" si="142"/>
        <v>4.6306299999999995E-2</v>
      </c>
      <c r="M625" s="55">
        <f t="shared" si="142"/>
        <v>4.7417250000000001E-2</v>
      </c>
      <c r="N625" s="55">
        <f t="shared" si="142"/>
        <v>4.8555399999999999E-2</v>
      </c>
      <c r="O625" s="55">
        <f t="shared" si="142"/>
        <v>4.9720749999999994E-2</v>
      </c>
      <c r="P625" s="55">
        <f t="shared" si="142"/>
        <v>5.0914149999999998E-2</v>
      </c>
    </row>
    <row r="626" spans="1:16" hidden="1" outlineLevel="2" x14ac:dyDescent="0.2">
      <c r="A626" t="s">
        <v>180</v>
      </c>
      <c r="D626" s="43" t="s">
        <v>181</v>
      </c>
      <c r="E626" t="s">
        <v>182</v>
      </c>
      <c r="F626" s="68">
        <f>ROUND(F625*100,4)</f>
        <v>4.0164</v>
      </c>
      <c r="G626" s="68">
        <f t="shared" ref="G626:P626" si="143">ROUND(G625*100,4)</f>
        <v>4.1128</v>
      </c>
      <c r="H626" s="68">
        <f t="shared" si="143"/>
        <v>4.2115</v>
      </c>
      <c r="I626" s="68">
        <f t="shared" si="143"/>
        <v>4.3125999999999998</v>
      </c>
      <c r="J626" s="68">
        <f t="shared" si="143"/>
        <v>4.4161000000000001</v>
      </c>
      <c r="K626" s="68">
        <f t="shared" si="143"/>
        <v>4.5221</v>
      </c>
      <c r="L626" s="68">
        <f t="shared" si="143"/>
        <v>4.6306000000000003</v>
      </c>
      <c r="M626" s="68">
        <f t="shared" si="143"/>
        <v>4.7416999999999998</v>
      </c>
      <c r="N626" s="68">
        <f t="shared" si="143"/>
        <v>4.8555000000000001</v>
      </c>
      <c r="O626" s="68">
        <f t="shared" si="143"/>
        <v>4.9721000000000002</v>
      </c>
      <c r="P626" s="68">
        <f t="shared" si="143"/>
        <v>5.0914000000000001</v>
      </c>
    </row>
    <row r="627" spans="1:16" hidden="1" outlineLevel="1" x14ac:dyDescent="0.2"/>
    <row r="628" spans="1:16" ht="17.25" hidden="1" outlineLevel="1" x14ac:dyDescent="0.3">
      <c r="A628" s="15" t="s">
        <v>198</v>
      </c>
    </row>
    <row r="629" spans="1:16" s="97" customFormat="1" hidden="1" outlineLevel="2" x14ac:dyDescent="0.2">
      <c r="A629" s="97" t="s">
        <v>138</v>
      </c>
      <c r="E629" s="147" t="str">
        <f>$E$10</f>
        <v>PSEG</v>
      </c>
    </row>
    <row r="630" spans="1:16" hidden="1" outlineLevel="2" x14ac:dyDescent="0.2">
      <c r="A630" t="s">
        <v>129</v>
      </c>
      <c r="D630" s="43"/>
    </row>
    <row r="631" spans="1:16" hidden="1" outlineLevel="2" x14ac:dyDescent="0.2">
      <c r="B631" t="s">
        <v>105</v>
      </c>
      <c r="D631" s="43" t="s">
        <v>127</v>
      </c>
      <c r="E631" s="70">
        <f>E525</f>
        <v>0.6</v>
      </c>
    </row>
    <row r="632" spans="1:16" hidden="1" outlineLevel="2" x14ac:dyDescent="0.2">
      <c r="B632" t="s">
        <v>106</v>
      </c>
      <c r="D632" s="43" t="s">
        <v>127</v>
      </c>
      <c r="E632" s="70">
        <f>E526</f>
        <v>0.4</v>
      </c>
    </row>
    <row r="633" spans="1:16" s="97" customFormat="1" hidden="1" outlineLevel="2" x14ac:dyDescent="0.2"/>
    <row r="634" spans="1:16" ht="15" hidden="1" outlineLevel="2" x14ac:dyDescent="0.25">
      <c r="A634" s="16" t="s">
        <v>623</v>
      </c>
      <c r="D634" s="23"/>
    </row>
    <row r="635" spans="1:16" s="97" customFormat="1" hidden="1" outlineLevel="2" x14ac:dyDescent="0.2">
      <c r="F635" s="7" t="s">
        <v>58</v>
      </c>
      <c r="G635" s="7"/>
      <c r="H635" s="7" t="s">
        <v>60</v>
      </c>
      <c r="I635" s="7"/>
      <c r="J635" s="7" t="s">
        <v>62</v>
      </c>
      <c r="K635" s="7"/>
      <c r="L635" s="7" t="s">
        <v>64</v>
      </c>
      <c r="M635" s="7"/>
    </row>
    <row r="636" spans="1:16" hidden="1" outlineLevel="2" x14ac:dyDescent="0.2">
      <c r="A636" t="s">
        <v>139</v>
      </c>
      <c r="F636" s="7" t="s">
        <v>618</v>
      </c>
      <c r="G636" s="7" t="s">
        <v>617</v>
      </c>
      <c r="H636" s="7" t="s">
        <v>618</v>
      </c>
      <c r="I636" s="7" t="s">
        <v>617</v>
      </c>
      <c r="J636" s="7" t="s">
        <v>618</v>
      </c>
      <c r="K636" s="7" t="s">
        <v>617</v>
      </c>
      <c r="L636" s="7" t="s">
        <v>618</v>
      </c>
      <c r="M636" s="7" t="s">
        <v>617</v>
      </c>
    </row>
    <row r="637" spans="1:16" hidden="1" outlineLevel="2" x14ac:dyDescent="0.2">
      <c r="A637" t="s">
        <v>105</v>
      </c>
      <c r="D637" s="23" t="s">
        <v>158</v>
      </c>
      <c r="F637" t="s">
        <v>105</v>
      </c>
      <c r="G637" s="1">
        <v>0.16070077373974206</v>
      </c>
      <c r="H637" s="110" t="s">
        <v>105</v>
      </c>
      <c r="I637" s="1">
        <v>0.11612548651817117</v>
      </c>
      <c r="J637" t="s">
        <v>105</v>
      </c>
      <c r="K637" s="1">
        <v>0.1618564126611958</v>
      </c>
      <c r="L637" t="s">
        <v>105</v>
      </c>
      <c r="M637" s="1">
        <v>0.15112028135990624</v>
      </c>
    </row>
    <row r="638" spans="1:16" hidden="1" outlineLevel="2" x14ac:dyDescent="0.2">
      <c r="A638" t="s">
        <v>199</v>
      </c>
      <c r="D638" s="23" t="s">
        <v>158</v>
      </c>
      <c r="F638" t="s">
        <v>619</v>
      </c>
      <c r="G638" s="1">
        <v>0.11870218053927317</v>
      </c>
      <c r="H638" s="110" t="s">
        <v>620</v>
      </c>
      <c r="I638" s="1">
        <v>7.8321031652989453E-2</v>
      </c>
      <c r="J638" t="s">
        <v>621</v>
      </c>
      <c r="K638" s="1">
        <v>5.5392825322391558E-2</v>
      </c>
      <c r="L638" t="s">
        <v>622</v>
      </c>
      <c r="M638" s="1">
        <v>9.4428135990621345E-2</v>
      </c>
    </row>
    <row r="639" spans="1:16" hidden="1" outlineLevel="2" x14ac:dyDescent="0.2">
      <c r="A639" t="s">
        <v>200</v>
      </c>
      <c r="D639" s="23" t="s">
        <v>158</v>
      </c>
      <c r="E639" s="112">
        <f>INDEX(G639:M639,MATCH($E$629,F635:M635,0))</f>
        <v>0.11927097772567409</v>
      </c>
      <c r="G639" s="62">
        <f>(G637*$E$631)+(G638*$E$632)</f>
        <v>0.1439013364595545</v>
      </c>
      <c r="I639" s="62">
        <f>(I637*$E$631)+(I638*$E$632)</f>
        <v>0.10100370457209848</v>
      </c>
      <c r="K639" s="132">
        <f>(K637*$E$631)+(K638*$E$632)</f>
        <v>0.11927097772567409</v>
      </c>
      <c r="M639" s="62">
        <f>(M637*$E$631)+(M638*$E$632)</f>
        <v>0.12844342321219226</v>
      </c>
    </row>
    <row r="640" spans="1:16" hidden="1" outlineLevel="2" x14ac:dyDescent="0.2">
      <c r="A640" t="s">
        <v>176</v>
      </c>
      <c r="D640" s="23" t="s">
        <v>177</v>
      </c>
      <c r="G640" s="52">
        <f>_xlfn.RANK.EQ(G639,$G639:$M639)</f>
        <v>1</v>
      </c>
      <c r="I640" s="52">
        <f>_xlfn.RANK.EQ(I639,$G639:$M639)</f>
        <v>4</v>
      </c>
      <c r="K640" s="52">
        <f>_xlfn.RANK.EQ(K639,$G639:$M639)</f>
        <v>3</v>
      </c>
      <c r="M640" s="52">
        <f>_xlfn.RANK.EQ(M639,$G639:$M639)</f>
        <v>2</v>
      </c>
    </row>
    <row r="641" spans="1:16" hidden="1" outlineLevel="2" x14ac:dyDescent="0.2"/>
    <row r="642" spans="1:16" ht="15" hidden="1" outlineLevel="2" x14ac:dyDescent="0.25">
      <c r="A642" s="16" t="s">
        <v>201</v>
      </c>
      <c r="D642" s="23"/>
      <c r="F642" s="55"/>
    </row>
    <row r="643" spans="1:16" hidden="1" outlineLevel="2" x14ac:dyDescent="0.2">
      <c r="A643" t="s">
        <v>179</v>
      </c>
      <c r="D643" s="43" t="s">
        <v>132</v>
      </c>
      <c r="E643" s="67">
        <f>E808</f>
        <v>2.46E-2</v>
      </c>
    </row>
    <row r="644" spans="1:16" hidden="1" outlineLevel="2" x14ac:dyDescent="0.2">
      <c r="A644" s="45" t="s">
        <v>136</v>
      </c>
      <c r="B644" s="45"/>
      <c r="D644" s="43" t="s">
        <v>127</v>
      </c>
      <c r="E644" s="67">
        <f>$E$812</f>
        <v>0.15</v>
      </c>
      <c r="F644" s="55"/>
    </row>
    <row r="645" spans="1:16" hidden="1" outlineLevel="2" x14ac:dyDescent="0.2">
      <c r="A645" t="s">
        <v>202</v>
      </c>
      <c r="D645" s="23" t="s">
        <v>203</v>
      </c>
      <c r="F645" s="7">
        <v>2020</v>
      </c>
      <c r="G645" s="7">
        <f>F645+1</f>
        <v>2021</v>
      </c>
      <c r="H645" s="7">
        <v>2022</v>
      </c>
      <c r="I645" s="7">
        <f>H645+1</f>
        <v>2023</v>
      </c>
      <c r="J645" s="7">
        <f>I645+1</f>
        <v>2024</v>
      </c>
      <c r="K645" s="7">
        <v>2025</v>
      </c>
      <c r="L645" s="7">
        <f>K645+1</f>
        <v>2026</v>
      </c>
      <c r="M645" s="7">
        <f>L645+1</f>
        <v>2027</v>
      </c>
      <c r="N645" s="7">
        <v>2028</v>
      </c>
      <c r="O645" s="7">
        <f>N645+1</f>
        <v>2029</v>
      </c>
      <c r="P645" s="7">
        <v>2030</v>
      </c>
    </row>
    <row r="646" spans="1:16" hidden="1" outlineLevel="2" x14ac:dyDescent="0.2">
      <c r="A646" t="s">
        <v>175</v>
      </c>
      <c r="D646" s="43" t="s">
        <v>158</v>
      </c>
      <c r="F646" s="55">
        <f>E639</f>
        <v>0.11927097772567409</v>
      </c>
      <c r="G646" s="55">
        <f>ROUND(F646*(1+$E$643),6)</f>
        <v>0.12220499999999999</v>
      </c>
      <c r="H646" s="55">
        <f t="shared" ref="H646:P646" si="144">ROUND(G646*(1+$E$643),6)</f>
        <v>0.12521099999999999</v>
      </c>
      <c r="I646" s="55">
        <f>ROUND(H646*(1+$E$643),6)</f>
        <v>0.12829099999999999</v>
      </c>
      <c r="J646" s="55">
        <f t="shared" si="144"/>
        <v>0.13144700000000001</v>
      </c>
      <c r="K646" s="55">
        <f t="shared" si="144"/>
        <v>0.134681</v>
      </c>
      <c r="L646" s="55">
        <f t="shared" si="144"/>
        <v>0.13799400000000001</v>
      </c>
      <c r="M646" s="55">
        <f t="shared" si="144"/>
        <v>0.14138899999999999</v>
      </c>
      <c r="N646" s="55">
        <f t="shared" si="144"/>
        <v>0.144867</v>
      </c>
      <c r="O646" s="55">
        <f t="shared" si="144"/>
        <v>0.14843100000000001</v>
      </c>
      <c r="P646" s="55">
        <f t="shared" si="144"/>
        <v>0.15208199999999999</v>
      </c>
    </row>
    <row r="647" spans="1:16" hidden="1" outlineLevel="2" x14ac:dyDescent="0.2">
      <c r="A647" t="s">
        <v>180</v>
      </c>
      <c r="D647" s="43" t="s">
        <v>158</v>
      </c>
      <c r="F647" s="55">
        <f>F646*(1-$E$644)</f>
        <v>0.10138033106682297</v>
      </c>
      <c r="G647" s="55">
        <f>G646*(1-$E$644)</f>
        <v>0.10387424999999999</v>
      </c>
      <c r="H647" s="55">
        <f t="shared" ref="H647:P647" si="145">H646*(1-$E$644)</f>
        <v>0.10642934999999999</v>
      </c>
      <c r="I647" s="55">
        <f t="shared" si="145"/>
        <v>0.10904734999999999</v>
      </c>
      <c r="J647" s="55">
        <f t="shared" si="145"/>
        <v>0.11172995000000001</v>
      </c>
      <c r="K647" s="55">
        <f t="shared" si="145"/>
        <v>0.11447884999999999</v>
      </c>
      <c r="L647" s="55">
        <f t="shared" si="145"/>
        <v>0.11729490000000001</v>
      </c>
      <c r="M647" s="55">
        <f t="shared" si="145"/>
        <v>0.12018064999999999</v>
      </c>
      <c r="N647" s="55">
        <f t="shared" si="145"/>
        <v>0.12313695</v>
      </c>
      <c r="O647" s="55">
        <f t="shared" si="145"/>
        <v>0.12616635000000001</v>
      </c>
      <c r="P647" s="55">
        <f t="shared" si="145"/>
        <v>0.12926969999999999</v>
      </c>
    </row>
    <row r="648" spans="1:16" hidden="1" outlineLevel="2" x14ac:dyDescent="0.2">
      <c r="A648" t="s">
        <v>180</v>
      </c>
      <c r="D648" s="43" t="s">
        <v>181</v>
      </c>
      <c r="E648" t="s">
        <v>182</v>
      </c>
      <c r="F648" s="68">
        <f>ROUND(F647*100,4)</f>
        <v>10.138</v>
      </c>
      <c r="G648" s="68">
        <f t="shared" ref="G648:P648" si="146">ROUND(G647*100,4)</f>
        <v>10.3874</v>
      </c>
      <c r="H648" s="68">
        <f t="shared" si="146"/>
        <v>10.642899999999999</v>
      </c>
      <c r="I648" s="68">
        <f t="shared" si="146"/>
        <v>10.9047</v>
      </c>
      <c r="J648" s="68">
        <f t="shared" si="146"/>
        <v>11.173</v>
      </c>
      <c r="K648" s="68">
        <f t="shared" si="146"/>
        <v>11.447900000000001</v>
      </c>
      <c r="L648" s="68">
        <f t="shared" si="146"/>
        <v>11.7295</v>
      </c>
      <c r="M648" s="68">
        <f t="shared" si="146"/>
        <v>12.0181</v>
      </c>
      <c r="N648" s="68">
        <f t="shared" si="146"/>
        <v>12.313700000000001</v>
      </c>
      <c r="O648" s="68">
        <f t="shared" si="146"/>
        <v>12.6166</v>
      </c>
      <c r="P648" s="68">
        <f t="shared" si="146"/>
        <v>12.927</v>
      </c>
    </row>
    <row r="649" spans="1:16" hidden="1" outlineLevel="1" x14ac:dyDescent="0.2"/>
    <row r="650" spans="1:16" ht="17.25" hidden="1" outlineLevel="1" x14ac:dyDescent="0.3">
      <c r="A650" s="15" t="s">
        <v>204</v>
      </c>
      <c r="F650" s="55"/>
    </row>
    <row r="651" spans="1:16" hidden="1" outlineLevel="2" x14ac:dyDescent="0.2">
      <c r="B651" s="12"/>
      <c r="F651" s="55"/>
    </row>
    <row r="652" spans="1:16" ht="15" hidden="1" outlineLevel="2" x14ac:dyDescent="0.25">
      <c r="A652" s="16" t="s">
        <v>205</v>
      </c>
      <c r="B652" s="12"/>
      <c r="F652" s="55"/>
    </row>
    <row r="653" spans="1:16" hidden="1" outlineLevel="2" x14ac:dyDescent="0.2">
      <c r="A653" t="s">
        <v>202</v>
      </c>
      <c r="D653" s="23" t="s">
        <v>203</v>
      </c>
      <c r="F653" s="7">
        <v>2020</v>
      </c>
      <c r="G653" s="7">
        <f>F653+1</f>
        <v>2021</v>
      </c>
      <c r="H653" s="7">
        <v>2022</v>
      </c>
      <c r="I653" s="7">
        <f>H653+1</f>
        <v>2023</v>
      </c>
      <c r="J653" s="7">
        <f>I653+1</f>
        <v>2024</v>
      </c>
      <c r="K653" s="7">
        <v>2025</v>
      </c>
      <c r="L653" s="7">
        <f>K653+1</f>
        <v>2026</v>
      </c>
      <c r="M653" s="7">
        <f>L653+1</f>
        <v>2027</v>
      </c>
      <c r="N653" s="7">
        <v>2028</v>
      </c>
      <c r="O653" s="7">
        <f>N653+1</f>
        <v>2029</v>
      </c>
      <c r="P653" s="7">
        <v>2030</v>
      </c>
    </row>
    <row r="654" spans="1:16" hidden="1" outlineLevel="2" x14ac:dyDescent="0.2">
      <c r="A654" t="s">
        <v>206</v>
      </c>
      <c r="D654" s="23" t="s">
        <v>207</v>
      </c>
      <c r="F654" s="71">
        <v>29.975731259631448</v>
      </c>
      <c r="G654" s="71">
        <v>31.15280264483237</v>
      </c>
      <c r="H654" s="71">
        <v>31.445800122279444</v>
      </c>
      <c r="I654" s="71">
        <v>32.184838906281179</v>
      </c>
      <c r="J654" s="71">
        <v>33.130469852340951</v>
      </c>
      <c r="K654" s="71">
        <v>36.142247085832736</v>
      </c>
      <c r="L654" s="71">
        <v>35.659448677440295</v>
      </c>
      <c r="M654" s="71">
        <v>37.850278302175688</v>
      </c>
      <c r="N654" s="71">
        <v>38.875792649070696</v>
      </c>
      <c r="O654" s="71">
        <v>39.400264694933817</v>
      </c>
      <c r="P654" s="71">
        <v>39.909585017880062</v>
      </c>
    </row>
    <row r="655" spans="1:16" hidden="1" outlineLevel="2" x14ac:dyDescent="0.2">
      <c r="A655" t="s">
        <v>208</v>
      </c>
      <c r="D655" s="23" t="s">
        <v>209</v>
      </c>
      <c r="F655" s="71">
        <v>57.94</v>
      </c>
      <c r="G655" s="71">
        <v>68.41</v>
      </c>
      <c r="H655" s="71">
        <v>70.06</v>
      </c>
      <c r="I655" s="71">
        <v>71.790000000000006</v>
      </c>
      <c r="J655" s="71">
        <v>73.53</v>
      </c>
      <c r="K655" s="71">
        <v>75.290000000000006</v>
      </c>
      <c r="L655" s="71">
        <v>77.010000000000005</v>
      </c>
      <c r="M655" s="71">
        <v>78.75</v>
      </c>
      <c r="N655" s="71">
        <v>80.45</v>
      </c>
      <c r="O655" s="71">
        <v>82.16</v>
      </c>
      <c r="P655" s="71">
        <v>83.93</v>
      </c>
    </row>
    <row r="656" spans="1:16" hidden="1" outlineLevel="2" x14ac:dyDescent="0.2">
      <c r="B656" s="12"/>
      <c r="F656" s="55"/>
    </row>
    <row r="657" spans="1:16" ht="15" hidden="1" outlineLevel="2" x14ac:dyDescent="0.25">
      <c r="A657" s="16" t="s">
        <v>592</v>
      </c>
      <c r="B657" s="12"/>
      <c r="F657" s="55"/>
    </row>
    <row r="658" spans="1:16" hidden="1" outlineLevel="2" x14ac:dyDescent="0.2">
      <c r="A658" s="12" t="s">
        <v>593</v>
      </c>
      <c r="B658" s="12"/>
      <c r="F658" s="55"/>
    </row>
    <row r="659" spans="1:16" hidden="1" outlineLevel="2" x14ac:dyDescent="0.2">
      <c r="A659" s="12"/>
      <c r="B659" s="12"/>
      <c r="F659" s="55"/>
    </row>
    <row r="660" spans="1:16" hidden="1" outlineLevel="2" x14ac:dyDescent="0.2">
      <c r="A660" s="69" t="s">
        <v>578</v>
      </c>
      <c r="B660" s="12"/>
      <c r="F660" s="55"/>
    </row>
    <row r="661" spans="1:16" hidden="1" outlineLevel="2" x14ac:dyDescent="0.2">
      <c r="A661" s="12" t="s">
        <v>579</v>
      </c>
      <c r="B661" s="12"/>
      <c r="F661" s="55"/>
    </row>
    <row r="662" spans="1:16" hidden="1" outlineLevel="2" x14ac:dyDescent="0.2">
      <c r="A662" t="s">
        <v>575</v>
      </c>
      <c r="D662" s="23" t="s">
        <v>127</v>
      </c>
      <c r="E662" s="118">
        <v>0.42</v>
      </c>
      <c r="F662" s="12"/>
    </row>
    <row r="663" spans="1:16" hidden="1" outlineLevel="2" x14ac:dyDescent="0.2">
      <c r="A663" t="s">
        <v>576</v>
      </c>
      <c r="D663" s="23" t="s">
        <v>127</v>
      </c>
      <c r="E663" s="118">
        <v>0.38</v>
      </c>
      <c r="F663" s="12"/>
    </row>
    <row r="664" spans="1:16" hidden="1" outlineLevel="2" x14ac:dyDescent="0.2">
      <c r="A664" s="12"/>
      <c r="B664" s="12"/>
      <c r="F664" s="55"/>
    </row>
    <row r="665" spans="1:16" s="21" customFormat="1" hidden="1" outlineLevel="2" x14ac:dyDescent="0.2">
      <c r="A665" s="21" t="s">
        <v>202</v>
      </c>
      <c r="D665" s="23" t="s">
        <v>203</v>
      </c>
      <c r="F665" s="7">
        <v>2020</v>
      </c>
      <c r="G665" s="7">
        <f>F665+1</f>
        <v>2021</v>
      </c>
      <c r="H665" s="7">
        <v>2022</v>
      </c>
      <c r="I665" s="7">
        <f>H665+1</f>
        <v>2023</v>
      </c>
      <c r="J665" s="7">
        <f>I665+1</f>
        <v>2024</v>
      </c>
      <c r="K665" s="7">
        <v>2025</v>
      </c>
      <c r="L665" s="7">
        <f>K665+1</f>
        <v>2026</v>
      </c>
      <c r="M665" s="7">
        <f>L665+1</f>
        <v>2027</v>
      </c>
      <c r="N665" s="7">
        <v>2028</v>
      </c>
      <c r="O665" s="7">
        <f>N665+1</f>
        <v>2029</v>
      </c>
      <c r="P665" s="7">
        <v>2030</v>
      </c>
    </row>
    <row r="666" spans="1:16" hidden="1" outlineLevel="2" x14ac:dyDescent="0.2">
      <c r="A666" s="69" t="s">
        <v>120</v>
      </c>
      <c r="B666" s="12"/>
      <c r="F666" s="55"/>
    </row>
    <row r="667" spans="1:16" hidden="1" outlineLevel="2" x14ac:dyDescent="0.2">
      <c r="A667" t="s">
        <v>208</v>
      </c>
      <c r="D667" s="23" t="s">
        <v>209</v>
      </c>
      <c r="F667" s="73">
        <f>F$655</f>
        <v>57.94</v>
      </c>
      <c r="G667" s="73">
        <f t="shared" ref="G667:P667" si="147">G$655</f>
        <v>68.41</v>
      </c>
      <c r="H667" s="73">
        <f t="shared" si="147"/>
        <v>70.06</v>
      </c>
      <c r="I667" s="73">
        <f t="shared" si="147"/>
        <v>71.790000000000006</v>
      </c>
      <c r="J667" s="73">
        <f t="shared" si="147"/>
        <v>73.53</v>
      </c>
      <c r="K667" s="73">
        <f t="shared" si="147"/>
        <v>75.290000000000006</v>
      </c>
      <c r="L667" s="73">
        <f t="shared" si="147"/>
        <v>77.010000000000005</v>
      </c>
      <c r="M667" s="73">
        <f t="shared" si="147"/>
        <v>78.75</v>
      </c>
      <c r="N667" s="73">
        <f t="shared" si="147"/>
        <v>80.45</v>
      </c>
      <c r="O667" s="73">
        <f t="shared" si="147"/>
        <v>82.16</v>
      </c>
      <c r="P667" s="73">
        <f t="shared" si="147"/>
        <v>83.93</v>
      </c>
    </row>
    <row r="668" spans="1:16" hidden="1" outlineLevel="2" x14ac:dyDescent="0.2">
      <c r="A668" t="s">
        <v>208</v>
      </c>
      <c r="D668" s="23" t="s">
        <v>210</v>
      </c>
      <c r="F668" s="74">
        <f>F667*1000</f>
        <v>57940</v>
      </c>
      <c r="G668" s="74">
        <f t="shared" ref="G668:P668" si="148">G667*1000</f>
        <v>68410</v>
      </c>
      <c r="H668" s="74">
        <f t="shared" si="148"/>
        <v>70060</v>
      </c>
      <c r="I668" s="74">
        <f>I667*1000</f>
        <v>71790</v>
      </c>
      <c r="J668" s="74">
        <f t="shared" si="148"/>
        <v>73530</v>
      </c>
      <c r="K668" s="74">
        <f t="shared" si="148"/>
        <v>75290</v>
      </c>
      <c r="L668" s="74">
        <f t="shared" si="148"/>
        <v>77010</v>
      </c>
      <c r="M668" s="74">
        <f t="shared" si="148"/>
        <v>78750</v>
      </c>
      <c r="N668" s="74">
        <f>N667*1000</f>
        <v>80450</v>
      </c>
      <c r="O668" s="74">
        <f t="shared" si="148"/>
        <v>82160</v>
      </c>
      <c r="P668" s="74">
        <f t="shared" si="148"/>
        <v>83930</v>
      </c>
    </row>
    <row r="669" spans="1:16" hidden="1" outlineLevel="2" x14ac:dyDescent="0.2">
      <c r="A669" s="97" t="s">
        <v>624</v>
      </c>
      <c r="D669" s="23" t="s">
        <v>127</v>
      </c>
      <c r="E669" s="70">
        <f>E662</f>
        <v>0.42</v>
      </c>
      <c r="F669" s="74"/>
      <c r="G669" s="74"/>
      <c r="H669" s="74"/>
      <c r="I669" s="74"/>
      <c r="J669" s="74"/>
      <c r="K669" s="74"/>
      <c r="L669" s="74"/>
      <c r="M669" s="74"/>
      <c r="N669" s="74"/>
      <c r="O669" s="74"/>
      <c r="P669" s="74"/>
    </row>
    <row r="670" spans="1:16" hidden="1" outlineLevel="2" x14ac:dyDescent="0.2">
      <c r="A670" t="s">
        <v>211</v>
      </c>
      <c r="D670" s="23" t="s">
        <v>210</v>
      </c>
      <c r="F670" s="74">
        <f>+F668*$E$669</f>
        <v>24334.799999999999</v>
      </c>
      <c r="G670" s="74">
        <f t="shared" ref="G670:N670" si="149">+G668*$E$669</f>
        <v>28732.2</v>
      </c>
      <c r="H670" s="74">
        <f>+H668*$E$669</f>
        <v>29425.200000000001</v>
      </c>
      <c r="I670" s="74">
        <f t="shared" si="149"/>
        <v>30151.8</v>
      </c>
      <c r="J670" s="74">
        <f t="shared" si="149"/>
        <v>30882.6</v>
      </c>
      <c r="K670" s="74">
        <f t="shared" si="149"/>
        <v>31621.8</v>
      </c>
      <c r="L670" s="74">
        <f t="shared" si="149"/>
        <v>32344.199999999997</v>
      </c>
      <c r="M670" s="74">
        <f t="shared" si="149"/>
        <v>33075</v>
      </c>
      <c r="N670" s="74">
        <f t="shared" si="149"/>
        <v>33789</v>
      </c>
      <c r="O670" s="74">
        <f>+O668*$E$669</f>
        <v>34507.199999999997</v>
      </c>
      <c r="P670" s="74">
        <f>+P668*$E$669</f>
        <v>35250.6</v>
      </c>
    </row>
    <row r="671" spans="1:16" hidden="1" outlineLevel="2" x14ac:dyDescent="0.2">
      <c r="A671" t="s">
        <v>577</v>
      </c>
      <c r="D671" s="23" t="s">
        <v>127</v>
      </c>
      <c r="E671" s="118">
        <v>0.16306560502283104</v>
      </c>
    </row>
    <row r="672" spans="1:16" hidden="1" outlineLevel="2" x14ac:dyDescent="0.2">
      <c r="A672" t="s">
        <v>213</v>
      </c>
      <c r="C672" s="45"/>
      <c r="D672" s="43" t="s">
        <v>214</v>
      </c>
      <c r="F672" s="76">
        <f>+$E671*8760</f>
        <v>1428.4547</v>
      </c>
      <c r="G672" s="76">
        <f t="shared" ref="G672:P672" si="150">+$E671*8760</f>
        <v>1428.4547</v>
      </c>
      <c r="H672" s="76">
        <f t="shared" si="150"/>
        <v>1428.4547</v>
      </c>
      <c r="I672" s="76">
        <f t="shared" si="150"/>
        <v>1428.4547</v>
      </c>
      <c r="J672" s="76">
        <f t="shared" si="150"/>
        <v>1428.4547</v>
      </c>
      <c r="K672" s="76">
        <f t="shared" si="150"/>
        <v>1428.4547</v>
      </c>
      <c r="L672" s="76">
        <f t="shared" si="150"/>
        <v>1428.4547</v>
      </c>
      <c r="M672" s="76">
        <f t="shared" si="150"/>
        <v>1428.4547</v>
      </c>
      <c r="N672" s="76">
        <f t="shared" si="150"/>
        <v>1428.4547</v>
      </c>
      <c r="O672" s="76">
        <f t="shared" si="150"/>
        <v>1428.4547</v>
      </c>
      <c r="P672" s="76">
        <f t="shared" si="150"/>
        <v>1428.4547</v>
      </c>
    </row>
    <row r="673" spans="1:16" hidden="1" outlineLevel="2" x14ac:dyDescent="0.2">
      <c r="A673" t="s">
        <v>215</v>
      </c>
      <c r="C673" s="45"/>
      <c r="D673" s="43" t="s">
        <v>35</v>
      </c>
      <c r="F673" s="73">
        <f>F670/F672</f>
        <v>17.035751991295207</v>
      </c>
      <c r="G673" s="73">
        <f t="shared" ref="G673:P673" si="151">G670/G672</f>
        <v>20.114183529936231</v>
      </c>
      <c r="H673" s="73">
        <f t="shared" si="151"/>
        <v>20.599323170696277</v>
      </c>
      <c r="I673" s="73">
        <f t="shared" si="151"/>
        <v>21.10798473343257</v>
      </c>
      <c r="J673" s="73">
        <f>J670/J672</f>
        <v>21.619586536415891</v>
      </c>
      <c r="K673" s="73">
        <f t="shared" si="151"/>
        <v>22.137068819893273</v>
      </c>
      <c r="L673" s="73">
        <f t="shared" si="151"/>
        <v>22.64279014238253</v>
      </c>
      <c r="M673" s="73">
        <f t="shared" si="151"/>
        <v>23.154391945365855</v>
      </c>
      <c r="N673" s="73">
        <f t="shared" si="151"/>
        <v>23.654232787361057</v>
      </c>
      <c r="O673" s="73">
        <f>O670/O672</f>
        <v>24.157013869603283</v>
      </c>
      <c r="P673" s="73">
        <f t="shared" si="151"/>
        <v>24.677436393327699</v>
      </c>
    </row>
    <row r="674" spans="1:16" hidden="1" outlineLevel="2" x14ac:dyDescent="0.2">
      <c r="A674" t="s">
        <v>216</v>
      </c>
      <c r="C674" s="45"/>
      <c r="D674" s="43" t="s">
        <v>207</v>
      </c>
      <c r="F674" s="77">
        <f>F$654+F673</f>
        <v>47.011483250926659</v>
      </c>
      <c r="G674" s="77">
        <f>G$654+G673</f>
        <v>51.266986174768604</v>
      </c>
      <c r="H674" s="77">
        <f t="shared" ref="H674:O674" si="152">H$654+H673</f>
        <v>52.045123292975717</v>
      </c>
      <c r="I674" s="77">
        <f t="shared" si="152"/>
        <v>53.292823639713745</v>
      </c>
      <c r="J674" s="77">
        <f>J$654+J673</f>
        <v>54.750056388756846</v>
      </c>
      <c r="K674" s="77">
        <f t="shared" si="152"/>
        <v>58.279315905726008</v>
      </c>
      <c r="L674" s="77">
        <f t="shared" si="152"/>
        <v>58.302238819822826</v>
      </c>
      <c r="M674" s="77">
        <f t="shared" si="152"/>
        <v>61.00467024754154</v>
      </c>
      <c r="N674" s="77">
        <f t="shared" si="152"/>
        <v>62.530025436431757</v>
      </c>
      <c r="O674" s="77">
        <f t="shared" si="152"/>
        <v>63.5572785645371</v>
      </c>
      <c r="P674" s="77">
        <f>P$654+P673</f>
        <v>64.587021411207758</v>
      </c>
    </row>
    <row r="675" spans="1:16" hidden="1" outlineLevel="2" x14ac:dyDescent="0.2">
      <c r="A675" t="s">
        <v>216</v>
      </c>
      <c r="C675" s="45"/>
      <c r="D675" s="43" t="s">
        <v>158</v>
      </c>
      <c r="F675" s="78">
        <f>ROUND(F674/1000,4)</f>
        <v>4.7E-2</v>
      </c>
      <c r="G675" s="78">
        <f t="shared" ref="G675:P675" si="153">ROUND(G674/1000,4)</f>
        <v>5.1299999999999998E-2</v>
      </c>
      <c r="H675" s="78">
        <f t="shared" si="153"/>
        <v>5.1999999999999998E-2</v>
      </c>
      <c r="I675" s="78">
        <f t="shared" si="153"/>
        <v>5.33E-2</v>
      </c>
      <c r="J675" s="78">
        <f t="shared" si="153"/>
        <v>5.4800000000000001E-2</v>
      </c>
      <c r="K675" s="78">
        <f>ROUND(K674/1000,4)</f>
        <v>5.8299999999999998E-2</v>
      </c>
      <c r="L675" s="78">
        <f t="shared" si="153"/>
        <v>5.8299999999999998E-2</v>
      </c>
      <c r="M675" s="78">
        <f t="shared" si="153"/>
        <v>6.0999999999999999E-2</v>
      </c>
      <c r="N675" s="78">
        <f t="shared" si="153"/>
        <v>6.25E-2</v>
      </c>
      <c r="O675" s="78">
        <f t="shared" si="153"/>
        <v>6.3600000000000004E-2</v>
      </c>
      <c r="P675" s="78">
        <f t="shared" si="153"/>
        <v>6.4600000000000005E-2</v>
      </c>
    </row>
    <row r="676" spans="1:16" hidden="1" outlineLevel="2" x14ac:dyDescent="0.2">
      <c r="A676" t="s">
        <v>217</v>
      </c>
      <c r="C676" s="45"/>
      <c r="D676" s="43" t="s">
        <v>181</v>
      </c>
      <c r="F676" s="68">
        <f t="shared" ref="F676:P676" si="154">F675*100</f>
        <v>4.7</v>
      </c>
      <c r="G676" s="68">
        <f t="shared" si="154"/>
        <v>5.13</v>
      </c>
      <c r="H676" s="68">
        <f>H675*100</f>
        <v>5.2</v>
      </c>
      <c r="I676" s="68">
        <f t="shared" si="154"/>
        <v>5.33</v>
      </c>
      <c r="J676" s="68">
        <f t="shared" si="154"/>
        <v>5.48</v>
      </c>
      <c r="K676" s="68">
        <f t="shared" si="154"/>
        <v>5.83</v>
      </c>
      <c r="L676" s="68">
        <f t="shared" si="154"/>
        <v>5.83</v>
      </c>
      <c r="M676" s="68">
        <f t="shared" si="154"/>
        <v>6.1</v>
      </c>
      <c r="N676" s="68">
        <f t="shared" si="154"/>
        <v>6.25</v>
      </c>
      <c r="O676" s="68">
        <f t="shared" si="154"/>
        <v>6.36</v>
      </c>
      <c r="P676" s="68">
        <f t="shared" si="154"/>
        <v>6.4600000000000009</v>
      </c>
    </row>
    <row r="677" spans="1:16" hidden="1" outlineLevel="2" x14ac:dyDescent="0.2">
      <c r="F677" s="55"/>
    </row>
    <row r="678" spans="1:16" hidden="1" outlineLevel="2" x14ac:dyDescent="0.2">
      <c r="A678" s="69" t="s">
        <v>121</v>
      </c>
      <c r="B678" s="12"/>
      <c r="F678" s="55"/>
    </row>
    <row r="679" spans="1:16" hidden="1" outlineLevel="2" x14ac:dyDescent="0.2">
      <c r="A679" t="s">
        <v>208</v>
      </c>
      <c r="D679" s="23" t="s">
        <v>209</v>
      </c>
      <c r="F679" s="73">
        <f>F$655</f>
        <v>57.94</v>
      </c>
      <c r="G679" s="73">
        <f t="shared" ref="G679:P679" si="155">G$655</f>
        <v>68.41</v>
      </c>
      <c r="H679" s="73">
        <f t="shared" si="155"/>
        <v>70.06</v>
      </c>
      <c r="I679" s="73">
        <f t="shared" si="155"/>
        <v>71.790000000000006</v>
      </c>
      <c r="J679" s="73">
        <f t="shared" si="155"/>
        <v>73.53</v>
      </c>
      <c r="K679" s="73">
        <f t="shared" si="155"/>
        <v>75.290000000000006</v>
      </c>
      <c r="L679" s="73">
        <f t="shared" si="155"/>
        <v>77.010000000000005</v>
      </c>
      <c r="M679" s="73">
        <f t="shared" si="155"/>
        <v>78.75</v>
      </c>
      <c r="N679" s="73">
        <f t="shared" si="155"/>
        <v>80.45</v>
      </c>
      <c r="O679" s="73">
        <f t="shared" si="155"/>
        <v>82.16</v>
      </c>
      <c r="P679" s="73">
        <f t="shared" si="155"/>
        <v>83.93</v>
      </c>
    </row>
    <row r="680" spans="1:16" hidden="1" outlineLevel="2" x14ac:dyDescent="0.2">
      <c r="A680" t="s">
        <v>208</v>
      </c>
      <c r="D680" s="23" t="s">
        <v>210</v>
      </c>
      <c r="F680" s="74">
        <f>F679*1000</f>
        <v>57940</v>
      </c>
      <c r="G680" s="74">
        <f t="shared" ref="G680:P680" si="156">G679*1000</f>
        <v>68410</v>
      </c>
      <c r="H680" s="74">
        <f t="shared" si="156"/>
        <v>70060</v>
      </c>
      <c r="I680" s="74">
        <f t="shared" si="156"/>
        <v>71790</v>
      </c>
      <c r="J680" s="74">
        <f t="shared" si="156"/>
        <v>73530</v>
      </c>
      <c r="K680" s="74">
        <f t="shared" si="156"/>
        <v>75290</v>
      </c>
      <c r="L680" s="74">
        <f t="shared" si="156"/>
        <v>77010</v>
      </c>
      <c r="M680" s="74">
        <f t="shared" si="156"/>
        <v>78750</v>
      </c>
      <c r="N680" s="74">
        <f t="shared" si="156"/>
        <v>80450</v>
      </c>
      <c r="O680" s="74">
        <f t="shared" si="156"/>
        <v>82160</v>
      </c>
      <c r="P680" s="74">
        <f t="shared" si="156"/>
        <v>83930</v>
      </c>
    </row>
    <row r="681" spans="1:16" hidden="1" outlineLevel="2" x14ac:dyDescent="0.2">
      <c r="A681" t="s">
        <v>624</v>
      </c>
      <c r="D681" s="23" t="s">
        <v>127</v>
      </c>
      <c r="E681" s="70">
        <f>E663</f>
        <v>0.38</v>
      </c>
      <c r="F681" s="74"/>
      <c r="G681" s="74"/>
      <c r="H681" s="74"/>
      <c r="I681" s="74"/>
      <c r="J681" s="74"/>
      <c r="K681" s="74"/>
      <c r="L681" s="74"/>
      <c r="M681" s="74"/>
      <c r="N681" s="74"/>
      <c r="O681" s="74"/>
      <c r="P681" s="74"/>
    </row>
    <row r="682" spans="1:16" hidden="1" outlineLevel="2" x14ac:dyDescent="0.2">
      <c r="A682" t="s">
        <v>211</v>
      </c>
      <c r="D682" s="23" t="s">
        <v>210</v>
      </c>
      <c r="F682" s="74">
        <f>+F680*$E$681</f>
        <v>22017.200000000001</v>
      </c>
      <c r="G682" s="74">
        <f t="shared" ref="G682:P682" si="157">+G680*$E$681</f>
        <v>25995.8</v>
      </c>
      <c r="H682" s="74">
        <f t="shared" si="157"/>
        <v>26622.799999999999</v>
      </c>
      <c r="I682" s="74">
        <f t="shared" si="157"/>
        <v>27280.2</v>
      </c>
      <c r="J682" s="74">
        <f t="shared" si="157"/>
        <v>27941.4</v>
      </c>
      <c r="K682" s="74">
        <f t="shared" si="157"/>
        <v>28610.2</v>
      </c>
      <c r="L682" s="74">
        <f t="shared" si="157"/>
        <v>29263.8</v>
      </c>
      <c r="M682" s="74">
        <f t="shared" si="157"/>
        <v>29925</v>
      </c>
      <c r="N682" s="74">
        <f t="shared" si="157"/>
        <v>30571</v>
      </c>
      <c r="O682" s="74">
        <f t="shared" si="157"/>
        <v>31220.799999999999</v>
      </c>
      <c r="P682" s="74">
        <f t="shared" si="157"/>
        <v>31893.4</v>
      </c>
    </row>
    <row r="683" spans="1:16" hidden="1" outlineLevel="2" x14ac:dyDescent="0.2">
      <c r="A683" t="s">
        <v>212</v>
      </c>
      <c r="D683" s="23" t="s">
        <v>127</v>
      </c>
      <c r="E683" s="118">
        <v>0.15295328767123292</v>
      </c>
    </row>
    <row r="684" spans="1:16" hidden="1" outlineLevel="2" x14ac:dyDescent="0.2">
      <c r="A684" t="s">
        <v>213</v>
      </c>
      <c r="C684" s="45"/>
      <c r="D684" s="43" t="s">
        <v>214</v>
      </c>
      <c r="F684" s="76">
        <f>+$E683*8760</f>
        <v>1339.8708000000004</v>
      </c>
      <c r="G684" s="76">
        <f t="shared" ref="G684:P684" si="158">+$E683*8760</f>
        <v>1339.8708000000004</v>
      </c>
      <c r="H684" s="76">
        <f t="shared" si="158"/>
        <v>1339.8708000000004</v>
      </c>
      <c r="I684" s="76">
        <f t="shared" si="158"/>
        <v>1339.8708000000004</v>
      </c>
      <c r="J684" s="76">
        <f t="shared" si="158"/>
        <v>1339.8708000000004</v>
      </c>
      <c r="K684" s="76">
        <f t="shared" si="158"/>
        <v>1339.8708000000004</v>
      </c>
      <c r="L684" s="76">
        <f t="shared" si="158"/>
        <v>1339.8708000000004</v>
      </c>
      <c r="M684" s="76">
        <f t="shared" si="158"/>
        <v>1339.8708000000004</v>
      </c>
      <c r="N684" s="76">
        <f t="shared" si="158"/>
        <v>1339.8708000000004</v>
      </c>
      <c r="O684" s="76">
        <f t="shared" si="158"/>
        <v>1339.8708000000004</v>
      </c>
      <c r="P684" s="76">
        <f t="shared" si="158"/>
        <v>1339.8708000000004</v>
      </c>
    </row>
    <row r="685" spans="1:16" hidden="1" outlineLevel="2" x14ac:dyDescent="0.2">
      <c r="A685" t="s">
        <v>215</v>
      </c>
      <c r="C685" s="45"/>
      <c r="D685" s="43" t="s">
        <v>35</v>
      </c>
      <c r="F685" s="73">
        <f>F682/F684</f>
        <v>16.432330639640774</v>
      </c>
      <c r="G685" s="73">
        <f t="shared" ref="G685:O685" si="159">G682/G684</f>
        <v>19.40172141970703</v>
      </c>
      <c r="H685" s="73">
        <f t="shared" si="159"/>
        <v>19.86967698676618</v>
      </c>
      <c r="I685" s="73">
        <f t="shared" si="159"/>
        <v>20.360321308591839</v>
      </c>
      <c r="J685" s="73">
        <f>J682/J684</f>
        <v>20.853801724763308</v>
      </c>
      <c r="K685" s="73">
        <f t="shared" si="159"/>
        <v>21.352954329626403</v>
      </c>
      <c r="L685" s="73">
        <f t="shared" si="159"/>
        <v>21.840762557106245</v>
      </c>
      <c r="M685" s="73">
        <f t="shared" si="159"/>
        <v>22.334242973277714</v>
      </c>
      <c r="N685" s="73">
        <f t="shared" si="159"/>
        <v>22.816379012065934</v>
      </c>
      <c r="O685" s="73">
        <f t="shared" si="159"/>
        <v>23.301351145199963</v>
      </c>
      <c r="P685" s="73">
        <f>P682/P684</f>
        <v>23.803339844408875</v>
      </c>
    </row>
    <row r="686" spans="1:16" hidden="1" outlineLevel="2" x14ac:dyDescent="0.2">
      <c r="A686" t="s">
        <v>216</v>
      </c>
      <c r="C686" s="45"/>
      <c r="D686" s="43" t="s">
        <v>207</v>
      </c>
      <c r="F686" s="77">
        <f>F$654+F685</f>
        <v>46.408061899272226</v>
      </c>
      <c r="G686" s="77">
        <f t="shared" ref="G686:P686" si="160">G$654+G685</f>
        <v>50.5545240645394</v>
      </c>
      <c r="H686" s="77">
        <f t="shared" si="160"/>
        <v>51.315477109045624</v>
      </c>
      <c r="I686" s="77">
        <f t="shared" si="160"/>
        <v>52.545160214873022</v>
      </c>
      <c r="J686" s="77">
        <f t="shared" si="160"/>
        <v>53.984271577104259</v>
      </c>
      <c r="K686" s="77">
        <f>K$654+K685</f>
        <v>57.495201415459135</v>
      </c>
      <c r="L686" s="77">
        <f t="shared" si="160"/>
        <v>57.500211234546541</v>
      </c>
      <c r="M686" s="77">
        <f t="shared" si="160"/>
        <v>60.184521275453406</v>
      </c>
      <c r="N686" s="77">
        <f t="shared" si="160"/>
        <v>61.692171661136626</v>
      </c>
      <c r="O686" s="77">
        <f t="shared" si="160"/>
        <v>62.701615840133783</v>
      </c>
      <c r="P686" s="77">
        <f t="shared" si="160"/>
        <v>63.712924862288936</v>
      </c>
    </row>
    <row r="687" spans="1:16" hidden="1" outlineLevel="2" x14ac:dyDescent="0.2">
      <c r="A687" t="s">
        <v>216</v>
      </c>
      <c r="C687" s="45"/>
      <c r="D687" s="43" t="s">
        <v>158</v>
      </c>
      <c r="F687" s="78">
        <f t="shared" ref="F687:P687" si="161">ROUND(F686/1000,4)</f>
        <v>4.6399999999999997E-2</v>
      </c>
      <c r="G687" s="78">
        <f>ROUND(G686/1000,4)</f>
        <v>5.0599999999999999E-2</v>
      </c>
      <c r="H687" s="78">
        <f t="shared" si="161"/>
        <v>5.1299999999999998E-2</v>
      </c>
      <c r="I687" s="78">
        <f t="shared" si="161"/>
        <v>5.2499999999999998E-2</v>
      </c>
      <c r="J687" s="78">
        <f t="shared" si="161"/>
        <v>5.3999999999999999E-2</v>
      </c>
      <c r="K687" s="78">
        <f t="shared" si="161"/>
        <v>5.7500000000000002E-2</v>
      </c>
      <c r="L687" s="78">
        <f t="shared" si="161"/>
        <v>5.7500000000000002E-2</v>
      </c>
      <c r="M687" s="78">
        <f t="shared" si="161"/>
        <v>6.0199999999999997E-2</v>
      </c>
      <c r="N687" s="78">
        <f t="shared" si="161"/>
        <v>6.1699999999999998E-2</v>
      </c>
      <c r="O687" s="78">
        <f t="shared" si="161"/>
        <v>6.2700000000000006E-2</v>
      </c>
      <c r="P687" s="78">
        <f t="shared" si="161"/>
        <v>6.3700000000000007E-2</v>
      </c>
    </row>
    <row r="688" spans="1:16" hidden="1" outlineLevel="2" x14ac:dyDescent="0.2">
      <c r="A688" t="s">
        <v>217</v>
      </c>
      <c r="C688" s="45"/>
      <c r="D688" s="43" t="s">
        <v>181</v>
      </c>
      <c r="F688" s="68">
        <f t="shared" ref="F688:P688" si="162">F687*100</f>
        <v>4.6399999999999997</v>
      </c>
      <c r="G688" s="68">
        <f t="shared" si="162"/>
        <v>5.0599999999999996</v>
      </c>
      <c r="H688" s="68">
        <f t="shared" si="162"/>
        <v>5.13</v>
      </c>
      <c r="I688" s="68">
        <f t="shared" si="162"/>
        <v>5.25</v>
      </c>
      <c r="J688" s="68">
        <f t="shared" si="162"/>
        <v>5.4</v>
      </c>
      <c r="K688" s="68">
        <f t="shared" si="162"/>
        <v>5.75</v>
      </c>
      <c r="L688" s="68">
        <f t="shared" si="162"/>
        <v>5.75</v>
      </c>
      <c r="M688" s="68">
        <f t="shared" si="162"/>
        <v>6.02</v>
      </c>
      <c r="N688" s="68">
        <f t="shared" si="162"/>
        <v>6.17</v>
      </c>
      <c r="O688" s="68">
        <f t="shared" si="162"/>
        <v>6.2700000000000005</v>
      </c>
      <c r="P688" s="68">
        <f t="shared" si="162"/>
        <v>6.370000000000001</v>
      </c>
    </row>
    <row r="689" spans="1:6" hidden="1" outlineLevel="2" x14ac:dyDescent="0.2">
      <c r="F689" s="55"/>
    </row>
    <row r="690" spans="1:6" hidden="1" outlineLevel="1" x14ac:dyDescent="0.2">
      <c r="F690" s="77"/>
    </row>
    <row r="691" spans="1:6" ht="17.25" hidden="1" outlineLevel="1" x14ac:dyDescent="0.3">
      <c r="A691" s="15" t="s">
        <v>218</v>
      </c>
    </row>
    <row r="692" spans="1:6" hidden="1" outlineLevel="2" x14ac:dyDescent="0.2">
      <c r="F692" s="55"/>
    </row>
    <row r="693" spans="1:6" ht="15" hidden="1" outlineLevel="2" x14ac:dyDescent="0.25">
      <c r="A693" s="16" t="s">
        <v>219</v>
      </c>
      <c r="F693" s="55"/>
    </row>
    <row r="694" spans="1:6" hidden="1" outlineLevel="2" x14ac:dyDescent="0.2">
      <c r="A694" s="12" t="s">
        <v>220</v>
      </c>
      <c r="F694" s="55"/>
    </row>
    <row r="695" spans="1:6" hidden="1" outlineLevel="2" x14ac:dyDescent="0.2">
      <c r="F695" s="55"/>
    </row>
    <row r="696" spans="1:6" hidden="1" outlineLevel="2" x14ac:dyDescent="0.2">
      <c r="A696" t="s">
        <v>583</v>
      </c>
      <c r="C696" s="19" t="s">
        <v>221</v>
      </c>
      <c r="F696" s="55"/>
    </row>
    <row r="697" spans="1:6" hidden="1" outlineLevel="2" x14ac:dyDescent="0.2">
      <c r="C697" t="s">
        <v>222</v>
      </c>
      <c r="D697" s="23" t="s">
        <v>207</v>
      </c>
      <c r="E697" s="71">
        <v>32.9</v>
      </c>
      <c r="F697" s="55"/>
    </row>
    <row r="698" spans="1:6" hidden="1" outlineLevel="2" x14ac:dyDescent="0.2">
      <c r="C698" t="s">
        <v>223</v>
      </c>
      <c r="D698" s="23" t="s">
        <v>207</v>
      </c>
      <c r="E698" s="71">
        <v>36</v>
      </c>
      <c r="F698" s="55"/>
    </row>
    <row r="699" spans="1:6" hidden="1" outlineLevel="2" x14ac:dyDescent="0.2">
      <c r="C699" t="s">
        <v>224</v>
      </c>
      <c r="D699" s="23" t="s">
        <v>207</v>
      </c>
      <c r="E699" s="71">
        <v>35.799999999999997</v>
      </c>
      <c r="F699" s="55"/>
    </row>
    <row r="700" spans="1:6" hidden="1" outlineLevel="2" x14ac:dyDescent="0.2">
      <c r="C700" t="s">
        <v>225</v>
      </c>
      <c r="D700" s="23" t="s">
        <v>207</v>
      </c>
      <c r="E700" s="71">
        <v>32.6</v>
      </c>
      <c r="F700" s="55"/>
    </row>
    <row r="701" spans="1:6" hidden="1" outlineLevel="2" x14ac:dyDescent="0.2">
      <c r="C701" t="s">
        <v>226</v>
      </c>
      <c r="D701" s="23" t="s">
        <v>207</v>
      </c>
      <c r="E701" s="71">
        <v>30</v>
      </c>
      <c r="F701" s="55"/>
    </row>
    <row r="702" spans="1:6" hidden="1" outlineLevel="2" x14ac:dyDescent="0.2">
      <c r="C702" t="s">
        <v>221</v>
      </c>
      <c r="D702" s="23" t="s">
        <v>207</v>
      </c>
      <c r="E702" s="73">
        <f>AVERAGE(E697:E701)</f>
        <v>33.46</v>
      </c>
      <c r="F702" s="55"/>
    </row>
    <row r="703" spans="1:6" hidden="1" outlineLevel="2" x14ac:dyDescent="0.2">
      <c r="A703" t="s">
        <v>584</v>
      </c>
      <c r="D703" s="23" t="s">
        <v>207</v>
      </c>
      <c r="E703" s="113">
        <f>INDEX($E$697:$E$702,MATCH(C696,$C$697:$C$702,0))</f>
        <v>33.46</v>
      </c>
      <c r="F703" s="55"/>
    </row>
    <row r="704" spans="1:6" s="97" customFormat="1" hidden="1" outlineLevel="2" x14ac:dyDescent="0.2">
      <c r="D704" s="23"/>
      <c r="E704" s="71"/>
      <c r="F704" s="54"/>
    </row>
    <row r="705" spans="1:16" ht="15" hidden="1" outlineLevel="2" x14ac:dyDescent="0.25">
      <c r="A705" s="16" t="s">
        <v>219</v>
      </c>
      <c r="F705" s="55"/>
    </row>
    <row r="706" spans="1:16" hidden="1" outlineLevel="2" x14ac:dyDescent="0.2">
      <c r="A706" t="s">
        <v>227</v>
      </c>
      <c r="D706" s="23" t="s">
        <v>127</v>
      </c>
      <c r="E706" s="67">
        <f>E809</f>
        <v>2.9000000000000001E-2</v>
      </c>
      <c r="F706" s="55"/>
    </row>
    <row r="707" spans="1:16" hidden="1" outlineLevel="2" x14ac:dyDescent="0.2">
      <c r="F707" s="55"/>
    </row>
    <row r="708" spans="1:16" hidden="1" outlineLevel="2" x14ac:dyDescent="0.2">
      <c r="F708" s="7">
        <v>2020</v>
      </c>
      <c r="G708" s="7">
        <v>2021</v>
      </c>
      <c r="H708" s="7">
        <v>2022</v>
      </c>
      <c r="I708" s="7">
        <v>2023</v>
      </c>
      <c r="J708" s="7">
        <v>2024</v>
      </c>
      <c r="K708" s="7">
        <v>2025</v>
      </c>
      <c r="L708" s="7">
        <v>2026</v>
      </c>
      <c r="M708" s="7">
        <v>2027</v>
      </c>
      <c r="N708" s="7">
        <v>2028</v>
      </c>
      <c r="O708" s="7">
        <v>2029</v>
      </c>
      <c r="P708" s="7">
        <v>2030</v>
      </c>
    </row>
    <row r="709" spans="1:16" hidden="1" outlineLevel="2" x14ac:dyDescent="0.2">
      <c r="A709" t="s">
        <v>217</v>
      </c>
      <c r="D709" s="23" t="s">
        <v>207</v>
      </c>
      <c r="F709" s="73">
        <f>E703</f>
        <v>33.46</v>
      </c>
      <c r="G709" s="77">
        <f>F709*(1+$E$706)</f>
        <v>34.430340000000001</v>
      </c>
      <c r="H709" s="77">
        <f t="shared" ref="H709:P709" si="163">G709*(1+$E$706)</f>
        <v>35.428819859999997</v>
      </c>
      <c r="I709" s="77">
        <f>H709*(1+$E$706)</f>
        <v>36.456255635939996</v>
      </c>
      <c r="J709" s="77">
        <f t="shared" si="163"/>
        <v>37.513487049382256</v>
      </c>
      <c r="K709" s="77">
        <f t="shared" si="163"/>
        <v>38.601378173814339</v>
      </c>
      <c r="L709" s="77">
        <f t="shared" si="163"/>
        <v>39.720818140854952</v>
      </c>
      <c r="M709" s="77">
        <f t="shared" si="163"/>
        <v>40.872721866939742</v>
      </c>
      <c r="N709" s="77">
        <f t="shared" si="163"/>
        <v>42.058030801080989</v>
      </c>
      <c r="O709" s="77">
        <f>N709*(1+$E$706)</f>
        <v>43.277713694312332</v>
      </c>
      <c r="P709" s="77">
        <f t="shared" si="163"/>
        <v>44.532767391447386</v>
      </c>
    </row>
    <row r="710" spans="1:16" hidden="1" outlineLevel="2" x14ac:dyDescent="0.2">
      <c r="A710" t="s">
        <v>217</v>
      </c>
      <c r="C710" s="45"/>
      <c r="D710" s="43" t="s">
        <v>158</v>
      </c>
      <c r="F710" s="78">
        <f>ROUND(F709/1000,4)</f>
        <v>3.3500000000000002E-2</v>
      </c>
      <c r="G710" s="78">
        <f t="shared" ref="G710:P710" si="164">ROUND(G709/1000,4)</f>
        <v>3.44E-2</v>
      </c>
      <c r="H710" s="78">
        <f t="shared" si="164"/>
        <v>3.5400000000000001E-2</v>
      </c>
      <c r="I710" s="78">
        <f t="shared" si="164"/>
        <v>3.6499999999999998E-2</v>
      </c>
      <c r="J710" s="78">
        <f t="shared" si="164"/>
        <v>3.7499999999999999E-2</v>
      </c>
      <c r="K710" s="78">
        <f t="shared" si="164"/>
        <v>3.8600000000000002E-2</v>
      </c>
      <c r="L710" s="78">
        <f t="shared" si="164"/>
        <v>3.9699999999999999E-2</v>
      </c>
      <c r="M710" s="78">
        <f>ROUND(M709/1000,4)</f>
        <v>4.0899999999999999E-2</v>
      </c>
      <c r="N710" s="78">
        <f t="shared" si="164"/>
        <v>4.2099999999999999E-2</v>
      </c>
      <c r="O710" s="78">
        <f t="shared" si="164"/>
        <v>4.3299999999999998E-2</v>
      </c>
      <c r="P710" s="78">
        <f t="shared" si="164"/>
        <v>4.4499999999999998E-2</v>
      </c>
    </row>
    <row r="711" spans="1:16" hidden="1" outlineLevel="2" x14ac:dyDescent="0.2">
      <c r="A711" t="s">
        <v>217</v>
      </c>
      <c r="C711" s="45"/>
      <c r="D711" s="43" t="s">
        <v>181</v>
      </c>
      <c r="F711" s="68">
        <f t="shared" ref="F711:P711" si="165">F710*100</f>
        <v>3.35</v>
      </c>
      <c r="G711" s="68">
        <f t="shared" si="165"/>
        <v>3.44</v>
      </c>
      <c r="H711" s="68">
        <f t="shared" si="165"/>
        <v>3.54</v>
      </c>
      <c r="I711" s="68">
        <f t="shared" si="165"/>
        <v>3.65</v>
      </c>
      <c r="J711" s="68">
        <f t="shared" si="165"/>
        <v>3.75</v>
      </c>
      <c r="K711" s="68">
        <f t="shared" si="165"/>
        <v>3.8600000000000003</v>
      </c>
      <c r="L711" s="68">
        <f t="shared" si="165"/>
        <v>3.9699999999999998</v>
      </c>
      <c r="M711" s="68">
        <f t="shared" si="165"/>
        <v>4.09</v>
      </c>
      <c r="N711" s="68">
        <f t="shared" si="165"/>
        <v>4.21</v>
      </c>
      <c r="O711" s="68">
        <f t="shared" si="165"/>
        <v>4.33</v>
      </c>
      <c r="P711" s="68">
        <f t="shared" si="165"/>
        <v>4.45</v>
      </c>
    </row>
    <row r="712" spans="1:16" hidden="1" outlineLevel="1" x14ac:dyDescent="0.2">
      <c r="F712" s="55"/>
    </row>
    <row r="713" spans="1:16" s="97" customFormat="1" ht="17.25" hidden="1" outlineLevel="1" x14ac:dyDescent="0.3">
      <c r="A713" s="15" t="s">
        <v>654</v>
      </c>
      <c r="F713" s="55"/>
    </row>
    <row r="714" spans="1:16" s="97" customFormat="1" hidden="1" outlineLevel="1" x14ac:dyDescent="0.2">
      <c r="F714" s="55"/>
    </row>
    <row r="715" spans="1:16" s="97" customFormat="1" hidden="1" outlineLevel="1" x14ac:dyDescent="0.2">
      <c r="D715" s="7" t="s">
        <v>101</v>
      </c>
      <c r="F715" s="55"/>
    </row>
    <row r="716" spans="1:16" s="97" customFormat="1" hidden="1" outlineLevel="1" x14ac:dyDescent="0.2">
      <c r="A716" s="97" t="s">
        <v>77</v>
      </c>
      <c r="D716" s="19" t="s">
        <v>107</v>
      </c>
      <c r="F716" s="55"/>
    </row>
    <row r="717" spans="1:16" s="97" customFormat="1" hidden="1" outlineLevel="1" x14ac:dyDescent="0.2">
      <c r="A717" s="97" t="s">
        <v>78</v>
      </c>
      <c r="D717" s="19" t="s">
        <v>106</v>
      </c>
      <c r="F717" s="55"/>
    </row>
    <row r="718" spans="1:16" s="97" customFormat="1" hidden="1" outlineLevel="1" x14ac:dyDescent="0.2">
      <c r="A718" s="41" t="s">
        <v>79</v>
      </c>
      <c r="D718" s="19" t="s">
        <v>107</v>
      </c>
      <c r="F718" s="55"/>
    </row>
    <row r="719" spans="1:16" s="97" customFormat="1" hidden="1" outlineLevel="1" x14ac:dyDescent="0.2">
      <c r="A719" s="41" t="s">
        <v>80</v>
      </c>
      <c r="D719" s="19" t="s">
        <v>106</v>
      </c>
      <c r="F719" s="55"/>
    </row>
    <row r="720" spans="1:16" s="97" customFormat="1" hidden="1" outlineLevel="1" x14ac:dyDescent="0.2">
      <c r="A720" s="41" t="s">
        <v>81</v>
      </c>
      <c r="D720" s="19" t="s">
        <v>106</v>
      </c>
      <c r="F720" s="55"/>
    </row>
    <row r="721" spans="1:6" s="97" customFormat="1" hidden="1" outlineLevel="1" x14ac:dyDescent="0.2">
      <c r="A721" s="97" t="s">
        <v>82</v>
      </c>
      <c r="D721" s="19" t="s">
        <v>107</v>
      </c>
      <c r="F721" s="55"/>
    </row>
    <row r="722" spans="1:6" s="97" customFormat="1" hidden="1" outlineLevel="1" x14ac:dyDescent="0.2">
      <c r="A722" s="97" t="s">
        <v>83</v>
      </c>
      <c r="D722" s="19" t="s">
        <v>107</v>
      </c>
      <c r="F722" s="55"/>
    </row>
    <row r="723" spans="1:6" s="97" customFormat="1" hidden="1" outlineLevel="1" x14ac:dyDescent="0.2">
      <c r="A723" s="97" t="s">
        <v>84</v>
      </c>
      <c r="D723" s="19" t="s">
        <v>106</v>
      </c>
      <c r="F723" s="55"/>
    </row>
    <row r="724" spans="1:6" s="97" customFormat="1" hidden="1" outlineLevel="1" x14ac:dyDescent="0.2">
      <c r="A724" s="97" t="s">
        <v>85</v>
      </c>
      <c r="D724" s="19" t="s">
        <v>107</v>
      </c>
      <c r="F724" s="55"/>
    </row>
    <row r="725" spans="1:6" s="97" customFormat="1" hidden="1" outlineLevel="1" x14ac:dyDescent="0.2">
      <c r="A725" s="97" t="s">
        <v>86</v>
      </c>
      <c r="D725" s="19" t="s">
        <v>106</v>
      </c>
      <c r="F725" s="55"/>
    </row>
    <row r="726" spans="1:6" s="97" customFormat="1" hidden="1" outlineLevel="1" x14ac:dyDescent="0.2">
      <c r="A726" s="97" t="s">
        <v>87</v>
      </c>
      <c r="D726" s="19" t="s">
        <v>106</v>
      </c>
      <c r="F726" s="55"/>
    </row>
    <row r="727" spans="1:6" s="97" customFormat="1" hidden="1" outlineLevel="1" x14ac:dyDescent="0.2">
      <c r="A727" s="97" t="s">
        <v>88</v>
      </c>
      <c r="D727" s="19" t="s">
        <v>108</v>
      </c>
      <c r="F727" s="55"/>
    </row>
    <row r="728" spans="1:6" s="97" customFormat="1" hidden="1" outlineLevel="1" x14ac:dyDescent="0.2">
      <c r="A728" s="97" t="s">
        <v>89</v>
      </c>
      <c r="D728" s="19" t="s">
        <v>108</v>
      </c>
      <c r="F728" s="55"/>
    </row>
    <row r="729" spans="1:6" s="97" customFormat="1" hidden="1" outlineLevel="1" x14ac:dyDescent="0.2">
      <c r="A729" s="97" t="s">
        <v>90</v>
      </c>
      <c r="D729" s="19" t="s">
        <v>108</v>
      </c>
      <c r="F729" s="55"/>
    </row>
    <row r="730" spans="1:6" s="97" customFormat="1" hidden="1" outlineLevel="1" x14ac:dyDescent="0.2">
      <c r="A730" s="97" t="s">
        <v>91</v>
      </c>
      <c r="D730" s="19" t="s">
        <v>109</v>
      </c>
      <c r="F730" s="55"/>
    </row>
    <row r="731" spans="1:6" s="97" customFormat="1" hidden="1" outlineLevel="1" x14ac:dyDescent="0.2">
      <c r="A731" s="97" t="s">
        <v>92</v>
      </c>
      <c r="D731" s="19" t="s">
        <v>111</v>
      </c>
      <c r="F731" s="55"/>
    </row>
    <row r="732" spans="1:6" s="97" customFormat="1" hidden="1" outlineLevel="1" x14ac:dyDescent="0.2">
      <c r="A732" s="97" t="s">
        <v>93</v>
      </c>
      <c r="D732" s="19" t="s">
        <v>110</v>
      </c>
      <c r="F732" s="55"/>
    </row>
    <row r="733" spans="1:6" s="97" customFormat="1" hidden="1" outlineLevel="1" x14ac:dyDescent="0.2">
      <c r="A733" s="104" t="s">
        <v>94</v>
      </c>
      <c r="D733" s="19" t="s">
        <v>105</v>
      </c>
      <c r="F733" s="55"/>
    </row>
    <row r="734" spans="1:6" s="97" customFormat="1" hidden="1" outlineLevel="1" x14ac:dyDescent="0.2">
      <c r="A734" s="42" t="s">
        <v>95</v>
      </c>
      <c r="D734" s="19" t="s">
        <v>105</v>
      </c>
      <c r="F734" s="55"/>
    </row>
    <row r="735" spans="1:6" s="97" customFormat="1" hidden="1" outlineLevel="1" x14ac:dyDescent="0.2">
      <c r="F735" s="55"/>
    </row>
    <row r="736" spans="1:6" ht="17.25" hidden="1" outlineLevel="1" x14ac:dyDescent="0.3">
      <c r="A736" s="15" t="s">
        <v>228</v>
      </c>
    </row>
    <row r="737" spans="1:18" hidden="1" outlineLevel="2" x14ac:dyDescent="0.2">
      <c r="F737" s="79"/>
      <c r="G737" s="79"/>
      <c r="H737" s="79"/>
      <c r="I737" s="79"/>
      <c r="J737" s="79"/>
      <c r="K737" s="79"/>
      <c r="L737" s="79"/>
      <c r="M737" s="79"/>
      <c r="N737" s="79"/>
      <c r="O737" s="79"/>
      <c r="P737" s="79"/>
    </row>
    <row r="738" spans="1:18" ht="15" hidden="1" outlineLevel="2" x14ac:dyDescent="0.25">
      <c r="A738" s="16" t="s">
        <v>229</v>
      </c>
      <c r="F738" s="79"/>
      <c r="G738" s="79"/>
      <c r="H738" s="79"/>
      <c r="I738" s="79"/>
      <c r="J738" s="79"/>
      <c r="K738" s="79"/>
      <c r="L738" s="79"/>
      <c r="M738" s="79"/>
      <c r="N738" s="79"/>
      <c r="O738" s="79"/>
      <c r="P738" s="79"/>
    </row>
    <row r="739" spans="1:18" hidden="1" outlineLevel="2" x14ac:dyDescent="0.2">
      <c r="F739" s="7">
        <v>2020</v>
      </c>
      <c r="G739" s="7">
        <v>2021</v>
      </c>
      <c r="H739" s="7">
        <v>2022</v>
      </c>
      <c r="I739" s="7">
        <v>2023</v>
      </c>
      <c r="J739" s="7">
        <v>2024</v>
      </c>
      <c r="K739" s="7">
        <v>2025</v>
      </c>
      <c r="L739" s="7">
        <v>2026</v>
      </c>
      <c r="M739" s="7">
        <v>2027</v>
      </c>
      <c r="N739" s="7">
        <v>2028</v>
      </c>
      <c r="O739" s="7">
        <v>2029</v>
      </c>
      <c r="P739" s="7">
        <v>2030</v>
      </c>
    </row>
    <row r="740" spans="1:18" hidden="1" outlineLevel="2" x14ac:dyDescent="0.2">
      <c r="A740" t="s">
        <v>105</v>
      </c>
      <c r="D740" s="43" t="s">
        <v>181</v>
      </c>
      <c r="F740" s="79">
        <f>F558</f>
        <v>15.1435</v>
      </c>
      <c r="G740" s="79">
        <f t="shared" ref="G740:O740" si="166">G558</f>
        <v>15.5221</v>
      </c>
      <c r="H740" s="79">
        <f t="shared" si="166"/>
        <v>15.9101</v>
      </c>
      <c r="I740" s="79">
        <f t="shared" si="166"/>
        <v>16.3078</v>
      </c>
      <c r="J740" s="79">
        <f t="shared" si="166"/>
        <v>16.715499999999999</v>
      </c>
      <c r="K740" s="79">
        <f t="shared" si="166"/>
        <v>17.133400000000002</v>
      </c>
      <c r="L740" s="79">
        <f t="shared" si="166"/>
        <v>17.561699999999998</v>
      </c>
      <c r="M740" s="79">
        <f t="shared" si="166"/>
        <v>18.000699999999998</v>
      </c>
      <c r="N740" s="79">
        <f t="shared" si="166"/>
        <v>18.450700000000001</v>
      </c>
      <c r="O740" s="79">
        <f t="shared" si="166"/>
        <v>18.911999999999999</v>
      </c>
      <c r="P740" s="79">
        <f>P558</f>
        <v>19.384799999999998</v>
      </c>
    </row>
    <row r="741" spans="1:18" hidden="1" outlineLevel="2" x14ac:dyDescent="0.2">
      <c r="A741" t="s">
        <v>230</v>
      </c>
      <c r="D741" s="43" t="s">
        <v>181</v>
      </c>
      <c r="F741" s="79">
        <f>F591</f>
        <v>5.3906999999999998</v>
      </c>
      <c r="G741" s="79">
        <f t="shared" ref="G741:P741" si="167">G591</f>
        <v>5.5201000000000002</v>
      </c>
      <c r="H741" s="79">
        <f t="shared" si="167"/>
        <v>5.6525999999999996</v>
      </c>
      <c r="I741" s="79">
        <f t="shared" si="167"/>
        <v>5.7881999999999998</v>
      </c>
      <c r="J741" s="79">
        <f t="shared" si="167"/>
        <v>5.9271000000000003</v>
      </c>
      <c r="K741" s="79">
        <f t="shared" si="167"/>
        <v>6.0693999999999999</v>
      </c>
      <c r="L741" s="79">
        <f t="shared" si="167"/>
        <v>6.2150999999999996</v>
      </c>
      <c r="M741" s="79">
        <f t="shared" si="167"/>
        <v>6.3643000000000001</v>
      </c>
      <c r="N741" s="79">
        <f t="shared" si="167"/>
        <v>6.5170000000000003</v>
      </c>
      <c r="O741" s="79">
        <f t="shared" si="167"/>
        <v>6.6734</v>
      </c>
      <c r="P741" s="79">
        <f t="shared" si="167"/>
        <v>6.8335999999999997</v>
      </c>
    </row>
    <row r="742" spans="1:18" hidden="1" outlineLevel="2" x14ac:dyDescent="0.2">
      <c r="A742" t="s">
        <v>107</v>
      </c>
      <c r="D742" s="43" t="s">
        <v>181</v>
      </c>
      <c r="F742" s="79">
        <f>F626</f>
        <v>4.0164</v>
      </c>
      <c r="G742" s="79">
        <f t="shared" ref="G742:P742" si="168">G626</f>
        <v>4.1128</v>
      </c>
      <c r="H742" s="79">
        <f t="shared" si="168"/>
        <v>4.2115</v>
      </c>
      <c r="I742" s="79">
        <f t="shared" si="168"/>
        <v>4.3125999999999998</v>
      </c>
      <c r="J742" s="79">
        <f t="shared" si="168"/>
        <v>4.4161000000000001</v>
      </c>
      <c r="K742" s="79">
        <f t="shared" si="168"/>
        <v>4.5221</v>
      </c>
      <c r="L742" s="79">
        <f t="shared" si="168"/>
        <v>4.6306000000000003</v>
      </c>
      <c r="M742" s="79">
        <f t="shared" si="168"/>
        <v>4.7416999999999998</v>
      </c>
      <c r="N742" s="79">
        <f t="shared" si="168"/>
        <v>4.8555000000000001</v>
      </c>
      <c r="O742" s="79">
        <f t="shared" si="168"/>
        <v>4.9721000000000002</v>
      </c>
      <c r="P742" s="79">
        <f t="shared" si="168"/>
        <v>5.0914000000000001</v>
      </c>
    </row>
    <row r="743" spans="1:18" hidden="1" outlineLevel="2" x14ac:dyDescent="0.2">
      <c r="A743" t="s">
        <v>108</v>
      </c>
      <c r="D743" s="43" t="s">
        <v>181</v>
      </c>
      <c r="F743" s="79">
        <f>F648</f>
        <v>10.138</v>
      </c>
      <c r="G743" s="79">
        <f t="shared" ref="G743:P743" si="169">G648</f>
        <v>10.3874</v>
      </c>
      <c r="H743" s="79">
        <f t="shared" si="169"/>
        <v>10.642899999999999</v>
      </c>
      <c r="I743" s="79">
        <f t="shared" si="169"/>
        <v>10.9047</v>
      </c>
      <c r="J743" s="79">
        <f t="shared" si="169"/>
        <v>11.173</v>
      </c>
      <c r="K743" s="79">
        <f t="shared" si="169"/>
        <v>11.447900000000001</v>
      </c>
      <c r="L743" s="79">
        <f t="shared" si="169"/>
        <v>11.7295</v>
      </c>
      <c r="M743" s="79">
        <f t="shared" si="169"/>
        <v>12.0181</v>
      </c>
      <c r="N743" s="79">
        <f t="shared" si="169"/>
        <v>12.313700000000001</v>
      </c>
      <c r="O743" s="79">
        <f t="shared" si="169"/>
        <v>12.6166</v>
      </c>
      <c r="P743" s="79">
        <f t="shared" si="169"/>
        <v>12.927</v>
      </c>
    </row>
    <row r="744" spans="1:18" hidden="1" outlineLevel="2" x14ac:dyDescent="0.2">
      <c r="A744" t="s">
        <v>231</v>
      </c>
      <c r="D744" s="43" t="s">
        <v>181</v>
      </c>
      <c r="F744" s="79">
        <f>F676</f>
        <v>4.7</v>
      </c>
      <c r="G744" s="79">
        <f t="shared" ref="G744:P744" si="170">G676</f>
        <v>5.13</v>
      </c>
      <c r="H744" s="79">
        <f t="shared" si="170"/>
        <v>5.2</v>
      </c>
      <c r="I744" s="79">
        <f t="shared" si="170"/>
        <v>5.33</v>
      </c>
      <c r="J744" s="79">
        <f t="shared" si="170"/>
        <v>5.48</v>
      </c>
      <c r="K744" s="79">
        <f t="shared" si="170"/>
        <v>5.83</v>
      </c>
      <c r="L744" s="79">
        <f t="shared" si="170"/>
        <v>5.83</v>
      </c>
      <c r="M744" s="79">
        <f t="shared" si="170"/>
        <v>6.1</v>
      </c>
      <c r="N744" s="79">
        <f t="shared" si="170"/>
        <v>6.25</v>
      </c>
      <c r="O744" s="79">
        <f t="shared" si="170"/>
        <v>6.36</v>
      </c>
      <c r="P744" s="79">
        <f t="shared" si="170"/>
        <v>6.4600000000000009</v>
      </c>
    </row>
    <row r="745" spans="1:18" hidden="1" outlineLevel="2" x14ac:dyDescent="0.2">
      <c r="A745" t="s">
        <v>232</v>
      </c>
      <c r="D745" s="43" t="s">
        <v>181</v>
      </c>
      <c r="F745" s="79">
        <f>F688</f>
        <v>4.6399999999999997</v>
      </c>
      <c r="G745" s="79">
        <f t="shared" ref="G745:P745" si="171">G688</f>
        <v>5.0599999999999996</v>
      </c>
      <c r="H745" s="79">
        <f t="shared" si="171"/>
        <v>5.13</v>
      </c>
      <c r="I745" s="79">
        <f t="shared" si="171"/>
        <v>5.25</v>
      </c>
      <c r="J745" s="79">
        <f t="shared" si="171"/>
        <v>5.4</v>
      </c>
      <c r="K745" s="79">
        <f t="shared" si="171"/>
        <v>5.75</v>
      </c>
      <c r="L745" s="79">
        <f t="shared" si="171"/>
        <v>5.75</v>
      </c>
      <c r="M745" s="79">
        <f t="shared" si="171"/>
        <v>6.02</v>
      </c>
      <c r="N745" s="79">
        <f t="shared" si="171"/>
        <v>6.17</v>
      </c>
      <c r="O745" s="79">
        <f t="shared" si="171"/>
        <v>6.2700000000000005</v>
      </c>
      <c r="P745" s="79">
        <f t="shared" si="171"/>
        <v>6.370000000000001</v>
      </c>
    </row>
    <row r="746" spans="1:18" hidden="1" outlineLevel="2" x14ac:dyDescent="0.2">
      <c r="A746" t="s">
        <v>233</v>
      </c>
      <c r="D746" s="43" t="s">
        <v>181</v>
      </c>
      <c r="F746" s="79">
        <f>F711</f>
        <v>3.35</v>
      </c>
      <c r="G746" s="79">
        <f t="shared" ref="G746:P746" si="172">G711</f>
        <v>3.44</v>
      </c>
      <c r="H746" s="79">
        <f t="shared" si="172"/>
        <v>3.54</v>
      </c>
      <c r="I746" s="79">
        <f t="shared" si="172"/>
        <v>3.65</v>
      </c>
      <c r="J746" s="79">
        <f t="shared" si="172"/>
        <v>3.75</v>
      </c>
      <c r="K746" s="79">
        <f t="shared" si="172"/>
        <v>3.8600000000000003</v>
      </c>
      <c r="L746" s="79">
        <f t="shared" si="172"/>
        <v>3.9699999999999998</v>
      </c>
      <c r="M746" s="79">
        <f t="shared" si="172"/>
        <v>4.09</v>
      </c>
      <c r="N746" s="79">
        <f t="shared" si="172"/>
        <v>4.21</v>
      </c>
      <c r="O746" s="79">
        <f t="shared" si="172"/>
        <v>4.33</v>
      </c>
      <c r="P746" s="79">
        <f t="shared" si="172"/>
        <v>4.45</v>
      </c>
    </row>
    <row r="747" spans="1:18" hidden="1" outlineLevel="2" x14ac:dyDescent="0.2">
      <c r="F747" s="79"/>
      <c r="G747" s="79"/>
      <c r="H747" s="79"/>
      <c r="I747" s="79"/>
      <c r="J747" s="79"/>
      <c r="K747" s="79"/>
      <c r="L747" s="79"/>
      <c r="M747" s="79"/>
      <c r="N747" s="79"/>
      <c r="O747" s="79"/>
      <c r="P747" s="79"/>
    </row>
    <row r="748" spans="1:18" ht="15" hidden="1" outlineLevel="2" x14ac:dyDescent="0.25">
      <c r="A748" s="16" t="s">
        <v>234</v>
      </c>
      <c r="F748" s="12"/>
      <c r="H748" s="79"/>
      <c r="I748" s="79"/>
      <c r="J748" s="79"/>
      <c r="K748" s="79"/>
      <c r="L748" s="79"/>
      <c r="M748" s="79"/>
      <c r="N748" s="79"/>
      <c r="O748" s="79"/>
      <c r="P748" s="79"/>
    </row>
    <row r="749" spans="1:18" s="97" customFormat="1" hidden="1" outlineLevel="2" x14ac:dyDescent="0.2">
      <c r="A749" s="12" t="s">
        <v>640</v>
      </c>
      <c r="F749" s="79"/>
      <c r="G749" s="79"/>
      <c r="H749" s="79"/>
      <c r="I749" s="79"/>
      <c r="J749" s="79"/>
      <c r="K749" s="79"/>
      <c r="L749" s="79"/>
      <c r="M749" s="79"/>
      <c r="N749" s="79"/>
      <c r="O749" s="79"/>
      <c r="P749" s="79"/>
    </row>
    <row r="750" spans="1:18" hidden="1" outlineLevel="2" x14ac:dyDescent="0.2">
      <c r="D750" s="7" t="s">
        <v>101</v>
      </c>
      <c r="E750" s="7" t="s">
        <v>560</v>
      </c>
      <c r="F750" s="7">
        <v>2020</v>
      </c>
      <c r="G750" s="7">
        <v>2021</v>
      </c>
      <c r="H750" s="7">
        <v>2022</v>
      </c>
      <c r="I750" s="7">
        <v>2023</v>
      </c>
      <c r="J750" s="7">
        <v>2024</v>
      </c>
      <c r="K750" s="7">
        <v>2025</v>
      </c>
      <c r="L750" s="7">
        <v>2026</v>
      </c>
      <c r="M750" s="7">
        <v>2027</v>
      </c>
      <c r="N750" s="7">
        <v>2028</v>
      </c>
      <c r="O750" s="7">
        <v>2029</v>
      </c>
      <c r="P750" s="7">
        <v>2030</v>
      </c>
    </row>
    <row r="751" spans="1:18" hidden="1" outlineLevel="2" x14ac:dyDescent="0.2">
      <c r="A751" t="s">
        <v>82</v>
      </c>
      <c r="D751" s="17" t="str">
        <f t="shared" ref="D751:D763" si="173">INDEX($D$716:$D$734,MATCH(A751,$A$716:$A$734))</f>
        <v>Large C&amp;I</v>
      </c>
      <c r="E751" s="52">
        <f>VLOOKUP(D751,'File Info'!$A$99:$B$105,2,FALSE)</f>
        <v>3</v>
      </c>
      <c r="F751" s="79">
        <f>CHOOSE($E751,F$740,F$741,F$742,F$743,F$744,F$745,F$746)</f>
        <v>4.0164</v>
      </c>
      <c r="G751" s="79">
        <f t="shared" ref="F751:P763" si="174">CHOOSE($E751,G$740,G$741,G$742,G$743,G$744,G$745,G$746)</f>
        <v>4.1128</v>
      </c>
      <c r="H751" s="79">
        <f t="shared" si="174"/>
        <v>4.2115</v>
      </c>
      <c r="I751" s="79">
        <f t="shared" si="174"/>
        <v>4.3125999999999998</v>
      </c>
      <c r="J751" s="79">
        <f t="shared" si="174"/>
        <v>4.4161000000000001</v>
      </c>
      <c r="K751" s="79">
        <f t="shared" si="174"/>
        <v>4.5221</v>
      </c>
      <c r="L751" s="79">
        <f t="shared" si="174"/>
        <v>4.6306000000000003</v>
      </c>
      <c r="M751" s="79">
        <f t="shared" si="174"/>
        <v>4.7416999999999998</v>
      </c>
      <c r="N751" s="79">
        <f t="shared" si="174"/>
        <v>4.8555000000000001</v>
      </c>
      <c r="O751" s="79">
        <f t="shared" si="174"/>
        <v>4.9721000000000002</v>
      </c>
      <c r="P751" s="79">
        <f t="shared" si="174"/>
        <v>5.0914000000000001</v>
      </c>
      <c r="R751" s="135"/>
    </row>
    <row r="752" spans="1:18" hidden="1" outlineLevel="2" x14ac:dyDescent="0.2">
      <c r="A752" t="s">
        <v>83</v>
      </c>
      <c r="D752" s="17" t="str">
        <f t="shared" si="173"/>
        <v>Large C&amp;I</v>
      </c>
      <c r="E752" s="52">
        <f>VLOOKUP(D752,'File Info'!$A$99:$B$105,2,FALSE)</f>
        <v>3</v>
      </c>
      <c r="F752" s="79">
        <f>CHOOSE($E752,F$740,F$741,F$742,F$743,F$744,F$745,F$746)</f>
        <v>4.0164</v>
      </c>
      <c r="G752" s="79">
        <f t="shared" si="174"/>
        <v>4.1128</v>
      </c>
      <c r="H752" s="79">
        <f t="shared" si="174"/>
        <v>4.2115</v>
      </c>
      <c r="I752" s="79">
        <f t="shared" si="174"/>
        <v>4.3125999999999998</v>
      </c>
      <c r="J752" s="79">
        <f t="shared" si="174"/>
        <v>4.4161000000000001</v>
      </c>
      <c r="K752" s="79">
        <f t="shared" si="174"/>
        <v>4.5221</v>
      </c>
      <c r="L752" s="79">
        <f t="shared" si="174"/>
        <v>4.6306000000000003</v>
      </c>
      <c r="M752" s="79">
        <f t="shared" si="174"/>
        <v>4.7416999999999998</v>
      </c>
      <c r="N752" s="79">
        <f t="shared" si="174"/>
        <v>4.8555000000000001</v>
      </c>
      <c r="O752" s="79">
        <f t="shared" si="174"/>
        <v>4.9721000000000002</v>
      </c>
      <c r="P752" s="79">
        <f t="shared" si="174"/>
        <v>5.0914000000000001</v>
      </c>
      <c r="R752" s="135"/>
    </row>
    <row r="753" spans="1:18" hidden="1" outlineLevel="2" x14ac:dyDescent="0.2">
      <c r="A753" t="s">
        <v>84</v>
      </c>
      <c r="D753" s="17" t="str">
        <f t="shared" si="173"/>
        <v>Commercial</v>
      </c>
      <c r="E753" s="52">
        <f>VLOOKUP(D753,'File Info'!$A$99:$B$105,2,FALSE)</f>
        <v>2</v>
      </c>
      <c r="F753" s="79">
        <f t="shared" si="174"/>
        <v>5.3906999999999998</v>
      </c>
      <c r="G753" s="79">
        <f t="shared" si="174"/>
        <v>5.5201000000000002</v>
      </c>
      <c r="H753" s="79">
        <f t="shared" si="174"/>
        <v>5.6525999999999996</v>
      </c>
      <c r="I753" s="79">
        <f t="shared" si="174"/>
        <v>5.7881999999999998</v>
      </c>
      <c r="J753" s="79">
        <f t="shared" si="174"/>
        <v>5.9271000000000003</v>
      </c>
      <c r="K753" s="79">
        <f t="shared" si="174"/>
        <v>6.0693999999999999</v>
      </c>
      <c r="L753" s="79">
        <f t="shared" si="174"/>
        <v>6.2150999999999996</v>
      </c>
      <c r="M753" s="79">
        <f t="shared" si="174"/>
        <v>6.3643000000000001</v>
      </c>
      <c r="N753" s="79">
        <f t="shared" si="174"/>
        <v>6.5170000000000003</v>
      </c>
      <c r="O753" s="79">
        <f t="shared" si="174"/>
        <v>6.6734</v>
      </c>
      <c r="P753" s="79">
        <f t="shared" si="174"/>
        <v>6.8335999999999997</v>
      </c>
      <c r="R753" s="135"/>
    </row>
    <row r="754" spans="1:18" hidden="1" outlineLevel="2" x14ac:dyDescent="0.2">
      <c r="A754" t="s">
        <v>85</v>
      </c>
      <c r="D754" s="17" t="str">
        <f t="shared" si="173"/>
        <v>Large C&amp;I</v>
      </c>
      <c r="E754" s="52">
        <f>VLOOKUP(D754,'File Info'!$A$99:$B$105,2,FALSE)</f>
        <v>3</v>
      </c>
      <c r="F754" s="79">
        <f t="shared" si="174"/>
        <v>4.0164</v>
      </c>
      <c r="G754" s="79">
        <f t="shared" si="174"/>
        <v>4.1128</v>
      </c>
      <c r="H754" s="79">
        <f t="shared" si="174"/>
        <v>4.2115</v>
      </c>
      <c r="I754" s="79">
        <f t="shared" si="174"/>
        <v>4.3125999999999998</v>
      </c>
      <c r="J754" s="79">
        <f t="shared" si="174"/>
        <v>4.4161000000000001</v>
      </c>
      <c r="K754" s="79">
        <f t="shared" si="174"/>
        <v>4.5221</v>
      </c>
      <c r="L754" s="79">
        <f t="shared" si="174"/>
        <v>4.6306000000000003</v>
      </c>
      <c r="M754" s="79">
        <f t="shared" si="174"/>
        <v>4.7416999999999998</v>
      </c>
      <c r="N754" s="79">
        <f t="shared" si="174"/>
        <v>4.8555000000000001</v>
      </c>
      <c r="O754" s="79">
        <f t="shared" si="174"/>
        <v>4.9721000000000002</v>
      </c>
      <c r="P754" s="79">
        <f t="shared" si="174"/>
        <v>5.0914000000000001</v>
      </c>
      <c r="R754" s="135"/>
    </row>
    <row r="755" spans="1:18" hidden="1" outlineLevel="2" x14ac:dyDescent="0.2">
      <c r="A755" t="s">
        <v>86</v>
      </c>
      <c r="D755" s="17" t="str">
        <f t="shared" si="173"/>
        <v>Commercial</v>
      </c>
      <c r="E755" s="52">
        <f>VLOOKUP(D755,'File Info'!$A$99:$B$105,2,FALSE)</f>
        <v>2</v>
      </c>
      <c r="F755" s="79">
        <f t="shared" si="174"/>
        <v>5.3906999999999998</v>
      </c>
      <c r="G755" s="79">
        <f t="shared" si="174"/>
        <v>5.5201000000000002</v>
      </c>
      <c r="H755" s="79">
        <f t="shared" si="174"/>
        <v>5.6525999999999996</v>
      </c>
      <c r="I755" s="79">
        <f t="shared" si="174"/>
        <v>5.7881999999999998</v>
      </c>
      <c r="J755" s="79">
        <f t="shared" si="174"/>
        <v>5.9271000000000003</v>
      </c>
      <c r="K755" s="79">
        <f t="shared" si="174"/>
        <v>6.0693999999999999</v>
      </c>
      <c r="L755" s="79">
        <f t="shared" si="174"/>
        <v>6.2150999999999996</v>
      </c>
      <c r="M755" s="79">
        <f t="shared" si="174"/>
        <v>6.3643000000000001</v>
      </c>
      <c r="N755" s="79">
        <f t="shared" si="174"/>
        <v>6.5170000000000003</v>
      </c>
      <c r="O755" s="79">
        <f t="shared" si="174"/>
        <v>6.6734</v>
      </c>
      <c r="P755" s="79">
        <f t="shared" si="174"/>
        <v>6.8335999999999997</v>
      </c>
      <c r="R755" s="135"/>
    </row>
    <row r="756" spans="1:18" hidden="1" outlineLevel="2" x14ac:dyDescent="0.2">
      <c r="A756" t="s">
        <v>87</v>
      </c>
      <c r="D756" s="17" t="str">
        <f t="shared" si="173"/>
        <v>Commercial</v>
      </c>
      <c r="E756" s="52">
        <f>VLOOKUP(D756,'File Info'!$A$99:$B$105,2,FALSE)</f>
        <v>2</v>
      </c>
      <c r="F756" s="79">
        <f t="shared" si="174"/>
        <v>5.3906999999999998</v>
      </c>
      <c r="G756" s="79">
        <f t="shared" si="174"/>
        <v>5.5201000000000002</v>
      </c>
      <c r="H756" s="79">
        <f t="shared" si="174"/>
        <v>5.6525999999999996</v>
      </c>
      <c r="I756" s="79">
        <f t="shared" si="174"/>
        <v>5.7881999999999998</v>
      </c>
      <c r="J756" s="79">
        <f t="shared" si="174"/>
        <v>5.9271000000000003</v>
      </c>
      <c r="K756" s="79">
        <f t="shared" si="174"/>
        <v>6.0693999999999999</v>
      </c>
      <c r="L756" s="79">
        <f t="shared" si="174"/>
        <v>6.2150999999999996</v>
      </c>
      <c r="M756" s="79">
        <f t="shared" si="174"/>
        <v>6.3643000000000001</v>
      </c>
      <c r="N756" s="79">
        <f t="shared" si="174"/>
        <v>6.5170000000000003</v>
      </c>
      <c r="O756" s="79">
        <f t="shared" si="174"/>
        <v>6.6734</v>
      </c>
      <c r="P756" s="79">
        <f t="shared" si="174"/>
        <v>6.8335999999999997</v>
      </c>
      <c r="R756" s="135"/>
    </row>
    <row r="757" spans="1:18" hidden="1" outlineLevel="2" x14ac:dyDescent="0.2">
      <c r="A757" t="s">
        <v>88</v>
      </c>
      <c r="D757" s="17" t="str">
        <f t="shared" si="173"/>
        <v>Community Solar</v>
      </c>
      <c r="E757" s="52">
        <f>VLOOKUP(D757,'File Info'!$A$99:$B$105,2,FALSE)</f>
        <v>4</v>
      </c>
      <c r="F757" s="79">
        <f t="shared" si="174"/>
        <v>10.138</v>
      </c>
      <c r="G757" s="79">
        <f t="shared" si="174"/>
        <v>10.3874</v>
      </c>
      <c r="H757" s="79">
        <f t="shared" si="174"/>
        <v>10.642899999999999</v>
      </c>
      <c r="I757" s="79">
        <f t="shared" si="174"/>
        <v>10.9047</v>
      </c>
      <c r="J757" s="79">
        <f t="shared" si="174"/>
        <v>11.173</v>
      </c>
      <c r="K757" s="79">
        <f t="shared" si="174"/>
        <v>11.447900000000001</v>
      </c>
      <c r="L757" s="79">
        <f t="shared" si="174"/>
        <v>11.7295</v>
      </c>
      <c r="M757" s="79">
        <f t="shared" si="174"/>
        <v>12.0181</v>
      </c>
      <c r="N757" s="79">
        <f t="shared" si="174"/>
        <v>12.313700000000001</v>
      </c>
      <c r="O757" s="79">
        <f t="shared" si="174"/>
        <v>12.6166</v>
      </c>
      <c r="P757" s="79">
        <f t="shared" si="174"/>
        <v>12.927</v>
      </c>
      <c r="R757" s="135"/>
    </row>
    <row r="758" spans="1:18" hidden="1" outlineLevel="2" x14ac:dyDescent="0.2">
      <c r="A758" t="s">
        <v>89</v>
      </c>
      <c r="D758" s="17" t="str">
        <f t="shared" si="173"/>
        <v>Community Solar</v>
      </c>
      <c r="E758" s="52">
        <f>VLOOKUP(D758,'File Info'!$A$99:$B$105,2,FALSE)</f>
        <v>4</v>
      </c>
      <c r="F758" s="79">
        <f t="shared" si="174"/>
        <v>10.138</v>
      </c>
      <c r="G758" s="79">
        <f t="shared" si="174"/>
        <v>10.3874</v>
      </c>
      <c r="H758" s="79">
        <f t="shared" si="174"/>
        <v>10.642899999999999</v>
      </c>
      <c r="I758" s="79">
        <f t="shared" si="174"/>
        <v>10.9047</v>
      </c>
      <c r="J758" s="79">
        <f t="shared" si="174"/>
        <v>11.173</v>
      </c>
      <c r="K758" s="79">
        <f t="shared" si="174"/>
        <v>11.447900000000001</v>
      </c>
      <c r="L758" s="79">
        <f t="shared" si="174"/>
        <v>11.7295</v>
      </c>
      <c r="M758" s="79">
        <f t="shared" si="174"/>
        <v>12.0181</v>
      </c>
      <c r="N758" s="79">
        <f t="shared" si="174"/>
        <v>12.313700000000001</v>
      </c>
      <c r="O758" s="79">
        <f t="shared" si="174"/>
        <v>12.6166</v>
      </c>
      <c r="P758" s="79">
        <f t="shared" si="174"/>
        <v>12.927</v>
      </c>
      <c r="R758" s="135"/>
    </row>
    <row r="759" spans="1:18" hidden="1" outlineLevel="2" x14ac:dyDescent="0.2">
      <c r="A759" t="s">
        <v>90</v>
      </c>
      <c r="D759" s="17" t="str">
        <f t="shared" si="173"/>
        <v>Community Solar</v>
      </c>
      <c r="E759" s="52">
        <f>VLOOKUP(D759,'File Info'!$A$99:$B$105,2,FALSE)</f>
        <v>4</v>
      </c>
      <c r="F759" s="79">
        <f t="shared" si="174"/>
        <v>10.138</v>
      </c>
      <c r="G759" s="79">
        <f t="shared" si="174"/>
        <v>10.3874</v>
      </c>
      <c r="H759" s="79">
        <f t="shared" si="174"/>
        <v>10.642899999999999</v>
      </c>
      <c r="I759" s="79">
        <f t="shared" si="174"/>
        <v>10.9047</v>
      </c>
      <c r="J759" s="79">
        <f t="shared" si="174"/>
        <v>11.173</v>
      </c>
      <c r="K759" s="79">
        <f t="shared" si="174"/>
        <v>11.447900000000001</v>
      </c>
      <c r="L759" s="79">
        <f t="shared" si="174"/>
        <v>11.7295</v>
      </c>
      <c r="M759" s="79">
        <f t="shared" si="174"/>
        <v>12.0181</v>
      </c>
      <c r="N759" s="79">
        <f t="shared" si="174"/>
        <v>12.313700000000001</v>
      </c>
      <c r="O759" s="79">
        <f t="shared" si="174"/>
        <v>12.6166</v>
      </c>
      <c r="P759" s="79">
        <f t="shared" si="174"/>
        <v>12.927</v>
      </c>
      <c r="R759" s="135"/>
    </row>
    <row r="760" spans="1:18" hidden="1" outlineLevel="2" x14ac:dyDescent="0.2">
      <c r="A760" t="s">
        <v>91</v>
      </c>
      <c r="D760" s="17" t="str">
        <f t="shared" si="173"/>
        <v>Grid Ground NJ</v>
      </c>
      <c r="E760" s="52">
        <f>VLOOKUP(D760,'File Info'!$A$99:$B$105,2,FALSE)</f>
        <v>5</v>
      </c>
      <c r="F760" s="79">
        <f t="shared" si="174"/>
        <v>4.7</v>
      </c>
      <c r="G760" s="79">
        <f t="shared" si="174"/>
        <v>5.13</v>
      </c>
      <c r="H760" s="79">
        <f t="shared" si="174"/>
        <v>5.2</v>
      </c>
      <c r="I760" s="79">
        <f t="shared" si="174"/>
        <v>5.33</v>
      </c>
      <c r="J760" s="79">
        <f t="shared" si="174"/>
        <v>5.48</v>
      </c>
      <c r="K760" s="79">
        <f t="shared" si="174"/>
        <v>5.83</v>
      </c>
      <c r="L760" s="79">
        <f t="shared" si="174"/>
        <v>5.83</v>
      </c>
      <c r="M760" s="79">
        <f t="shared" si="174"/>
        <v>6.1</v>
      </c>
      <c r="N760" s="79">
        <f t="shared" si="174"/>
        <v>6.25</v>
      </c>
      <c r="O760" s="79">
        <f t="shared" si="174"/>
        <v>6.36</v>
      </c>
      <c r="P760" s="79">
        <f t="shared" si="174"/>
        <v>6.4600000000000009</v>
      </c>
      <c r="R760" s="135"/>
    </row>
    <row r="761" spans="1:18" hidden="1" outlineLevel="2" x14ac:dyDescent="0.2">
      <c r="A761" t="s">
        <v>92</v>
      </c>
      <c r="D761" s="17" t="str">
        <f t="shared" si="173"/>
        <v>Grid Ground OOS</v>
      </c>
      <c r="E761" s="52">
        <f>VLOOKUP(D761,'File Info'!$A$99:$B$105,2,FALSE)</f>
        <v>7</v>
      </c>
      <c r="F761" s="79">
        <f t="shared" si="174"/>
        <v>3.35</v>
      </c>
      <c r="G761" s="79">
        <f t="shared" si="174"/>
        <v>3.44</v>
      </c>
      <c r="H761" s="79">
        <f t="shared" si="174"/>
        <v>3.54</v>
      </c>
      <c r="I761" s="79">
        <f t="shared" si="174"/>
        <v>3.65</v>
      </c>
      <c r="J761" s="79">
        <f t="shared" si="174"/>
        <v>3.75</v>
      </c>
      <c r="K761" s="79">
        <f t="shared" si="174"/>
        <v>3.8600000000000003</v>
      </c>
      <c r="L761" s="79">
        <f t="shared" si="174"/>
        <v>3.9699999999999998</v>
      </c>
      <c r="M761" s="79">
        <f t="shared" si="174"/>
        <v>4.09</v>
      </c>
      <c r="N761" s="79">
        <f t="shared" si="174"/>
        <v>4.21</v>
      </c>
      <c r="O761" s="79">
        <f t="shared" si="174"/>
        <v>4.33</v>
      </c>
      <c r="P761" s="79">
        <f t="shared" si="174"/>
        <v>4.45</v>
      </c>
      <c r="R761" s="135"/>
    </row>
    <row r="762" spans="1:18" hidden="1" outlineLevel="2" x14ac:dyDescent="0.2">
      <c r="A762" t="s">
        <v>93</v>
      </c>
      <c r="D762" s="17" t="str">
        <f t="shared" si="173"/>
        <v>Grid Roof NJ</v>
      </c>
      <c r="E762" s="52">
        <f>VLOOKUP(D762,'File Info'!$A$99:$B$105,2,FALSE)</f>
        <v>6</v>
      </c>
      <c r="F762" s="79">
        <f t="shared" si="174"/>
        <v>4.6399999999999997</v>
      </c>
      <c r="G762" s="79">
        <f t="shared" si="174"/>
        <v>5.0599999999999996</v>
      </c>
      <c r="H762" s="79">
        <f t="shared" si="174"/>
        <v>5.13</v>
      </c>
      <c r="I762" s="79">
        <f t="shared" si="174"/>
        <v>5.25</v>
      </c>
      <c r="J762" s="79">
        <f t="shared" si="174"/>
        <v>5.4</v>
      </c>
      <c r="K762" s="79">
        <f t="shared" si="174"/>
        <v>5.75</v>
      </c>
      <c r="L762" s="79">
        <f t="shared" si="174"/>
        <v>5.75</v>
      </c>
      <c r="M762" s="79">
        <f t="shared" si="174"/>
        <v>6.02</v>
      </c>
      <c r="N762" s="79">
        <f t="shared" si="174"/>
        <v>6.17</v>
      </c>
      <c r="O762" s="79">
        <f t="shared" si="174"/>
        <v>6.2700000000000005</v>
      </c>
      <c r="P762" s="79">
        <f t="shared" si="174"/>
        <v>6.370000000000001</v>
      </c>
      <c r="R762" s="135"/>
    </row>
    <row r="763" spans="1:18" hidden="1" outlineLevel="2" x14ac:dyDescent="0.2">
      <c r="A763" t="s">
        <v>95</v>
      </c>
      <c r="D763" s="17" t="str">
        <f t="shared" si="173"/>
        <v>Residential</v>
      </c>
      <c r="E763" s="52">
        <f>VLOOKUP(D763,'File Info'!$A$99:$B$105,2,FALSE)</f>
        <v>1</v>
      </c>
      <c r="F763" s="79">
        <f t="shared" si="174"/>
        <v>15.1435</v>
      </c>
      <c r="G763" s="79">
        <f t="shared" si="174"/>
        <v>15.5221</v>
      </c>
      <c r="H763" s="79">
        <f t="shared" si="174"/>
        <v>15.9101</v>
      </c>
      <c r="I763" s="79">
        <f t="shared" si="174"/>
        <v>16.3078</v>
      </c>
      <c r="J763" s="79">
        <f t="shared" si="174"/>
        <v>16.715499999999999</v>
      </c>
      <c r="K763" s="79">
        <f t="shared" si="174"/>
        <v>17.133400000000002</v>
      </c>
      <c r="L763" s="79">
        <f t="shared" si="174"/>
        <v>17.561699999999998</v>
      </c>
      <c r="M763" s="79">
        <f t="shared" si="174"/>
        <v>18.000699999999998</v>
      </c>
      <c r="N763" s="79">
        <f t="shared" si="174"/>
        <v>18.450700000000001</v>
      </c>
      <c r="O763" s="79">
        <f t="shared" si="174"/>
        <v>18.911999999999999</v>
      </c>
      <c r="P763" s="79">
        <f t="shared" si="174"/>
        <v>19.384799999999998</v>
      </c>
      <c r="R763" s="135"/>
    </row>
    <row r="764" spans="1:18" hidden="1" outlineLevel="2" x14ac:dyDescent="0.2">
      <c r="F764" s="79"/>
      <c r="G764" s="79"/>
      <c r="H764" s="79"/>
      <c r="I764" s="79"/>
      <c r="J764" s="79"/>
      <c r="K764" s="79"/>
      <c r="L764" s="79"/>
      <c r="M764" s="79"/>
      <c r="N764" s="79"/>
      <c r="O764" s="79"/>
      <c r="P764" s="79"/>
    </row>
    <row r="765" spans="1:18" hidden="1" outlineLevel="1" x14ac:dyDescent="0.2">
      <c r="F765" s="77"/>
    </row>
    <row r="766" spans="1:18" ht="17.25" hidden="1" outlineLevel="1" x14ac:dyDescent="0.3">
      <c r="A766" s="15" t="s">
        <v>235</v>
      </c>
    </row>
    <row r="767" spans="1:18" hidden="1" outlineLevel="2" x14ac:dyDescent="0.2">
      <c r="A767" s="12" t="s">
        <v>236</v>
      </c>
      <c r="G767" s="79"/>
      <c r="H767" s="79"/>
      <c r="I767" s="79"/>
      <c r="J767" s="79"/>
      <c r="K767" s="79"/>
      <c r="L767" s="79"/>
      <c r="M767" s="79"/>
      <c r="N767" s="79"/>
      <c r="O767" s="79"/>
      <c r="P767" s="79"/>
    </row>
    <row r="768" spans="1:18" hidden="1" outlineLevel="2" x14ac:dyDescent="0.2">
      <c r="F768" s="79"/>
      <c r="G768" s="79"/>
      <c r="H768" s="79"/>
      <c r="I768" s="79"/>
      <c r="J768" s="79"/>
      <c r="K768" s="79"/>
      <c r="L768" s="79"/>
      <c r="M768" s="79"/>
      <c r="N768" s="79"/>
      <c r="O768" s="79"/>
      <c r="P768" s="79"/>
    </row>
    <row r="769" spans="1:16" ht="15" hidden="1" outlineLevel="2" x14ac:dyDescent="0.25">
      <c r="A769" s="16" t="s">
        <v>237</v>
      </c>
      <c r="F769" s="79"/>
      <c r="G769" s="79"/>
      <c r="H769" s="79"/>
      <c r="I769" s="79"/>
      <c r="J769" s="79"/>
      <c r="K769" s="79"/>
      <c r="L769" s="79"/>
      <c r="M769" s="79"/>
      <c r="N769" s="79"/>
      <c r="O769" s="79"/>
      <c r="P769" s="79"/>
    </row>
    <row r="770" spans="1:16" hidden="1" outlineLevel="2" x14ac:dyDescent="0.2">
      <c r="A770" s="12" t="s">
        <v>238</v>
      </c>
      <c r="F770" s="79"/>
      <c r="G770" s="79"/>
      <c r="H770" s="79"/>
      <c r="I770" s="79"/>
      <c r="J770" s="79"/>
      <c r="K770" s="79"/>
      <c r="L770" s="79"/>
      <c r="M770" s="79"/>
      <c r="N770" s="79"/>
      <c r="O770" s="79"/>
      <c r="P770" s="79"/>
    </row>
    <row r="771" spans="1:16" hidden="1" outlineLevel="2" x14ac:dyDescent="0.2">
      <c r="A771" t="s">
        <v>239</v>
      </c>
      <c r="G771" s="7">
        <v>2020</v>
      </c>
      <c r="H771" s="79"/>
      <c r="I771" s="79"/>
      <c r="J771" s="79"/>
      <c r="K771" s="79"/>
      <c r="L771" s="79"/>
      <c r="M771" s="79"/>
      <c r="N771" s="79"/>
      <c r="O771" s="79"/>
      <c r="P771" s="79"/>
    </row>
    <row r="772" spans="1:16" hidden="1" outlineLevel="2" x14ac:dyDescent="0.2">
      <c r="A772" t="s">
        <v>105</v>
      </c>
      <c r="G772" s="79"/>
      <c r="H772" s="79"/>
      <c r="I772" s="79"/>
      <c r="J772" s="79"/>
      <c r="K772" s="79"/>
      <c r="L772" s="79"/>
      <c r="M772" s="79"/>
      <c r="N772" s="79"/>
      <c r="O772" s="79"/>
      <c r="P772" s="79"/>
    </row>
    <row r="773" spans="1:16" hidden="1" outlineLevel="2" x14ac:dyDescent="0.2">
      <c r="B773" t="s">
        <v>157</v>
      </c>
      <c r="D773" s="43" t="s">
        <v>181</v>
      </c>
      <c r="G773" s="144">
        <f>E538</f>
        <v>0.17150899999999999</v>
      </c>
      <c r="H773" s="79"/>
      <c r="I773" s="79"/>
      <c r="J773" s="79"/>
      <c r="K773" s="79"/>
      <c r="L773" s="79"/>
      <c r="M773" s="79"/>
      <c r="N773" s="79"/>
      <c r="O773" s="79"/>
      <c r="P773" s="79"/>
    </row>
    <row r="774" spans="1:16" hidden="1" outlineLevel="2" x14ac:dyDescent="0.2">
      <c r="B774" t="s">
        <v>162</v>
      </c>
      <c r="D774" s="43" t="s">
        <v>181</v>
      </c>
      <c r="G774" s="144">
        <f>E539</f>
        <v>0.17150899999999999</v>
      </c>
      <c r="H774" s="79"/>
      <c r="I774" s="79"/>
      <c r="J774" s="79"/>
      <c r="K774" s="79"/>
      <c r="L774" s="79"/>
      <c r="M774" s="79"/>
      <c r="N774" s="79"/>
      <c r="O774" s="79"/>
      <c r="P774" s="79"/>
    </row>
    <row r="775" spans="1:16" hidden="1" outlineLevel="2" x14ac:dyDescent="0.2">
      <c r="B775" t="s">
        <v>166</v>
      </c>
      <c r="D775" s="43" t="s">
        <v>181</v>
      </c>
      <c r="G775" s="144">
        <f>E540</f>
        <v>0.17446700000000001</v>
      </c>
      <c r="H775" s="79"/>
      <c r="I775" s="79"/>
      <c r="J775" s="79"/>
      <c r="K775" s="79"/>
      <c r="L775" s="79"/>
      <c r="M775" s="79"/>
      <c r="N775" s="79"/>
      <c r="O775" s="79"/>
      <c r="P775" s="79"/>
    </row>
    <row r="776" spans="1:16" hidden="1" outlineLevel="2" x14ac:dyDescent="0.2">
      <c r="B776" t="s">
        <v>169</v>
      </c>
      <c r="D776" s="43" t="s">
        <v>181</v>
      </c>
      <c r="G776" s="144">
        <f>E541</f>
        <v>0.188134</v>
      </c>
      <c r="H776" s="79"/>
      <c r="I776" s="79"/>
      <c r="J776" s="79"/>
      <c r="K776" s="79"/>
      <c r="L776" s="79"/>
      <c r="M776" s="79"/>
      <c r="N776" s="79"/>
      <c r="O776" s="79"/>
      <c r="P776" s="79"/>
    </row>
    <row r="777" spans="1:16" s="97" customFormat="1" hidden="1" outlineLevel="2" x14ac:dyDescent="0.2">
      <c r="B777" s="97" t="s">
        <v>641</v>
      </c>
      <c r="D777" s="43"/>
      <c r="G777" s="62" t="str">
        <f>_xlfn.TEXTJOIN("; ",TRUE,G773:G776)</f>
        <v>0.171509; 0.171509; 0.174467; 0.188134</v>
      </c>
      <c r="H777" s="79"/>
      <c r="I777" s="79"/>
      <c r="J777" s="79"/>
      <c r="K777" s="79"/>
      <c r="L777" s="79"/>
      <c r="M777" s="79"/>
      <c r="N777" s="79"/>
      <c r="O777" s="79"/>
      <c r="P777" s="79"/>
    </row>
    <row r="778" spans="1:16" hidden="1" outlineLevel="2" x14ac:dyDescent="0.2">
      <c r="A778" t="s">
        <v>106</v>
      </c>
      <c r="D778" s="43"/>
      <c r="G778" s="79"/>
      <c r="H778" s="79"/>
      <c r="I778" s="79"/>
      <c r="J778" s="79"/>
      <c r="K778" s="79"/>
      <c r="L778" s="79"/>
      <c r="M778" s="79"/>
      <c r="N778" s="79"/>
      <c r="O778" s="79"/>
      <c r="P778" s="79"/>
    </row>
    <row r="779" spans="1:16" hidden="1" outlineLevel="2" x14ac:dyDescent="0.2">
      <c r="B779" t="s">
        <v>157</v>
      </c>
      <c r="D779" s="43" t="s">
        <v>181</v>
      </c>
      <c r="G779" s="144">
        <f>E571</f>
        <v>6.57494E-2</v>
      </c>
      <c r="H779" s="79"/>
      <c r="I779" s="79"/>
      <c r="J779" s="79"/>
      <c r="K779" s="79"/>
      <c r="L779" s="79"/>
      <c r="M779" s="79"/>
      <c r="N779" s="79"/>
      <c r="O779" s="79"/>
      <c r="P779" s="79"/>
    </row>
    <row r="780" spans="1:16" hidden="1" outlineLevel="2" x14ac:dyDescent="0.2">
      <c r="B780" t="s">
        <v>162</v>
      </c>
      <c r="D780" s="43" t="s">
        <v>181</v>
      </c>
      <c r="G780" s="144">
        <f>E572</f>
        <v>5.9926399999999998E-2</v>
      </c>
      <c r="H780" s="79"/>
      <c r="I780" s="79"/>
      <c r="J780" s="79"/>
      <c r="K780" s="79"/>
      <c r="L780" s="79"/>
      <c r="M780" s="79"/>
      <c r="N780" s="79"/>
      <c r="O780" s="79"/>
      <c r="P780" s="79"/>
    </row>
    <row r="781" spans="1:16" hidden="1" outlineLevel="2" x14ac:dyDescent="0.2">
      <c r="B781" t="s">
        <v>166</v>
      </c>
      <c r="D781" s="43" t="s">
        <v>181</v>
      </c>
      <c r="G781" s="144">
        <f>E573</f>
        <v>0</v>
      </c>
      <c r="H781" s="79"/>
      <c r="I781" s="79"/>
      <c r="J781" s="79"/>
      <c r="K781" s="79"/>
      <c r="L781" s="79"/>
      <c r="M781" s="79"/>
      <c r="N781" s="79"/>
      <c r="O781" s="79"/>
      <c r="P781" s="79"/>
    </row>
    <row r="782" spans="1:16" hidden="1" outlineLevel="2" x14ac:dyDescent="0.2">
      <c r="B782" t="s">
        <v>169</v>
      </c>
      <c r="D782" s="43" t="s">
        <v>181</v>
      </c>
      <c r="G782" s="144">
        <f>E574</f>
        <v>0</v>
      </c>
      <c r="H782" s="79"/>
      <c r="I782" s="79"/>
      <c r="J782" s="79"/>
      <c r="K782" s="79"/>
      <c r="L782" s="79"/>
      <c r="M782" s="79"/>
      <c r="N782" s="79"/>
      <c r="O782" s="79"/>
      <c r="P782" s="79"/>
    </row>
    <row r="783" spans="1:16" s="97" customFormat="1" hidden="1" outlineLevel="2" x14ac:dyDescent="0.2">
      <c r="B783" s="97" t="s">
        <v>641</v>
      </c>
      <c r="D783" s="43"/>
      <c r="G783" s="62" t="str">
        <f>_xlfn.TEXTJOIN("; ",TRUE,G779:G782)</f>
        <v>0.0657494; 0.0599264; 0; 0</v>
      </c>
      <c r="H783" s="79"/>
      <c r="I783" s="79"/>
      <c r="J783" s="79"/>
      <c r="K783" s="79"/>
      <c r="L783" s="79"/>
      <c r="M783" s="79"/>
      <c r="N783" s="79"/>
      <c r="O783" s="79"/>
      <c r="P783" s="79"/>
    </row>
    <row r="784" spans="1:16" hidden="1" outlineLevel="2" x14ac:dyDescent="0.2">
      <c r="A784" t="s">
        <v>107</v>
      </c>
      <c r="D784" s="43"/>
      <c r="G784" s="79"/>
      <c r="H784" s="79"/>
      <c r="I784" s="79"/>
      <c r="J784" s="79"/>
      <c r="K784" s="79"/>
      <c r="L784" s="79"/>
      <c r="M784" s="79"/>
      <c r="N784" s="79"/>
      <c r="O784" s="79"/>
      <c r="P784" s="79"/>
    </row>
    <row r="785" spans="1:16" hidden="1" outlineLevel="2" x14ac:dyDescent="0.2">
      <c r="B785" t="s">
        <v>157</v>
      </c>
      <c r="D785" s="43" t="s">
        <v>181</v>
      </c>
      <c r="G785" s="144">
        <f>E606</f>
        <v>4.8842000000000003E-2</v>
      </c>
      <c r="H785" s="79"/>
      <c r="I785" s="79"/>
      <c r="J785" s="79"/>
      <c r="K785" s="79"/>
      <c r="L785" s="79"/>
      <c r="M785" s="79"/>
      <c r="N785" s="79"/>
      <c r="O785" s="79"/>
      <c r="P785" s="79"/>
    </row>
    <row r="786" spans="1:16" hidden="1" outlineLevel="2" x14ac:dyDescent="0.2">
      <c r="B786" t="s">
        <v>162</v>
      </c>
      <c r="D786" s="43" t="s">
        <v>181</v>
      </c>
      <c r="G786" s="144">
        <f>E607</f>
        <v>4.4866999999999997E-2</v>
      </c>
      <c r="H786" s="79"/>
      <c r="I786" s="79"/>
      <c r="J786" s="79"/>
      <c r="K786" s="79"/>
      <c r="L786" s="79"/>
      <c r="M786" s="79"/>
      <c r="N786" s="79"/>
      <c r="O786" s="79"/>
      <c r="P786" s="79"/>
    </row>
    <row r="787" spans="1:16" hidden="1" outlineLevel="2" x14ac:dyDescent="0.2">
      <c r="B787" t="s">
        <v>166</v>
      </c>
      <c r="D787" s="43" t="s">
        <v>181</v>
      </c>
      <c r="G787" s="144">
        <f>E608</f>
        <v>0</v>
      </c>
      <c r="H787" s="79"/>
      <c r="I787" s="79"/>
      <c r="J787" s="79"/>
      <c r="K787" s="79"/>
      <c r="L787" s="79"/>
      <c r="M787" s="79"/>
      <c r="N787" s="79"/>
      <c r="O787" s="79"/>
      <c r="P787" s="79"/>
    </row>
    <row r="788" spans="1:16" hidden="1" outlineLevel="2" x14ac:dyDescent="0.2">
      <c r="B788" t="s">
        <v>169</v>
      </c>
      <c r="D788" s="43" t="s">
        <v>181</v>
      </c>
      <c r="G788" s="144">
        <f>E609</f>
        <v>0</v>
      </c>
      <c r="H788" s="79"/>
      <c r="I788" s="79"/>
      <c r="J788" s="79"/>
      <c r="K788" s="79"/>
      <c r="L788" s="79"/>
      <c r="M788" s="79"/>
      <c r="N788" s="79"/>
      <c r="O788" s="79"/>
      <c r="P788" s="79"/>
    </row>
    <row r="789" spans="1:16" s="97" customFormat="1" hidden="1" outlineLevel="2" x14ac:dyDescent="0.2">
      <c r="B789" s="97" t="s">
        <v>641</v>
      </c>
      <c r="D789" s="43"/>
      <c r="G789" s="62" t="str">
        <f>_xlfn.TEXTJOIN("; ",TRUE,G785:G788)</f>
        <v>0.048842; 0.044867; 0; 0</v>
      </c>
      <c r="H789" s="79"/>
      <c r="I789" s="79"/>
      <c r="J789" s="79"/>
      <c r="K789" s="79"/>
      <c r="L789" s="79"/>
      <c r="M789" s="79"/>
      <c r="N789" s="79"/>
      <c r="O789" s="79"/>
      <c r="P789" s="79"/>
    </row>
    <row r="790" spans="1:16" hidden="1" outlineLevel="2" x14ac:dyDescent="0.2">
      <c r="F790" s="79"/>
      <c r="G790" s="79"/>
      <c r="H790" s="79"/>
      <c r="I790" s="79"/>
      <c r="J790" s="79"/>
      <c r="K790" s="79"/>
      <c r="L790" s="79"/>
      <c r="M790" s="79"/>
      <c r="N790" s="79"/>
      <c r="O790" s="79"/>
      <c r="P790" s="79"/>
    </row>
    <row r="791" spans="1:16" ht="15" hidden="1" outlineLevel="2" x14ac:dyDescent="0.25">
      <c r="A791" s="16" t="s">
        <v>240</v>
      </c>
      <c r="G791" s="79"/>
      <c r="H791" s="79"/>
      <c r="I791" s="79"/>
      <c r="J791" s="79"/>
      <c r="K791" s="79"/>
      <c r="L791" s="79"/>
      <c r="M791" s="79"/>
      <c r="N791" s="79"/>
      <c r="O791" s="79"/>
      <c r="P791" s="79"/>
    </row>
    <row r="792" spans="1:16" s="21" customFormat="1" hidden="1" outlineLevel="2" x14ac:dyDescent="0.2">
      <c r="A792" s="12" t="s">
        <v>662</v>
      </c>
      <c r="F792" s="79"/>
      <c r="G792" s="79"/>
      <c r="H792" s="79"/>
      <c r="I792" s="79"/>
      <c r="J792" s="79"/>
      <c r="K792" s="79"/>
      <c r="L792" s="79"/>
      <c r="M792" s="79"/>
      <c r="N792" s="79"/>
      <c r="O792" s="79"/>
      <c r="P792" s="79"/>
    </row>
    <row r="793" spans="1:16" hidden="1" outlineLevel="2" x14ac:dyDescent="0.2">
      <c r="D793" s="7" t="s">
        <v>101</v>
      </c>
      <c r="E793" s="7" t="s">
        <v>104</v>
      </c>
      <c r="F793" s="7" t="s">
        <v>604</v>
      </c>
      <c r="G793" s="7"/>
    </row>
    <row r="794" spans="1:16" hidden="1" outlineLevel="2" x14ac:dyDescent="0.2">
      <c r="A794" t="s">
        <v>77</v>
      </c>
      <c r="D794" s="17" t="str">
        <f t="shared" ref="D794:D799" si="175">INDEX($D$716:$D$734,MATCH(A794,$A$716:$A$734))</f>
        <v>Large C&amp;I</v>
      </c>
      <c r="E794" s="52">
        <f>VLOOKUP(D794,'File Info'!$A$99:$B$105,2,FALSE)</f>
        <v>3</v>
      </c>
      <c r="F794" t="str">
        <f>CHOOSE(E794,$E$533,$E$567,$E$602)</f>
        <v>Rate Schedule GLP - General Lighting and Power Service</v>
      </c>
    </row>
    <row r="795" spans="1:16" hidden="1" outlineLevel="2" x14ac:dyDescent="0.2">
      <c r="A795" t="s">
        <v>78</v>
      </c>
      <c r="D795" s="17" t="str">
        <f t="shared" si="175"/>
        <v>Commercial</v>
      </c>
      <c r="E795" s="52">
        <f>VLOOKUP(D795,'File Info'!$A$99:$B$105,2,FALSE)</f>
        <v>2</v>
      </c>
      <c r="F795" s="97" t="str">
        <f t="shared" ref="F795:F799" si="176">CHOOSE(E795,$E$533,$E$567,$E$602)</f>
        <v>Rate Schedule GLP - General Lighting and Power Service</v>
      </c>
      <c r="G795" s="62"/>
      <c r="H795" s="62"/>
      <c r="I795" s="62"/>
      <c r="J795" s="97"/>
      <c r="K795" s="62"/>
      <c r="L795" s="62"/>
      <c r="M795" s="62"/>
      <c r="N795" s="62"/>
      <c r="O795" s="62"/>
      <c r="P795" s="62"/>
    </row>
    <row r="796" spans="1:16" hidden="1" outlineLevel="2" x14ac:dyDescent="0.2">
      <c r="A796" s="41" t="s">
        <v>79</v>
      </c>
      <c r="D796" s="17" t="str">
        <f t="shared" si="175"/>
        <v>Large C&amp;I</v>
      </c>
      <c r="E796" s="52">
        <f>VLOOKUP(D796,'File Info'!$A$99:$B$105,2,FALSE)</f>
        <v>3</v>
      </c>
      <c r="F796" s="97" t="str">
        <f t="shared" si="176"/>
        <v>Rate Schedule GLP - General Lighting and Power Service</v>
      </c>
      <c r="J796" s="97"/>
    </row>
    <row r="797" spans="1:16" hidden="1" outlineLevel="2" x14ac:dyDescent="0.2">
      <c r="A797" s="41" t="s">
        <v>80</v>
      </c>
      <c r="D797" s="17" t="str">
        <f t="shared" si="175"/>
        <v>Commercial</v>
      </c>
      <c r="E797" s="52">
        <f>VLOOKUP(D797,'File Info'!$A$99:$B$105,2,FALSE)</f>
        <v>2</v>
      </c>
      <c r="F797" s="97" t="str">
        <f t="shared" si="176"/>
        <v>Rate Schedule GLP - General Lighting and Power Service</v>
      </c>
      <c r="J797" s="97"/>
    </row>
    <row r="798" spans="1:16" hidden="1" outlineLevel="2" x14ac:dyDescent="0.2">
      <c r="A798" s="41" t="s">
        <v>81</v>
      </c>
      <c r="D798" s="17" t="str">
        <f t="shared" si="175"/>
        <v>Commercial</v>
      </c>
      <c r="E798" s="52">
        <f>VLOOKUP(D798,'File Info'!$A$99:$B$105,2,FALSE)</f>
        <v>2</v>
      </c>
      <c r="F798" s="97" t="str">
        <f t="shared" si="176"/>
        <v>Rate Schedule GLP - General Lighting and Power Service</v>
      </c>
      <c r="J798" s="97"/>
    </row>
    <row r="799" spans="1:16" hidden="1" outlineLevel="2" x14ac:dyDescent="0.2">
      <c r="A799" s="42" t="s">
        <v>94</v>
      </c>
      <c r="D799" s="17" t="str">
        <f t="shared" si="175"/>
        <v>Residential</v>
      </c>
      <c r="E799" s="52">
        <f>VLOOKUP(D799,'File Info'!$A$99:$B$105,2,FALSE)</f>
        <v>1</v>
      </c>
      <c r="F799" s="97" t="str">
        <f t="shared" si="176"/>
        <v>RS - Residential Service</v>
      </c>
      <c r="J799" s="97"/>
    </row>
    <row r="800" spans="1:16" hidden="1" outlineLevel="1" x14ac:dyDescent="0.2"/>
    <row r="801" spans="1:7" ht="17.25" hidden="1" outlineLevel="1" x14ac:dyDescent="0.3">
      <c r="A801" s="15" t="s">
        <v>566</v>
      </c>
    </row>
    <row r="802" spans="1:7" hidden="1" outlineLevel="2" x14ac:dyDescent="0.2">
      <c r="A802" s="12" t="s">
        <v>241</v>
      </c>
    </row>
    <row r="803" spans="1:7" hidden="1" outlineLevel="2" x14ac:dyDescent="0.2"/>
    <row r="804" spans="1:7" ht="15" hidden="1" outlineLevel="2" x14ac:dyDescent="0.25">
      <c r="A804" s="16" t="s">
        <v>565</v>
      </c>
    </row>
    <row r="805" spans="1:7" hidden="1" outlineLevel="2" x14ac:dyDescent="0.2">
      <c r="A805" s="12" t="s">
        <v>130</v>
      </c>
    </row>
    <row r="806" spans="1:7" hidden="1" outlineLevel="2" x14ac:dyDescent="0.2">
      <c r="B806" s="45" t="s">
        <v>131</v>
      </c>
      <c r="D806" s="43" t="s">
        <v>132</v>
      </c>
      <c r="E806" s="46">
        <v>2.5000000000000001E-2</v>
      </c>
    </row>
    <row r="807" spans="1:7" hidden="1" outlineLevel="2" x14ac:dyDescent="0.2">
      <c r="B807" s="45" t="s">
        <v>133</v>
      </c>
      <c r="D807" s="43" t="s">
        <v>132</v>
      </c>
      <c r="E807" s="46">
        <v>2.4E-2</v>
      </c>
    </row>
    <row r="808" spans="1:7" hidden="1" outlineLevel="2" x14ac:dyDescent="0.2">
      <c r="A808" s="47"/>
      <c r="B808" t="s">
        <v>108</v>
      </c>
      <c r="D808" s="43" t="s">
        <v>132</v>
      </c>
      <c r="E808" s="48">
        <f>(E806*$E$525)+(E807*$E$526)</f>
        <v>2.46E-2</v>
      </c>
      <c r="F808" s="12" t="s">
        <v>134</v>
      </c>
    </row>
    <row r="809" spans="1:7" hidden="1" outlineLevel="2" x14ac:dyDescent="0.2">
      <c r="B809" s="45" t="s">
        <v>135</v>
      </c>
      <c r="D809" s="43" t="s">
        <v>132</v>
      </c>
      <c r="E809" s="46">
        <v>2.9000000000000001E-2</v>
      </c>
      <c r="F809" s="12" t="s">
        <v>642</v>
      </c>
    </row>
    <row r="810" spans="1:7" hidden="1" outlineLevel="2" x14ac:dyDescent="0.2"/>
    <row r="811" spans="1:7" ht="15" hidden="1" outlineLevel="2" x14ac:dyDescent="0.25">
      <c r="A811" s="16" t="s">
        <v>567</v>
      </c>
    </row>
    <row r="812" spans="1:7" hidden="1" outlineLevel="2" x14ac:dyDescent="0.2">
      <c r="A812" s="45" t="s">
        <v>136</v>
      </c>
      <c r="B812" s="45"/>
      <c r="D812" s="43" t="s">
        <v>127</v>
      </c>
      <c r="E812" s="44">
        <v>0.15</v>
      </c>
    </row>
    <row r="813" spans="1:7" hidden="1" outlineLevel="2" x14ac:dyDescent="0.2"/>
    <row r="814" spans="1:7" s="97" customFormat="1" hidden="1" outlineLevel="2" x14ac:dyDescent="0.2">
      <c r="A814" s="97" t="s">
        <v>77</v>
      </c>
      <c r="D814" s="43" t="s">
        <v>127</v>
      </c>
      <c r="E814" s="67">
        <f t="shared" ref="E814:E824" si="177">$E$807</f>
        <v>2.4E-2</v>
      </c>
    </row>
    <row r="815" spans="1:7" hidden="1" outlineLevel="2" x14ac:dyDescent="0.2">
      <c r="A815" t="s">
        <v>78</v>
      </c>
      <c r="D815" s="43" t="s">
        <v>127</v>
      </c>
      <c r="E815" s="67">
        <f t="shared" si="177"/>
        <v>2.4E-2</v>
      </c>
      <c r="G815" s="97"/>
    </row>
    <row r="816" spans="1:7" hidden="1" outlineLevel="2" x14ac:dyDescent="0.2">
      <c r="A816" s="41" t="s">
        <v>79</v>
      </c>
      <c r="D816" s="43" t="s">
        <v>127</v>
      </c>
      <c r="E816" s="67">
        <f t="shared" si="177"/>
        <v>2.4E-2</v>
      </c>
      <c r="G816" s="97"/>
    </row>
    <row r="817" spans="1:7" hidden="1" outlineLevel="2" x14ac:dyDescent="0.2">
      <c r="A817" s="41" t="s">
        <v>80</v>
      </c>
      <c r="D817" s="43" t="s">
        <v>127</v>
      </c>
      <c r="E817" s="67">
        <f t="shared" si="177"/>
        <v>2.4E-2</v>
      </c>
      <c r="G817" s="97"/>
    </row>
    <row r="818" spans="1:7" hidden="1" outlineLevel="2" x14ac:dyDescent="0.2">
      <c r="A818" s="41" t="s">
        <v>81</v>
      </c>
      <c r="D818" s="43" t="s">
        <v>127</v>
      </c>
      <c r="E818" s="67">
        <f t="shared" si="177"/>
        <v>2.4E-2</v>
      </c>
      <c r="G818" s="97"/>
    </row>
    <row r="819" spans="1:7" hidden="1" outlineLevel="2" x14ac:dyDescent="0.2">
      <c r="A819" t="s">
        <v>82</v>
      </c>
      <c r="D819" s="43" t="s">
        <v>127</v>
      </c>
      <c r="E819" s="67">
        <f t="shared" si="177"/>
        <v>2.4E-2</v>
      </c>
      <c r="G819" s="97"/>
    </row>
    <row r="820" spans="1:7" hidden="1" outlineLevel="2" x14ac:dyDescent="0.2">
      <c r="A820" t="s">
        <v>83</v>
      </c>
      <c r="D820" s="43" t="s">
        <v>127</v>
      </c>
      <c r="E820" s="67">
        <f t="shared" si="177"/>
        <v>2.4E-2</v>
      </c>
      <c r="G820" s="97"/>
    </row>
    <row r="821" spans="1:7" hidden="1" outlineLevel="2" x14ac:dyDescent="0.2">
      <c r="A821" t="s">
        <v>84</v>
      </c>
      <c r="D821" s="43" t="s">
        <v>127</v>
      </c>
      <c r="E821" s="67">
        <f t="shared" si="177"/>
        <v>2.4E-2</v>
      </c>
      <c r="G821" s="97"/>
    </row>
    <row r="822" spans="1:7" hidden="1" outlineLevel="2" x14ac:dyDescent="0.2">
      <c r="A822" t="s">
        <v>85</v>
      </c>
      <c r="D822" s="43" t="s">
        <v>127</v>
      </c>
      <c r="E822" s="67">
        <f t="shared" si="177"/>
        <v>2.4E-2</v>
      </c>
      <c r="G822" s="97"/>
    </row>
    <row r="823" spans="1:7" hidden="1" outlineLevel="2" x14ac:dyDescent="0.2">
      <c r="A823" t="s">
        <v>86</v>
      </c>
      <c r="D823" s="43" t="s">
        <v>127</v>
      </c>
      <c r="E823" s="67">
        <f t="shared" si="177"/>
        <v>2.4E-2</v>
      </c>
      <c r="G823" s="97"/>
    </row>
    <row r="824" spans="1:7" hidden="1" outlineLevel="2" x14ac:dyDescent="0.2">
      <c r="A824" t="s">
        <v>87</v>
      </c>
      <c r="D824" s="43" t="s">
        <v>127</v>
      </c>
      <c r="E824" s="67">
        <f t="shared" si="177"/>
        <v>2.4E-2</v>
      </c>
      <c r="G824" s="97"/>
    </row>
    <row r="825" spans="1:7" hidden="1" outlineLevel="2" x14ac:dyDescent="0.2">
      <c r="A825" s="42" t="s">
        <v>88</v>
      </c>
      <c r="D825" s="43" t="s">
        <v>127</v>
      </c>
      <c r="E825" s="67">
        <f>$E$808</f>
        <v>2.46E-2</v>
      </c>
      <c r="G825" s="97"/>
    </row>
    <row r="826" spans="1:7" hidden="1" outlineLevel="2" x14ac:dyDescent="0.2">
      <c r="A826" s="42" t="s">
        <v>89</v>
      </c>
      <c r="D826" s="43" t="s">
        <v>127</v>
      </c>
      <c r="E826" s="67">
        <f>$E$808</f>
        <v>2.46E-2</v>
      </c>
      <c r="G826" s="97"/>
    </row>
    <row r="827" spans="1:7" hidden="1" outlineLevel="2" x14ac:dyDescent="0.2">
      <c r="A827" s="42" t="s">
        <v>90</v>
      </c>
      <c r="D827" s="43" t="s">
        <v>127</v>
      </c>
      <c r="E827" s="67">
        <f>$E$808</f>
        <v>2.46E-2</v>
      </c>
      <c r="G827" s="97"/>
    </row>
    <row r="828" spans="1:7" hidden="1" outlineLevel="2" x14ac:dyDescent="0.2">
      <c r="A828" t="s">
        <v>91</v>
      </c>
      <c r="D828" s="43" t="s">
        <v>127</v>
      </c>
      <c r="E828" s="67">
        <f>$E$809</f>
        <v>2.9000000000000001E-2</v>
      </c>
      <c r="G828" s="97"/>
    </row>
    <row r="829" spans="1:7" hidden="1" outlineLevel="2" x14ac:dyDescent="0.2">
      <c r="A829" t="s">
        <v>92</v>
      </c>
      <c r="D829" s="43" t="s">
        <v>127</v>
      </c>
      <c r="E829" s="67">
        <f>$E$809</f>
        <v>2.9000000000000001E-2</v>
      </c>
      <c r="G829" s="97"/>
    </row>
    <row r="830" spans="1:7" hidden="1" outlineLevel="2" x14ac:dyDescent="0.2">
      <c r="A830" s="42" t="s">
        <v>93</v>
      </c>
      <c r="D830" s="43" t="s">
        <v>127</v>
      </c>
      <c r="E830" s="67">
        <f>$E$809</f>
        <v>2.9000000000000001E-2</v>
      </c>
      <c r="G830" s="97"/>
    </row>
    <row r="831" spans="1:7" hidden="1" outlineLevel="2" x14ac:dyDescent="0.2">
      <c r="A831" s="42" t="s">
        <v>94</v>
      </c>
      <c r="D831" s="43" t="s">
        <v>127</v>
      </c>
      <c r="E831" s="67">
        <f>$E$806</f>
        <v>2.5000000000000001E-2</v>
      </c>
      <c r="G831" s="97"/>
    </row>
    <row r="832" spans="1:7" hidden="1" outlineLevel="2" x14ac:dyDescent="0.2">
      <c r="A832" s="42" t="s">
        <v>95</v>
      </c>
      <c r="D832" s="43" t="s">
        <v>127</v>
      </c>
      <c r="E832" s="67">
        <f>$E$806</f>
        <v>2.5000000000000001E-2</v>
      </c>
      <c r="G832" s="97"/>
    </row>
    <row r="834" spans="1:16" ht="18.75" collapsed="1" x14ac:dyDescent="0.3">
      <c r="A834" s="6" t="s">
        <v>288</v>
      </c>
    </row>
    <row r="835" spans="1:16" s="97" customFormat="1" hidden="1" outlineLevel="1" x14ac:dyDescent="0.2"/>
    <row r="836" spans="1:16" hidden="1" outlineLevel="1" x14ac:dyDescent="0.2">
      <c r="A836" t="s">
        <v>202</v>
      </c>
      <c r="B836" s="21"/>
      <c r="C836" s="21"/>
      <c r="F836" s="7">
        <v>2020</v>
      </c>
      <c r="G836" s="7">
        <v>2021</v>
      </c>
      <c r="H836" s="7">
        <v>2022</v>
      </c>
      <c r="I836" s="7">
        <v>2023</v>
      </c>
      <c r="J836" s="7">
        <v>2024</v>
      </c>
      <c r="K836" s="7">
        <v>2025</v>
      </c>
      <c r="L836" s="7">
        <v>2026</v>
      </c>
      <c r="M836" s="7">
        <v>2027</v>
      </c>
      <c r="N836" s="7">
        <v>2028</v>
      </c>
      <c r="O836" s="7">
        <v>2029</v>
      </c>
      <c r="P836" s="7">
        <v>2030</v>
      </c>
    </row>
    <row r="837" spans="1:16" hidden="1" outlineLevel="1" x14ac:dyDescent="0.2">
      <c r="A837" t="s">
        <v>273</v>
      </c>
      <c r="F837" s="52">
        <v>1</v>
      </c>
      <c r="G837" s="52">
        <v>2</v>
      </c>
      <c r="H837" s="52">
        <v>3</v>
      </c>
      <c r="I837" s="52">
        <v>4</v>
      </c>
      <c r="J837" s="52">
        <v>5</v>
      </c>
      <c r="K837" s="52">
        <v>6</v>
      </c>
      <c r="L837" s="52">
        <v>7</v>
      </c>
      <c r="M837" s="52">
        <v>8</v>
      </c>
      <c r="N837" s="52">
        <v>9</v>
      </c>
      <c r="O837" s="52">
        <v>10</v>
      </c>
      <c r="P837" s="52">
        <v>11</v>
      </c>
    </row>
    <row r="838" spans="1:16" ht="15" hidden="1" outlineLevel="1" x14ac:dyDescent="0.25">
      <c r="A838" s="16" t="s">
        <v>289</v>
      </c>
    </row>
    <row r="839" spans="1:16" hidden="1" outlineLevel="1" x14ac:dyDescent="0.2">
      <c r="A839" t="s">
        <v>290</v>
      </c>
    </row>
    <row r="840" spans="1:16" hidden="1" outlineLevel="1" x14ac:dyDescent="0.2">
      <c r="A840" s="47" t="s">
        <v>105</v>
      </c>
      <c r="C840" s="45"/>
      <c r="D840" s="43" t="s">
        <v>127</v>
      </c>
      <c r="E840" s="43"/>
      <c r="F840" s="90">
        <v>0.26</v>
      </c>
      <c r="G840" s="90">
        <v>0.22</v>
      </c>
      <c r="H840" s="90">
        <v>0</v>
      </c>
      <c r="I840" s="90">
        <v>0</v>
      </c>
      <c r="J840" s="90">
        <v>0</v>
      </c>
      <c r="K840" s="90">
        <v>0</v>
      </c>
      <c r="L840" s="90">
        <v>0</v>
      </c>
      <c r="M840" s="90">
        <v>0</v>
      </c>
      <c r="N840" s="90">
        <v>0</v>
      </c>
      <c r="O840" s="90">
        <v>0</v>
      </c>
      <c r="P840" s="90">
        <v>0</v>
      </c>
    </row>
    <row r="841" spans="1:16" hidden="1" outlineLevel="1" x14ac:dyDescent="0.2">
      <c r="A841" s="47" t="s">
        <v>106</v>
      </c>
      <c r="C841" s="45"/>
      <c r="D841" s="43" t="s">
        <v>127</v>
      </c>
      <c r="E841" s="43"/>
      <c r="F841" s="90">
        <v>0.26</v>
      </c>
      <c r="G841" s="90">
        <v>0.22</v>
      </c>
      <c r="H841" s="90">
        <v>0.1</v>
      </c>
      <c r="I841" s="90">
        <v>0.1</v>
      </c>
      <c r="J841" s="90">
        <v>0.1</v>
      </c>
      <c r="K841" s="90">
        <v>0.1</v>
      </c>
      <c r="L841" s="90">
        <v>0.1</v>
      </c>
      <c r="M841" s="90">
        <v>0.1</v>
      </c>
      <c r="N841" s="90">
        <v>0.1</v>
      </c>
      <c r="O841" s="90">
        <v>0.1</v>
      </c>
      <c r="P841" s="90">
        <v>0.1</v>
      </c>
    </row>
    <row r="842" spans="1:16" ht="15" hidden="1" outlineLevel="1" x14ac:dyDescent="0.25">
      <c r="A842" s="16" t="s">
        <v>291</v>
      </c>
    </row>
    <row r="843" spans="1:16" hidden="1" outlineLevel="1" x14ac:dyDescent="0.2">
      <c r="A843" t="s">
        <v>291</v>
      </c>
      <c r="F843" s="87"/>
      <c r="G843" s="87"/>
      <c r="H843" s="87"/>
      <c r="I843" s="87"/>
      <c r="J843" s="87"/>
      <c r="K843" s="87"/>
      <c r="L843" s="87"/>
      <c r="M843" s="87"/>
      <c r="N843" s="87"/>
      <c r="O843" s="87"/>
      <c r="P843" s="87"/>
    </row>
    <row r="844" spans="1:16" hidden="1" outlineLevel="1" x14ac:dyDescent="0.2">
      <c r="A844" s="47" t="s">
        <v>105</v>
      </c>
      <c r="C844" s="45"/>
      <c r="D844" s="43" t="s">
        <v>127</v>
      </c>
      <c r="E844" s="43"/>
      <c r="F844" s="90">
        <v>0</v>
      </c>
      <c r="G844" s="90">
        <v>0</v>
      </c>
      <c r="H844" s="90">
        <v>0</v>
      </c>
      <c r="I844" s="90">
        <v>0</v>
      </c>
      <c r="J844" s="90">
        <v>0</v>
      </c>
      <c r="K844" s="90">
        <v>0</v>
      </c>
      <c r="L844" s="90">
        <v>0</v>
      </c>
      <c r="M844" s="90">
        <v>0</v>
      </c>
      <c r="N844" s="90">
        <v>0</v>
      </c>
      <c r="O844" s="90">
        <v>0</v>
      </c>
      <c r="P844" s="90">
        <v>0</v>
      </c>
    </row>
    <row r="845" spans="1:16" hidden="1" outlineLevel="1" x14ac:dyDescent="0.2">
      <c r="A845" s="47" t="s">
        <v>106</v>
      </c>
      <c r="C845" s="45"/>
      <c r="D845" s="43" t="s">
        <v>127</v>
      </c>
      <c r="E845" s="43"/>
      <c r="F845" s="90">
        <v>1</v>
      </c>
      <c r="G845" s="90">
        <v>1</v>
      </c>
      <c r="H845" s="90">
        <v>1</v>
      </c>
      <c r="I845" s="90">
        <v>0.8</v>
      </c>
      <c r="J845" s="90">
        <v>0.6</v>
      </c>
      <c r="K845" s="90">
        <v>0.4</v>
      </c>
      <c r="L845" s="90">
        <v>0.2</v>
      </c>
      <c r="M845" s="90">
        <v>0</v>
      </c>
      <c r="N845" s="90">
        <v>0</v>
      </c>
      <c r="O845" s="90">
        <v>0</v>
      </c>
      <c r="P845" s="90">
        <v>0</v>
      </c>
    </row>
    <row r="846" spans="1:16" hidden="1" outlineLevel="1" x14ac:dyDescent="0.2"/>
  </sheetData>
  <sortState xmlns:xlrd2="http://schemas.microsoft.com/office/spreadsheetml/2017/richdata2" ref="A716:Y734">
    <sortCondition ref="A716:A734"/>
  </sortState>
  <conditionalFormatting sqref="F11">
    <cfRule type="cellIs" dxfId="0" priority="1" operator="notEqual">
      <formula>"term ok"</formula>
    </cfRule>
  </conditionalFormatting>
  <dataValidations count="9">
    <dataValidation type="list" showInputMessage="1" showErrorMessage="1" sqref="C696" xr:uid="{88407CF4-AF60-4B15-9291-78E1B3DC5F3E}">
      <formula1>$C$697:$C$702</formula1>
    </dataValidation>
    <dataValidation type="list" allowBlank="1" showInputMessage="1" showErrorMessage="1" sqref="D716:D734" xr:uid="{E8AF5A7D-BD95-4424-B21F-7050A2DDF318}">
      <formula1>List_TariffClass</formula1>
    </dataValidation>
    <dataValidation type="list" showInputMessage="1" showErrorMessage="1" sqref="H63:H81" xr:uid="{0ACED2FC-1F0D-489F-99B1-92F7FA3679C1}">
      <formula1>$A$56:$A$58</formula1>
    </dataValidation>
    <dataValidation type="list" showInputMessage="1" showErrorMessage="1" sqref="D27:D45" xr:uid="{6EA1437E-0858-442D-B145-D4F1DE0405A7}">
      <formula1>$A$17:$A$22</formula1>
    </dataValidation>
    <dataValidation type="list" showInputMessage="1" showErrorMessage="1" sqref="E11" xr:uid="{91FBDE3D-3518-40A2-A59F-8C67DD52C783}">
      <formula1>"9,10,15"</formula1>
    </dataValidation>
    <dataValidation type="list" showInputMessage="1" showErrorMessage="1" sqref="E10" xr:uid="{606A6305-379C-44D1-921A-F635FA589CAF}">
      <formula1>List_EDCs</formula1>
    </dataValidation>
    <dataValidation type="list" allowBlank="1" showInputMessage="1" showErrorMessage="1" sqref="E9" xr:uid="{10ABCF33-4C95-41B8-AAAC-3F48A2C21166}">
      <formula1>List_IncentiveTypes</formula1>
    </dataValidation>
    <dataValidation type="list" showInputMessage="1" showErrorMessage="1" sqref="E8" xr:uid="{BD34417A-A262-4211-8F71-EA9C1602F1BD}">
      <formula1>List_SAMCases</formula1>
    </dataValidation>
    <dataValidation showInputMessage="1" showErrorMessage="1" sqref="F11 F8 C7 C9:C10" xr:uid="{28A9D6D4-E561-4289-B4D0-3AAC3C59F3EB}"/>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996A-FB21-4FF4-8EC0-825DD5CE94D4}">
  <sheetPr codeName="Sheet3">
    <outlinePr summaryBelow="0" summaryRight="0"/>
  </sheetPr>
  <dimension ref="A1:X142"/>
  <sheetViews>
    <sheetView zoomScale="110" zoomScaleNormal="110" workbookViewId="0">
      <pane xSplit="4" ySplit="15" topLeftCell="E25" activePane="bottomRight" state="frozen"/>
      <selection pane="topRight" activeCell="E1" sqref="E1"/>
      <selection pane="bottomLeft" activeCell="A12" sqref="A12"/>
      <selection pane="bottomRight" activeCell="E16" sqref="E16"/>
    </sheetView>
  </sheetViews>
  <sheetFormatPr defaultColWidth="0" defaultRowHeight="12.75" zeroHeight="1" outlineLevelCol="1" x14ac:dyDescent="0.2"/>
  <cols>
    <col min="1" max="1" width="18.140625" customWidth="1"/>
    <col min="2" max="2" width="14.28515625" customWidth="1"/>
    <col min="3" max="3" width="20.7109375" customWidth="1"/>
    <col min="4" max="4" width="19.28515625" bestFit="1" customWidth="1"/>
    <col min="5" max="5" width="19.28515625" style="97" customWidth="1"/>
    <col min="6" max="6" width="20.28515625" customWidth="1"/>
    <col min="7" max="9" width="21.5703125" customWidth="1"/>
    <col min="10" max="10" width="16.5703125" customWidth="1" outlineLevel="1"/>
    <col min="11" max="15" width="21.5703125" customWidth="1" outlineLevel="1"/>
    <col min="16" max="19" width="16.5703125" customWidth="1" outlineLevel="1"/>
    <col min="20" max="21" width="17.7109375" customWidth="1" outlineLevel="1"/>
    <col min="22" max="23" width="16.5703125" customWidth="1"/>
    <col min="24" max="24" width="9.140625" customWidth="1"/>
    <col min="25" max="16384" width="9.140625" hidden="1"/>
  </cols>
  <sheetData>
    <row r="1" spans="1:24" ht="21" x14ac:dyDescent="0.35">
      <c r="A1" s="4" t="s">
        <v>627</v>
      </c>
      <c r="B1" s="4"/>
      <c r="C1" s="4"/>
      <c r="D1" s="4"/>
      <c r="E1" s="4"/>
      <c r="F1" s="4"/>
      <c r="G1" s="4"/>
      <c r="H1" s="4"/>
      <c r="I1" s="4"/>
      <c r="J1" s="4"/>
      <c r="K1" s="4"/>
      <c r="L1" s="4"/>
      <c r="M1" s="4"/>
      <c r="N1" s="4"/>
      <c r="O1" s="4"/>
      <c r="P1" s="4"/>
      <c r="Q1" s="4"/>
      <c r="R1" s="4"/>
      <c r="S1" s="4"/>
      <c r="T1" s="4"/>
      <c r="U1" s="4"/>
      <c r="V1" s="4"/>
      <c r="W1" s="4"/>
    </row>
    <row r="2" spans="1:24" s="97" customFormat="1" ht="21" x14ac:dyDescent="0.35">
      <c r="A2" s="136" t="str">
        <f>DraftVersion</f>
        <v>8/10/2020 Draft for Stakeholder Review</v>
      </c>
      <c r="B2" s="4"/>
      <c r="C2" s="4"/>
      <c r="D2" s="4"/>
      <c r="E2" s="4"/>
      <c r="F2" s="4"/>
      <c r="G2" s="4"/>
      <c r="H2" s="4"/>
      <c r="I2" s="4"/>
      <c r="J2" s="4"/>
      <c r="K2" s="4"/>
      <c r="L2" s="4"/>
      <c r="M2" s="4"/>
      <c r="N2" s="4"/>
      <c r="O2" s="4"/>
      <c r="P2" s="4"/>
      <c r="Q2" s="4"/>
      <c r="R2" s="4"/>
      <c r="S2" s="4"/>
      <c r="T2" s="4"/>
      <c r="U2" s="4"/>
      <c r="V2" s="4"/>
      <c r="W2" s="4"/>
    </row>
    <row r="3" spans="1:24" ht="18.75" x14ac:dyDescent="0.3">
      <c r="A3" s="5" t="s">
        <v>292</v>
      </c>
      <c r="B3" s="5"/>
      <c r="C3" s="5"/>
      <c r="D3" s="5"/>
      <c r="E3" s="5"/>
      <c r="F3" s="5"/>
      <c r="G3" s="5"/>
      <c r="H3" s="5"/>
      <c r="I3" s="5"/>
      <c r="J3" s="5"/>
      <c r="K3" s="5"/>
      <c r="L3" s="5"/>
      <c r="M3" s="5"/>
      <c r="N3" s="5"/>
      <c r="O3" s="5"/>
      <c r="P3" s="5"/>
      <c r="Q3" s="5"/>
      <c r="R3" s="5"/>
      <c r="S3" s="5"/>
      <c r="T3" s="5"/>
      <c r="U3" s="5"/>
      <c r="V3" s="5"/>
      <c r="W3" s="5"/>
      <c r="X3" s="12" t="s">
        <v>659</v>
      </c>
    </row>
    <row r="4" spans="1:24" x14ac:dyDescent="0.2">
      <c r="A4" s="21"/>
      <c r="F4" s="97"/>
      <c r="G4" s="97"/>
      <c r="H4" s="97"/>
      <c r="I4" s="97"/>
      <c r="J4" s="97"/>
      <c r="K4" s="97"/>
      <c r="L4" s="97"/>
      <c r="M4" s="97"/>
      <c r="N4" s="97"/>
      <c r="O4" s="97"/>
      <c r="P4" s="97"/>
      <c r="Q4" s="97"/>
      <c r="R4" s="97"/>
      <c r="S4" s="97"/>
      <c r="T4" s="97"/>
      <c r="U4" s="97"/>
      <c r="V4" s="97"/>
      <c r="W4" s="97"/>
    </row>
    <row r="5" spans="1:24" s="21" customFormat="1" x14ac:dyDescent="0.2">
      <c r="A5" s="12" t="s">
        <v>663</v>
      </c>
    </row>
    <row r="6" spans="1:24" x14ac:dyDescent="0.2">
      <c r="A6" s="60" t="s">
        <v>664</v>
      </c>
      <c r="D6" s="97"/>
    </row>
    <row r="7" spans="1:24" x14ac:dyDescent="0.2">
      <c r="A7" s="60" t="s">
        <v>293</v>
      </c>
      <c r="D7" s="97"/>
    </row>
    <row r="8" spans="1:24" x14ac:dyDescent="0.2">
      <c r="A8" s="12" t="s">
        <v>661</v>
      </c>
      <c r="D8" s="97"/>
    </row>
    <row r="9" spans="1:24" x14ac:dyDescent="0.2">
      <c r="D9" s="97"/>
    </row>
    <row r="10" spans="1:24" x14ac:dyDescent="0.2">
      <c r="E10"/>
    </row>
    <row r="11" spans="1:24" x14ac:dyDescent="0.2">
      <c r="A11" s="7" t="s">
        <v>294</v>
      </c>
      <c r="B11" s="7" t="s">
        <v>296</v>
      </c>
      <c r="C11" s="7" t="s">
        <v>295</v>
      </c>
      <c r="D11" s="7" t="s">
        <v>297</v>
      </c>
      <c r="E11" s="7" t="s">
        <v>77</v>
      </c>
      <c r="F11" s="7" t="s">
        <v>78</v>
      </c>
      <c r="G11" s="7" t="s">
        <v>79</v>
      </c>
      <c r="H11" s="7" t="s">
        <v>80</v>
      </c>
      <c r="I11" s="7" t="s">
        <v>81</v>
      </c>
      <c r="J11" s="7" t="s">
        <v>82</v>
      </c>
      <c r="K11" s="7" t="s">
        <v>83</v>
      </c>
      <c r="L11" s="7" t="s">
        <v>84</v>
      </c>
      <c r="M11" s="7" t="s">
        <v>274</v>
      </c>
      <c r="N11" s="7" t="s">
        <v>275</v>
      </c>
      <c r="O11" s="7" t="s">
        <v>276</v>
      </c>
      <c r="P11" s="7" t="s">
        <v>88</v>
      </c>
      <c r="Q11" s="7" t="s">
        <v>89</v>
      </c>
      <c r="R11" s="7" t="s">
        <v>90</v>
      </c>
      <c r="S11" s="7" t="s">
        <v>91</v>
      </c>
      <c r="T11" s="7" t="s">
        <v>92</v>
      </c>
      <c r="U11" s="7" t="s">
        <v>93</v>
      </c>
      <c r="V11" s="7" t="s">
        <v>94</v>
      </c>
      <c r="W11" s="7" t="s">
        <v>95</v>
      </c>
    </row>
    <row r="12" spans="1:24" x14ac:dyDescent="0.2">
      <c r="A12" s="91" t="s">
        <v>68</v>
      </c>
      <c r="B12" t="s">
        <v>193</v>
      </c>
      <c r="C12" s="91" t="s">
        <v>68</v>
      </c>
      <c r="D12" s="23" t="s">
        <v>193</v>
      </c>
      <c r="E12" s="92" t="s">
        <v>69</v>
      </c>
      <c r="F12" s="92" t="s">
        <v>69</v>
      </c>
      <c r="G12" s="92" t="s">
        <v>69</v>
      </c>
      <c r="H12" s="92" t="s">
        <v>69</v>
      </c>
      <c r="I12" s="92" t="s">
        <v>69</v>
      </c>
      <c r="J12" s="92" t="s">
        <v>70</v>
      </c>
      <c r="K12" s="92" t="s">
        <v>70</v>
      </c>
      <c r="L12" s="92" t="s">
        <v>70</v>
      </c>
      <c r="M12" s="92" t="s">
        <v>70</v>
      </c>
      <c r="N12" s="92" t="s">
        <v>70</v>
      </c>
      <c r="O12" s="92" t="s">
        <v>70</v>
      </c>
      <c r="P12" s="92" t="s">
        <v>70</v>
      </c>
      <c r="Q12" s="92" t="s">
        <v>70</v>
      </c>
      <c r="R12" s="92" t="s">
        <v>70</v>
      </c>
      <c r="S12" s="92" t="s">
        <v>70</v>
      </c>
      <c r="T12" s="92" t="s">
        <v>70</v>
      </c>
      <c r="U12" s="92" t="s">
        <v>70</v>
      </c>
      <c r="V12" s="92" t="s">
        <v>69</v>
      </c>
      <c r="W12" s="92" t="s">
        <v>70</v>
      </c>
    </row>
    <row r="13" spans="1:24" s="97" customFormat="1" x14ac:dyDescent="0.2">
      <c r="A13" s="91" t="s">
        <v>101</v>
      </c>
      <c r="C13" s="91"/>
      <c r="D13" s="23"/>
      <c r="E13" s="52" t="str">
        <f>INDEX('SAM Inputs Setup'!$D$794:$D$799,MATCH(E11,'SAM Inputs Setup'!$A$794:$A$799,0))</f>
        <v>Large C&amp;I</v>
      </c>
      <c r="F13" s="52" t="str">
        <f>INDEX('SAM Inputs Setup'!$D$794:$D$799,MATCH(F11,'SAM Inputs Setup'!$A$794:$A$799,0))</f>
        <v>Commercial</v>
      </c>
      <c r="G13" s="52" t="str">
        <f>INDEX('SAM Inputs Setup'!$D$794:$D$799,MATCH(G11,'SAM Inputs Setup'!$A$794:$A$799,0))</f>
        <v>Large C&amp;I</v>
      </c>
      <c r="H13" s="52" t="str">
        <f>INDEX('SAM Inputs Setup'!$D$794:$D$799,MATCH(H11,'SAM Inputs Setup'!$A$794:$A$799,0))</f>
        <v>Commercial</v>
      </c>
      <c r="I13" s="52" t="str">
        <f>INDEX('SAM Inputs Setup'!$D$794:$D$799,MATCH(I11,'SAM Inputs Setup'!$A$794:$A$799,0))</f>
        <v>Commercial</v>
      </c>
      <c r="J13" s="142" t="s">
        <v>660</v>
      </c>
      <c r="K13" s="142" t="s">
        <v>660</v>
      </c>
      <c r="L13" s="142" t="s">
        <v>660</v>
      </c>
      <c r="M13" s="142" t="s">
        <v>660</v>
      </c>
      <c r="N13" s="142" t="s">
        <v>660</v>
      </c>
      <c r="O13" s="142" t="s">
        <v>660</v>
      </c>
      <c r="P13" s="142" t="s">
        <v>660</v>
      </c>
      <c r="Q13" s="142" t="s">
        <v>660</v>
      </c>
      <c r="R13" s="142" t="s">
        <v>660</v>
      </c>
      <c r="S13" s="142" t="s">
        <v>660</v>
      </c>
      <c r="T13" s="142" t="s">
        <v>660</v>
      </c>
      <c r="U13" s="142" t="s">
        <v>660</v>
      </c>
      <c r="V13" s="52" t="str">
        <f>INDEX('SAM Inputs Setup'!$D$794:$D$799,MATCH(V11,'SAM Inputs Setup'!$A$794:$A$799,0))</f>
        <v>Residential</v>
      </c>
      <c r="W13" s="142" t="s">
        <v>660</v>
      </c>
    </row>
    <row r="14" spans="1:24" s="97" customFormat="1" x14ac:dyDescent="0.2">
      <c r="A14" s="133" t="s">
        <v>560</v>
      </c>
      <c r="C14" s="91"/>
      <c r="D14" s="23"/>
      <c r="E14" s="52">
        <f>INDEX('File Info'!$B$99:$B$105,MATCH(E13,List_TariffClass,0))</f>
        <v>3</v>
      </c>
      <c r="F14" s="52">
        <f>INDEX('File Info'!$B$99:$B$105,MATCH(F13,List_TariffClass,0))</f>
        <v>2</v>
      </c>
      <c r="G14" s="52">
        <f>INDEX('File Info'!$B$99:$B$105,MATCH(G13,List_TariffClass,0))</f>
        <v>3</v>
      </c>
      <c r="H14" s="52">
        <f>INDEX('File Info'!$B$99:$B$105,MATCH(H13,List_TariffClass,0))</f>
        <v>2</v>
      </c>
      <c r="I14" s="52">
        <f>INDEX('File Info'!$B$99:$B$105,MATCH(I13,List_TariffClass,0))</f>
        <v>2</v>
      </c>
      <c r="J14" s="142" t="s">
        <v>660</v>
      </c>
      <c r="K14" s="142" t="s">
        <v>660</v>
      </c>
      <c r="L14" s="142" t="s">
        <v>660</v>
      </c>
      <c r="M14" s="142" t="s">
        <v>660</v>
      </c>
      <c r="N14" s="142" t="s">
        <v>660</v>
      </c>
      <c r="O14" s="142" t="s">
        <v>660</v>
      </c>
      <c r="P14" s="142" t="s">
        <v>660</v>
      </c>
      <c r="Q14" s="142" t="s">
        <v>660</v>
      </c>
      <c r="R14" s="142" t="s">
        <v>660</v>
      </c>
      <c r="S14" s="142" t="s">
        <v>660</v>
      </c>
      <c r="T14" s="142" t="s">
        <v>660</v>
      </c>
      <c r="U14" s="142" t="s">
        <v>660</v>
      </c>
      <c r="V14" s="52">
        <f>INDEX('File Info'!$B$99:$B$105,MATCH(V13,List_TariffClass,0))</f>
        <v>1</v>
      </c>
      <c r="W14" s="142" t="s">
        <v>660</v>
      </c>
    </row>
    <row r="15" spans="1:24" s="97" customFormat="1" x14ac:dyDescent="0.2">
      <c r="A15" s="91" t="s">
        <v>597</v>
      </c>
      <c r="C15" s="91"/>
      <c r="D15" s="23"/>
      <c r="E15" s="92" t="s">
        <v>106</v>
      </c>
      <c r="F15" s="92" t="s">
        <v>106</v>
      </c>
      <c r="G15" s="92" t="s">
        <v>106</v>
      </c>
      <c r="H15" s="92" t="s">
        <v>106</v>
      </c>
      <c r="I15" s="92" t="s">
        <v>106</v>
      </c>
      <c r="J15" s="92" t="s">
        <v>106</v>
      </c>
      <c r="K15" s="92" t="s">
        <v>106</v>
      </c>
      <c r="L15" s="92" t="s">
        <v>106</v>
      </c>
      <c r="M15" s="92" t="s">
        <v>106</v>
      </c>
      <c r="N15" s="92" t="s">
        <v>106</v>
      </c>
      <c r="O15" s="92" t="s">
        <v>106</v>
      </c>
      <c r="P15" s="92" t="s">
        <v>106</v>
      </c>
      <c r="Q15" s="92" t="s">
        <v>106</v>
      </c>
      <c r="R15" s="92" t="s">
        <v>106</v>
      </c>
      <c r="S15" s="92" t="s">
        <v>106</v>
      </c>
      <c r="T15" s="92" t="s">
        <v>106</v>
      </c>
      <c r="U15" s="92" t="s">
        <v>106</v>
      </c>
      <c r="V15" s="92" t="s">
        <v>105</v>
      </c>
      <c r="W15" s="92" t="s">
        <v>106</v>
      </c>
    </row>
    <row r="16" spans="1:24" x14ac:dyDescent="0.2">
      <c r="A16" t="s">
        <v>298</v>
      </c>
      <c r="B16" t="s">
        <v>300</v>
      </c>
      <c r="C16" t="s">
        <v>299</v>
      </c>
      <c r="D16" s="23" t="s">
        <v>301</v>
      </c>
      <c r="E16" s="97" t="s">
        <v>302</v>
      </c>
      <c r="F16" t="s">
        <v>302</v>
      </c>
      <c r="G16" t="s">
        <v>302</v>
      </c>
      <c r="H16" t="s">
        <v>302</v>
      </c>
      <c r="I16" t="s">
        <v>302</v>
      </c>
      <c r="J16" t="s">
        <v>302</v>
      </c>
      <c r="K16" t="s">
        <v>302</v>
      </c>
      <c r="L16" t="s">
        <v>302</v>
      </c>
      <c r="M16" t="s">
        <v>302</v>
      </c>
      <c r="N16" t="s">
        <v>302</v>
      </c>
      <c r="O16" t="s">
        <v>302</v>
      </c>
      <c r="P16" t="s">
        <v>302</v>
      </c>
      <c r="Q16" t="s">
        <v>302</v>
      </c>
      <c r="R16" t="s">
        <v>302</v>
      </c>
      <c r="S16" t="s">
        <v>302</v>
      </c>
      <c r="T16" s="110" t="s">
        <v>595</v>
      </c>
      <c r="U16" t="s">
        <v>302</v>
      </c>
      <c r="V16" t="s">
        <v>302</v>
      </c>
      <c r="W16" t="s">
        <v>302</v>
      </c>
    </row>
    <row r="17" spans="1:23" x14ac:dyDescent="0.2">
      <c r="A17" t="s">
        <v>303</v>
      </c>
      <c r="B17" t="s">
        <v>305</v>
      </c>
      <c r="C17" t="s">
        <v>304</v>
      </c>
      <c r="D17" s="23" t="s">
        <v>306</v>
      </c>
      <c r="E17" s="87">
        <v>3500</v>
      </c>
      <c r="F17" s="87">
        <v>500</v>
      </c>
      <c r="G17" s="87">
        <v>2000</v>
      </c>
      <c r="H17" s="87">
        <v>350</v>
      </c>
      <c r="I17" s="87">
        <v>35</v>
      </c>
      <c r="J17" s="87">
        <v>1500</v>
      </c>
      <c r="K17" s="87">
        <v>3500</v>
      </c>
      <c r="L17" s="87">
        <v>450</v>
      </c>
      <c r="M17" s="87">
        <v>2000</v>
      </c>
      <c r="N17" s="87">
        <v>250</v>
      </c>
      <c r="O17" s="87">
        <v>35</v>
      </c>
      <c r="P17" s="87">
        <v>3500</v>
      </c>
      <c r="Q17" s="87">
        <v>2000</v>
      </c>
      <c r="R17" s="87">
        <v>650</v>
      </c>
      <c r="S17" s="87">
        <v>7000</v>
      </c>
      <c r="T17" s="87">
        <v>10000</v>
      </c>
      <c r="U17" s="87">
        <v>2000</v>
      </c>
      <c r="V17" s="87">
        <v>8</v>
      </c>
      <c r="W17" s="87">
        <v>8</v>
      </c>
    </row>
    <row r="18" spans="1:23" x14ac:dyDescent="0.2">
      <c r="A18" t="s">
        <v>303</v>
      </c>
      <c r="B18" t="s">
        <v>308</v>
      </c>
      <c r="C18" t="s">
        <v>307</v>
      </c>
      <c r="D18" s="23" t="s">
        <v>309</v>
      </c>
      <c r="E18" s="87" t="s">
        <v>310</v>
      </c>
      <c r="F18" s="87" t="s">
        <v>310</v>
      </c>
      <c r="G18" s="87" t="s">
        <v>310</v>
      </c>
      <c r="H18" s="87" t="s">
        <v>310</v>
      </c>
      <c r="I18" s="87" t="s">
        <v>310</v>
      </c>
      <c r="J18" s="87" t="s">
        <v>310</v>
      </c>
      <c r="K18" s="87" t="s">
        <v>310</v>
      </c>
      <c r="L18" s="87" t="s">
        <v>310</v>
      </c>
      <c r="M18" s="87" t="s">
        <v>310</v>
      </c>
      <c r="N18" s="87" t="s">
        <v>310</v>
      </c>
      <c r="O18" s="87" t="s">
        <v>310</v>
      </c>
      <c r="P18" s="87" t="s">
        <v>310</v>
      </c>
      <c r="Q18" s="87" t="s">
        <v>310</v>
      </c>
      <c r="R18" s="87" t="s">
        <v>310</v>
      </c>
      <c r="S18" s="87" t="s">
        <v>310</v>
      </c>
      <c r="T18" s="87" t="s">
        <v>310</v>
      </c>
      <c r="U18" s="87" t="s">
        <v>310</v>
      </c>
      <c r="V18" s="87" t="s">
        <v>310</v>
      </c>
      <c r="W18" s="87" t="s">
        <v>310</v>
      </c>
    </row>
    <row r="19" spans="1:23" x14ac:dyDescent="0.2">
      <c r="A19" t="s">
        <v>303</v>
      </c>
      <c r="B19" t="s">
        <v>312</v>
      </c>
      <c r="C19" t="s">
        <v>311</v>
      </c>
      <c r="D19" s="23" t="s">
        <v>177</v>
      </c>
      <c r="E19" s="87">
        <v>1.2</v>
      </c>
      <c r="F19" s="87">
        <v>1.2</v>
      </c>
      <c r="G19" s="87">
        <v>1.2</v>
      </c>
      <c r="H19" s="87">
        <v>1.2</v>
      </c>
      <c r="I19" s="87">
        <v>1.2</v>
      </c>
      <c r="J19" s="87">
        <v>1.2</v>
      </c>
      <c r="K19" s="87">
        <v>1.2</v>
      </c>
      <c r="L19" s="87">
        <v>1.2</v>
      </c>
      <c r="M19" s="87">
        <v>1.2</v>
      </c>
      <c r="N19" s="87">
        <v>1.2</v>
      </c>
      <c r="O19" s="87">
        <v>1.2</v>
      </c>
      <c r="P19" s="87">
        <v>1.2</v>
      </c>
      <c r="Q19" s="87">
        <v>1.2</v>
      </c>
      <c r="R19" s="87">
        <v>1.2</v>
      </c>
      <c r="S19" s="87">
        <v>1.2</v>
      </c>
      <c r="T19" s="87">
        <v>1.2</v>
      </c>
      <c r="U19" s="87">
        <v>1.2</v>
      </c>
      <c r="V19" s="87">
        <v>1.2</v>
      </c>
      <c r="W19" s="87">
        <v>1.2</v>
      </c>
    </row>
    <row r="20" spans="1:23" x14ac:dyDescent="0.2">
      <c r="A20" t="s">
        <v>303</v>
      </c>
      <c r="B20" t="s">
        <v>314</v>
      </c>
      <c r="C20" t="s">
        <v>313</v>
      </c>
      <c r="D20" s="23" t="s">
        <v>315</v>
      </c>
      <c r="E20" s="87">
        <v>97.1</v>
      </c>
      <c r="F20" s="87">
        <v>97.1</v>
      </c>
      <c r="G20" s="87">
        <v>97.1</v>
      </c>
      <c r="H20" s="87">
        <v>97.1</v>
      </c>
      <c r="I20" s="87">
        <v>97.1</v>
      </c>
      <c r="J20" s="87">
        <v>97.1</v>
      </c>
      <c r="K20" s="87">
        <v>97.1</v>
      </c>
      <c r="L20" s="87">
        <v>97.1</v>
      </c>
      <c r="M20" s="87">
        <v>97.1</v>
      </c>
      <c r="N20" s="87">
        <v>97.1</v>
      </c>
      <c r="O20" s="87">
        <v>97.1</v>
      </c>
      <c r="P20" s="87">
        <v>97.1</v>
      </c>
      <c r="Q20" s="87">
        <v>97.1</v>
      </c>
      <c r="R20" s="87">
        <v>97.1</v>
      </c>
      <c r="S20" s="87">
        <v>97.1</v>
      </c>
      <c r="T20" s="87">
        <v>97.1</v>
      </c>
      <c r="U20" s="87">
        <v>97.1</v>
      </c>
      <c r="V20" s="87">
        <v>97.1</v>
      </c>
      <c r="W20" s="87">
        <v>97.1</v>
      </c>
    </row>
    <row r="21" spans="1:23" x14ac:dyDescent="0.2">
      <c r="A21" t="s">
        <v>316</v>
      </c>
      <c r="B21" t="s">
        <v>318</v>
      </c>
      <c r="C21" t="s">
        <v>317</v>
      </c>
      <c r="D21" s="23" t="s">
        <v>309</v>
      </c>
      <c r="E21" s="87" t="s">
        <v>319</v>
      </c>
      <c r="F21" s="87" t="s">
        <v>319</v>
      </c>
      <c r="G21" s="87" t="s">
        <v>319</v>
      </c>
      <c r="H21" s="87" t="s">
        <v>319</v>
      </c>
      <c r="I21" s="87" t="s">
        <v>319</v>
      </c>
      <c r="J21" s="87" t="s">
        <v>319</v>
      </c>
      <c r="K21" s="87" t="s">
        <v>319</v>
      </c>
      <c r="L21" s="87" t="s">
        <v>319</v>
      </c>
      <c r="M21" s="87" t="s">
        <v>319</v>
      </c>
      <c r="N21" s="87" t="s">
        <v>319</v>
      </c>
      <c r="O21" s="87" t="s">
        <v>319</v>
      </c>
      <c r="P21" s="87" t="s">
        <v>319</v>
      </c>
      <c r="Q21" s="87" t="s">
        <v>319</v>
      </c>
      <c r="R21" s="87" t="s">
        <v>319</v>
      </c>
      <c r="S21" s="87" t="s">
        <v>319</v>
      </c>
      <c r="T21" s="87" t="s">
        <v>319</v>
      </c>
      <c r="U21" s="87" t="s">
        <v>319</v>
      </c>
      <c r="V21" s="87" t="s">
        <v>320</v>
      </c>
      <c r="W21" s="87" t="s">
        <v>320</v>
      </c>
    </row>
    <row r="22" spans="1:23" x14ac:dyDescent="0.2">
      <c r="A22" t="s">
        <v>316</v>
      </c>
      <c r="B22" t="s">
        <v>115</v>
      </c>
      <c r="C22" t="s">
        <v>321</v>
      </c>
      <c r="D22" s="23" t="s">
        <v>322</v>
      </c>
      <c r="E22" s="18">
        <f>INDEX('SAM Inputs Setup'!$E$27:$E$45,MATCH(E$11,'SAM Inputs Setup'!$A$27:$A$45,0))</f>
        <v>18</v>
      </c>
      <c r="F22" s="18">
        <f>INDEX('SAM Inputs Setup'!$E$28:$E$45,MATCH(F$11,'SAM Inputs Setup'!$A$28:$A$45,0))</f>
        <v>18</v>
      </c>
      <c r="G22" s="18">
        <f>INDEX('SAM Inputs Setup'!$E$28:$E$45,MATCH(G$11,'SAM Inputs Setup'!$A$28:$A$45,0))</f>
        <v>12</v>
      </c>
      <c r="H22" s="18">
        <f>INDEX('SAM Inputs Setup'!$E$28:$E$45,MATCH(H$11,'SAM Inputs Setup'!$A$28:$A$45,0))</f>
        <v>12</v>
      </c>
      <c r="I22" s="18">
        <f>INDEX('SAM Inputs Setup'!$E$28:$E$45,MATCH(I$11,'SAM Inputs Setup'!$A$28:$A$45,0))</f>
        <v>12</v>
      </c>
      <c r="J22" s="18">
        <f>INDEX('SAM Inputs Setup'!$E$28:$E$45,MATCH(J$11,'SAM Inputs Setup'!$A$28:$A$45,0))</f>
        <v>7</v>
      </c>
      <c r="K22" s="18">
        <f>INDEX('SAM Inputs Setup'!$E$28:$E$45,MATCH(K$11,'SAM Inputs Setup'!$A$28:$A$45,0))</f>
        <v>18</v>
      </c>
      <c r="L22" s="18">
        <f>INDEX('SAM Inputs Setup'!$E$28:$E$45,MATCH(L$11,'SAM Inputs Setup'!$A$28:$A$45,0))</f>
        <v>18</v>
      </c>
      <c r="M22" s="18">
        <f>INDEX('SAM Inputs Setup'!$E$28:$E$45,MATCH(M$11,'SAM Inputs Setup'!$A$28:$A$45,0))</f>
        <v>12</v>
      </c>
      <c r="N22" s="18">
        <f>INDEX('SAM Inputs Setup'!$E$28:$E$45,MATCH(N$11,'SAM Inputs Setup'!$A$28:$A$45,0))</f>
        <v>12</v>
      </c>
      <c r="O22" s="18">
        <f>INDEX('SAM Inputs Setup'!$E$28:$E$45,MATCH(O$11,'SAM Inputs Setup'!$A$28:$A$45,0))</f>
        <v>12</v>
      </c>
      <c r="P22" s="18">
        <f>INDEX('SAM Inputs Setup'!$E$28:$E$45,MATCH(P$11,'SAM Inputs Setup'!$A$28:$A$45,0))</f>
        <v>18</v>
      </c>
      <c r="Q22" s="18">
        <f>INDEX('SAM Inputs Setup'!$E$28:$E$45,MATCH(Q$11,'SAM Inputs Setup'!$A$28:$A$45,0))</f>
        <v>12</v>
      </c>
      <c r="R22" s="18">
        <f>INDEX('SAM Inputs Setup'!$E$28:$E$45,MATCH(R$11,'SAM Inputs Setup'!$A$28:$A$45,0))</f>
        <v>12</v>
      </c>
      <c r="S22" s="18">
        <f>INDEX('SAM Inputs Setup'!$E$28:$E$45,MATCH(S$11,'SAM Inputs Setup'!$A$28:$A$45,0))</f>
        <v>18</v>
      </c>
      <c r="T22" s="18">
        <f>INDEX('SAM Inputs Setup'!$E$28:$E$45,MATCH(T$11,'SAM Inputs Setup'!$A$28:$A$45,0))</f>
        <v>18</v>
      </c>
      <c r="U22" s="18">
        <f>INDEX('SAM Inputs Setup'!$E$28:$E$45,MATCH(U$11,'SAM Inputs Setup'!$A$28:$A$45,0))</f>
        <v>10</v>
      </c>
      <c r="V22" s="18">
        <f>INDEX('SAM Inputs Setup'!$E$28:$E$45,MATCH(V$11,'SAM Inputs Setup'!$A$28:$A$45,0))</f>
        <v>26</v>
      </c>
      <c r="W22" s="18">
        <f>INDEX('SAM Inputs Setup'!$E$28:$E$45,MATCH(W$11,'SAM Inputs Setup'!$A$28:$A$45,0))</f>
        <v>26</v>
      </c>
    </row>
    <row r="23" spans="1:23" x14ac:dyDescent="0.2">
      <c r="A23" t="s">
        <v>316</v>
      </c>
      <c r="B23" t="s">
        <v>116</v>
      </c>
      <c r="C23" t="s">
        <v>323</v>
      </c>
      <c r="D23" s="23" t="s">
        <v>322</v>
      </c>
      <c r="E23" s="18">
        <f>INDEX('SAM Inputs Setup'!$F$27:$F$45,MATCH(E$11,'SAM Inputs Setup'!$A$27:$A$45,0))</f>
        <v>195</v>
      </c>
      <c r="F23" s="18">
        <f>INDEX('SAM Inputs Setup'!$F$28:$F$45,MATCH(F$11,'SAM Inputs Setup'!$A$28:$A$45,0))</f>
        <v>195</v>
      </c>
      <c r="G23" s="18">
        <f>INDEX('SAM Inputs Setup'!$F$28:$F$45,MATCH(G$11,'SAM Inputs Setup'!$A$28:$A$45,0))</f>
        <v>200</v>
      </c>
      <c r="H23" s="18">
        <f>INDEX('SAM Inputs Setup'!$F$28:$F$45,MATCH(H$11,'SAM Inputs Setup'!$A$28:$A$45,0))</f>
        <v>200</v>
      </c>
      <c r="I23" s="18">
        <f>INDEX('SAM Inputs Setup'!$F$28:$F$45,MATCH(I$11,'SAM Inputs Setup'!$A$28:$A$45,0))</f>
        <v>200</v>
      </c>
      <c r="J23" s="18">
        <f>INDEX('SAM Inputs Setup'!$F$28:$F$45,MATCH(J$11,'SAM Inputs Setup'!$A$28:$A$45,0))</f>
        <v>215</v>
      </c>
      <c r="K23" s="18">
        <f>INDEX('SAM Inputs Setup'!$F$28:$F$45,MATCH(K$11,'SAM Inputs Setup'!$A$28:$A$45,0))</f>
        <v>195</v>
      </c>
      <c r="L23" s="18">
        <f>INDEX('SAM Inputs Setup'!$F$28:$F$45,MATCH(L$11,'SAM Inputs Setup'!$A$28:$A$45,0))</f>
        <v>195</v>
      </c>
      <c r="M23" s="18">
        <f>INDEX('SAM Inputs Setup'!$F$28:$F$45,MATCH(M$11,'SAM Inputs Setup'!$A$28:$A$45,0))</f>
        <v>200</v>
      </c>
      <c r="N23" s="18">
        <f>INDEX('SAM Inputs Setup'!$F$28:$F$45,MATCH(N$11,'SAM Inputs Setup'!$A$28:$A$45,0))</f>
        <v>200</v>
      </c>
      <c r="O23" s="18">
        <f>INDEX('SAM Inputs Setup'!$F$28:$F$45,MATCH(O$11,'SAM Inputs Setup'!$A$28:$A$45,0))</f>
        <v>200</v>
      </c>
      <c r="P23" s="18">
        <f>INDEX('SAM Inputs Setup'!$F$28:$F$45,MATCH(P$11,'SAM Inputs Setup'!$A$28:$A$45,0))</f>
        <v>195</v>
      </c>
      <c r="Q23" s="18">
        <f>INDEX('SAM Inputs Setup'!$F$28:$F$45,MATCH(Q$11,'SAM Inputs Setup'!$A$28:$A$45,0))</f>
        <v>200</v>
      </c>
      <c r="R23" s="18">
        <f>INDEX('SAM Inputs Setup'!$F$28:$F$45,MATCH(R$11,'SAM Inputs Setup'!$A$28:$A$45,0))</f>
        <v>200</v>
      </c>
      <c r="S23" s="18">
        <f>INDEX('SAM Inputs Setup'!$F$28:$F$45,MATCH(S$11,'SAM Inputs Setup'!$A$28:$A$45,0))</f>
        <v>180</v>
      </c>
      <c r="T23" s="18">
        <f>INDEX('SAM Inputs Setup'!$F$28:$F$45,MATCH(T$11,'SAM Inputs Setup'!$A$28:$A$45,0))</f>
        <v>180</v>
      </c>
      <c r="U23" s="18">
        <f>INDEX('SAM Inputs Setup'!$F$28:$F$45,MATCH(U$11,'SAM Inputs Setup'!$A$28:$A$45,0))</f>
        <v>200</v>
      </c>
      <c r="V23" s="18">
        <f>INDEX('SAM Inputs Setup'!$F$28:$F$45,MATCH(V$11,'SAM Inputs Setup'!$A$28:$A$45,0))</f>
        <v>220</v>
      </c>
      <c r="W23" s="18">
        <f>INDEX('SAM Inputs Setup'!$F$28:$F$45,MATCH(W$11,'SAM Inputs Setup'!$A$28:$A$45,0))</f>
        <v>220</v>
      </c>
    </row>
    <row r="24" spans="1:23" x14ac:dyDescent="0.2">
      <c r="A24" t="s">
        <v>316</v>
      </c>
      <c r="B24" t="s">
        <v>325</v>
      </c>
      <c r="C24" t="s">
        <v>324</v>
      </c>
      <c r="D24" s="23" t="s">
        <v>177</v>
      </c>
      <c r="E24" s="87">
        <v>0.4</v>
      </c>
      <c r="F24" s="87">
        <v>0.4</v>
      </c>
      <c r="G24" s="87">
        <v>0.4</v>
      </c>
      <c r="H24" s="87">
        <v>0.4</v>
      </c>
      <c r="I24" s="87">
        <v>0.4</v>
      </c>
      <c r="J24" s="87">
        <v>0.4</v>
      </c>
      <c r="K24" s="87">
        <v>0.4</v>
      </c>
      <c r="L24" s="87">
        <v>0.4</v>
      </c>
      <c r="M24" s="87">
        <v>0.4</v>
      </c>
      <c r="N24" s="87">
        <v>0.4</v>
      </c>
      <c r="O24" s="87">
        <v>0.4</v>
      </c>
      <c r="P24" s="87">
        <v>0.4</v>
      </c>
      <c r="Q24" s="87">
        <v>0.4</v>
      </c>
      <c r="R24" s="87">
        <v>0.4</v>
      </c>
      <c r="S24" s="87">
        <v>0.4</v>
      </c>
      <c r="T24" s="87">
        <v>0.4</v>
      </c>
      <c r="U24" s="87">
        <v>0.4</v>
      </c>
      <c r="V24" s="87">
        <v>0.4</v>
      </c>
      <c r="W24" s="87">
        <v>0.4</v>
      </c>
    </row>
    <row r="25" spans="1:23" x14ac:dyDescent="0.2">
      <c r="A25" t="s">
        <v>326</v>
      </c>
      <c r="B25" t="s">
        <v>328</v>
      </c>
      <c r="C25" t="s">
        <v>327</v>
      </c>
      <c r="D25" s="23" t="s">
        <v>315</v>
      </c>
      <c r="E25" s="87">
        <v>2</v>
      </c>
      <c r="F25" s="87">
        <v>2</v>
      </c>
      <c r="G25" s="87">
        <v>2</v>
      </c>
      <c r="H25" s="87">
        <v>2</v>
      </c>
      <c r="I25" s="87">
        <v>2</v>
      </c>
      <c r="J25" s="87">
        <v>2</v>
      </c>
      <c r="K25" s="87">
        <v>2</v>
      </c>
      <c r="L25" s="87">
        <v>2</v>
      </c>
      <c r="M25" s="87">
        <v>2</v>
      </c>
      <c r="N25" s="87">
        <v>2</v>
      </c>
      <c r="O25" s="87">
        <v>2</v>
      </c>
      <c r="P25" s="87">
        <v>2</v>
      </c>
      <c r="Q25" s="87">
        <v>2</v>
      </c>
      <c r="R25" s="87">
        <v>2</v>
      </c>
      <c r="S25" s="87">
        <v>2</v>
      </c>
      <c r="T25" s="87">
        <v>2</v>
      </c>
      <c r="U25" s="87">
        <v>2</v>
      </c>
      <c r="V25" s="87">
        <v>2</v>
      </c>
      <c r="W25" s="87">
        <v>2</v>
      </c>
    </row>
    <row r="26" spans="1:23" x14ac:dyDescent="0.2">
      <c r="A26" t="s">
        <v>326</v>
      </c>
      <c r="B26" t="s">
        <v>330</v>
      </c>
      <c r="C26" t="s">
        <v>329</v>
      </c>
      <c r="D26" s="23" t="s">
        <v>315</v>
      </c>
      <c r="E26" s="125">
        <v>1.5</v>
      </c>
      <c r="F26" s="125">
        <v>1.5</v>
      </c>
      <c r="G26" s="125">
        <v>3</v>
      </c>
      <c r="H26" s="125">
        <v>3</v>
      </c>
      <c r="I26" s="125">
        <v>3</v>
      </c>
      <c r="J26" s="125">
        <v>0.5</v>
      </c>
      <c r="K26" s="125">
        <v>1.5</v>
      </c>
      <c r="L26" s="125">
        <v>1.5</v>
      </c>
      <c r="M26" s="125">
        <v>3</v>
      </c>
      <c r="N26" s="125">
        <v>3</v>
      </c>
      <c r="O26" s="125">
        <v>3</v>
      </c>
      <c r="P26" s="125">
        <v>1.5</v>
      </c>
      <c r="Q26" s="125">
        <v>3</v>
      </c>
      <c r="R26" s="125">
        <v>3</v>
      </c>
      <c r="S26" s="125">
        <v>1.5</v>
      </c>
      <c r="T26" s="125">
        <v>1.5</v>
      </c>
      <c r="U26" s="125">
        <v>3</v>
      </c>
      <c r="V26" s="125">
        <v>12</v>
      </c>
      <c r="W26" s="125">
        <v>12</v>
      </c>
    </row>
    <row r="27" spans="1:23" x14ac:dyDescent="0.2">
      <c r="A27" t="s">
        <v>326</v>
      </c>
      <c r="B27" t="s">
        <v>332</v>
      </c>
      <c r="C27" t="s">
        <v>331</v>
      </c>
      <c r="D27" s="23" t="s">
        <v>315</v>
      </c>
      <c r="E27" s="87">
        <v>0</v>
      </c>
      <c r="F27" s="87">
        <v>0</v>
      </c>
      <c r="G27" s="87">
        <v>0</v>
      </c>
      <c r="H27" s="87">
        <v>0</v>
      </c>
      <c r="I27" s="87">
        <v>0</v>
      </c>
      <c r="J27" s="87">
        <v>0</v>
      </c>
      <c r="K27" s="87">
        <v>0</v>
      </c>
      <c r="L27" s="87">
        <v>0</v>
      </c>
      <c r="M27" s="87">
        <v>0</v>
      </c>
      <c r="N27" s="87">
        <v>0</v>
      </c>
      <c r="O27" s="87">
        <v>0</v>
      </c>
      <c r="P27" s="87">
        <v>0</v>
      </c>
      <c r="Q27" s="87">
        <v>0</v>
      </c>
      <c r="R27" s="87">
        <v>0</v>
      </c>
      <c r="S27" s="87">
        <v>0</v>
      </c>
      <c r="T27" s="87">
        <v>0</v>
      </c>
      <c r="U27" s="87">
        <v>0</v>
      </c>
      <c r="V27" s="87">
        <v>0</v>
      </c>
      <c r="W27" s="87">
        <v>0</v>
      </c>
    </row>
    <row r="28" spans="1:23" x14ac:dyDescent="0.2">
      <c r="A28" t="s">
        <v>326</v>
      </c>
      <c r="B28" t="s">
        <v>334</v>
      </c>
      <c r="C28" t="s">
        <v>333</v>
      </c>
      <c r="D28" s="23" t="s">
        <v>315</v>
      </c>
      <c r="E28" s="87">
        <v>0</v>
      </c>
      <c r="F28" s="87">
        <v>0</v>
      </c>
      <c r="G28" s="87">
        <v>0</v>
      </c>
      <c r="H28" s="87">
        <v>0</v>
      </c>
      <c r="I28" s="87">
        <v>0</v>
      </c>
      <c r="J28" s="87">
        <v>0</v>
      </c>
      <c r="K28" s="87">
        <v>0</v>
      </c>
      <c r="L28" s="87">
        <v>0</v>
      </c>
      <c r="M28" s="87">
        <v>0</v>
      </c>
      <c r="N28" s="87">
        <v>0</v>
      </c>
      <c r="O28" s="87">
        <v>0</v>
      </c>
      <c r="P28" s="87">
        <v>0</v>
      </c>
      <c r="Q28" s="87">
        <v>0</v>
      </c>
      <c r="R28" s="87">
        <v>0</v>
      </c>
      <c r="S28" s="87">
        <v>0</v>
      </c>
      <c r="T28" s="87">
        <v>0</v>
      </c>
      <c r="U28" s="87">
        <v>0</v>
      </c>
      <c r="V28" s="87">
        <v>0</v>
      </c>
      <c r="W28" s="87">
        <v>0</v>
      </c>
    </row>
    <row r="29" spans="1:23" x14ac:dyDescent="0.2">
      <c r="A29" t="s">
        <v>326</v>
      </c>
      <c r="B29" t="s">
        <v>336</v>
      </c>
      <c r="C29" t="s">
        <v>335</v>
      </c>
      <c r="D29" s="23" t="s">
        <v>315</v>
      </c>
      <c r="E29" s="87">
        <v>2</v>
      </c>
      <c r="F29" s="87">
        <v>2</v>
      </c>
      <c r="G29" s="87">
        <v>2</v>
      </c>
      <c r="H29" s="87">
        <v>2</v>
      </c>
      <c r="I29" s="87">
        <v>2</v>
      </c>
      <c r="J29" s="87">
        <v>2</v>
      </c>
      <c r="K29" s="87">
        <v>2</v>
      </c>
      <c r="L29" s="87">
        <v>2</v>
      </c>
      <c r="M29" s="87">
        <v>2</v>
      </c>
      <c r="N29" s="87">
        <v>2</v>
      </c>
      <c r="O29" s="87">
        <v>2</v>
      </c>
      <c r="P29" s="87">
        <v>2</v>
      </c>
      <c r="Q29" s="87">
        <v>2</v>
      </c>
      <c r="R29" s="87">
        <v>2</v>
      </c>
      <c r="S29" s="87">
        <v>2</v>
      </c>
      <c r="T29" s="87">
        <v>2</v>
      </c>
      <c r="U29" s="87">
        <v>2</v>
      </c>
      <c r="V29" s="87">
        <v>2</v>
      </c>
      <c r="W29" s="87">
        <v>2</v>
      </c>
    </row>
    <row r="30" spans="1:23" x14ac:dyDescent="0.2">
      <c r="A30" t="s">
        <v>326</v>
      </c>
      <c r="B30" t="s">
        <v>338</v>
      </c>
      <c r="C30" t="s">
        <v>337</v>
      </c>
      <c r="D30" s="23" t="s">
        <v>315</v>
      </c>
      <c r="E30" s="87">
        <v>0.5</v>
      </c>
      <c r="F30" s="87">
        <v>0.5</v>
      </c>
      <c r="G30" s="87">
        <v>0.5</v>
      </c>
      <c r="H30" s="87">
        <v>0.5</v>
      </c>
      <c r="I30" s="87">
        <v>0.5</v>
      </c>
      <c r="J30" s="87">
        <v>0.5</v>
      </c>
      <c r="K30" s="87">
        <v>0.5</v>
      </c>
      <c r="L30" s="87">
        <v>0.5</v>
      </c>
      <c r="M30" s="87">
        <v>0.5</v>
      </c>
      <c r="N30" s="87">
        <v>0.5</v>
      </c>
      <c r="O30" s="87">
        <v>0.5</v>
      </c>
      <c r="P30" s="87">
        <v>0.5</v>
      </c>
      <c r="Q30" s="87">
        <v>0.5</v>
      </c>
      <c r="R30" s="87">
        <v>0.5</v>
      </c>
      <c r="S30" s="87">
        <v>0.5</v>
      </c>
      <c r="T30" s="87">
        <v>0.5</v>
      </c>
      <c r="U30" s="87">
        <v>0.5</v>
      </c>
      <c r="V30" s="87">
        <v>0.5</v>
      </c>
      <c r="W30" s="87">
        <v>0.5</v>
      </c>
    </row>
    <row r="31" spans="1:23" x14ac:dyDescent="0.2">
      <c r="A31" t="s">
        <v>326</v>
      </c>
      <c r="B31" t="s">
        <v>340</v>
      </c>
      <c r="C31" t="s">
        <v>339</v>
      </c>
      <c r="D31" s="23" t="s">
        <v>315</v>
      </c>
      <c r="E31" s="87">
        <v>1.5</v>
      </c>
      <c r="F31" s="87">
        <v>1.5</v>
      </c>
      <c r="G31" s="87">
        <v>1.5</v>
      </c>
      <c r="H31" s="87">
        <v>1.5</v>
      </c>
      <c r="I31" s="87">
        <v>1.5</v>
      </c>
      <c r="J31" s="87">
        <v>1.5</v>
      </c>
      <c r="K31" s="87">
        <v>1.5</v>
      </c>
      <c r="L31" s="87">
        <v>1.5</v>
      </c>
      <c r="M31" s="87">
        <v>1.5</v>
      </c>
      <c r="N31" s="87">
        <v>1.5</v>
      </c>
      <c r="O31" s="87">
        <v>1.5</v>
      </c>
      <c r="P31" s="87">
        <v>1.5</v>
      </c>
      <c r="Q31" s="87">
        <v>1.5</v>
      </c>
      <c r="R31" s="87">
        <v>1.5</v>
      </c>
      <c r="S31" s="87">
        <v>1.5</v>
      </c>
      <c r="T31" s="87">
        <v>1.5</v>
      </c>
      <c r="U31" s="87">
        <v>1.5</v>
      </c>
      <c r="V31" s="87">
        <v>1.5</v>
      </c>
      <c r="W31" s="87">
        <v>1.5</v>
      </c>
    </row>
    <row r="32" spans="1:23" x14ac:dyDescent="0.2">
      <c r="A32" t="s">
        <v>326</v>
      </c>
      <c r="B32" t="s">
        <v>342</v>
      </c>
      <c r="C32" t="s">
        <v>341</v>
      </c>
      <c r="D32" s="23" t="s">
        <v>315</v>
      </c>
      <c r="E32" s="87">
        <v>0</v>
      </c>
      <c r="F32" s="87">
        <v>0</v>
      </c>
      <c r="G32" s="87">
        <v>0</v>
      </c>
      <c r="H32" s="87">
        <v>0</v>
      </c>
      <c r="I32" s="87">
        <v>0</v>
      </c>
      <c r="J32" s="87">
        <v>0</v>
      </c>
      <c r="K32" s="87">
        <v>0</v>
      </c>
      <c r="L32" s="87">
        <v>0</v>
      </c>
      <c r="M32" s="87">
        <v>0</v>
      </c>
      <c r="N32" s="87">
        <v>0</v>
      </c>
      <c r="O32" s="87">
        <v>0</v>
      </c>
      <c r="P32" s="87">
        <v>0</v>
      </c>
      <c r="Q32" s="87">
        <v>0</v>
      </c>
      <c r="R32" s="87">
        <v>0</v>
      </c>
      <c r="S32" s="87">
        <v>0</v>
      </c>
      <c r="T32" s="87">
        <v>0</v>
      </c>
      <c r="U32" s="87">
        <v>0</v>
      </c>
      <c r="V32" s="87">
        <v>0</v>
      </c>
      <c r="W32" s="87">
        <v>0</v>
      </c>
    </row>
    <row r="33" spans="1:23" x14ac:dyDescent="0.2">
      <c r="A33" t="s">
        <v>326</v>
      </c>
      <c r="B33" t="s">
        <v>344</v>
      </c>
      <c r="C33" t="s">
        <v>343</v>
      </c>
      <c r="D33" s="23" t="s">
        <v>315</v>
      </c>
      <c r="E33" s="87">
        <v>0</v>
      </c>
      <c r="F33" s="87">
        <v>0</v>
      </c>
      <c r="G33" s="87">
        <v>0</v>
      </c>
      <c r="H33" s="87">
        <v>0</v>
      </c>
      <c r="I33" s="87">
        <v>0</v>
      </c>
      <c r="J33" s="87">
        <v>0</v>
      </c>
      <c r="K33" s="87">
        <v>0</v>
      </c>
      <c r="L33" s="87">
        <v>0</v>
      </c>
      <c r="M33" s="87">
        <v>0</v>
      </c>
      <c r="N33" s="87">
        <v>0</v>
      </c>
      <c r="O33" s="87">
        <v>0</v>
      </c>
      <c r="P33" s="87">
        <v>0</v>
      </c>
      <c r="Q33" s="87">
        <v>0</v>
      </c>
      <c r="R33" s="87">
        <v>0</v>
      </c>
      <c r="S33" s="87">
        <v>0</v>
      </c>
      <c r="T33" s="87">
        <v>0</v>
      </c>
      <c r="U33" s="87">
        <v>0</v>
      </c>
      <c r="V33" s="87">
        <v>0</v>
      </c>
      <c r="W33" s="87">
        <v>0</v>
      </c>
    </row>
    <row r="34" spans="1:23" x14ac:dyDescent="0.2">
      <c r="A34" t="s">
        <v>326</v>
      </c>
      <c r="B34" t="s">
        <v>346</v>
      </c>
      <c r="C34" t="s">
        <v>345</v>
      </c>
      <c r="D34" s="23" t="s">
        <v>315</v>
      </c>
      <c r="E34" s="87">
        <v>3</v>
      </c>
      <c r="F34" s="87">
        <v>3</v>
      </c>
      <c r="G34" s="87">
        <v>3</v>
      </c>
      <c r="H34" s="87">
        <v>3</v>
      </c>
      <c r="I34" s="87">
        <v>3</v>
      </c>
      <c r="J34" s="87">
        <v>3</v>
      </c>
      <c r="K34" s="87">
        <v>3</v>
      </c>
      <c r="L34" s="87">
        <v>3</v>
      </c>
      <c r="M34" s="87">
        <v>3</v>
      </c>
      <c r="N34" s="87">
        <v>3</v>
      </c>
      <c r="O34" s="87">
        <v>3</v>
      </c>
      <c r="P34" s="87">
        <v>3</v>
      </c>
      <c r="Q34" s="87">
        <v>3</v>
      </c>
      <c r="R34" s="87">
        <v>3</v>
      </c>
      <c r="S34" s="87">
        <v>3</v>
      </c>
      <c r="T34" s="87">
        <v>3</v>
      </c>
      <c r="U34" s="87">
        <v>3</v>
      </c>
      <c r="V34" s="87">
        <v>3</v>
      </c>
      <c r="W34" s="87">
        <v>3</v>
      </c>
    </row>
    <row r="35" spans="1:23" x14ac:dyDescent="0.2">
      <c r="A35" t="s">
        <v>347</v>
      </c>
      <c r="B35" t="s">
        <v>349</v>
      </c>
      <c r="C35" t="s">
        <v>348</v>
      </c>
      <c r="D35" s="23" t="s">
        <v>315</v>
      </c>
      <c r="E35" s="87" t="s">
        <v>350</v>
      </c>
      <c r="F35" s="87" t="s">
        <v>350</v>
      </c>
      <c r="G35" s="87" t="s">
        <v>350</v>
      </c>
      <c r="H35" s="87" t="s">
        <v>350</v>
      </c>
      <c r="I35" s="87" t="s">
        <v>350</v>
      </c>
      <c r="J35" s="87" t="s">
        <v>350</v>
      </c>
      <c r="K35" s="87" t="s">
        <v>350</v>
      </c>
      <c r="L35" s="87" t="s">
        <v>350</v>
      </c>
      <c r="M35" s="87" t="s">
        <v>350</v>
      </c>
      <c r="N35" s="87" t="s">
        <v>350</v>
      </c>
      <c r="O35" s="87" t="s">
        <v>350</v>
      </c>
      <c r="P35" s="87" t="s">
        <v>350</v>
      </c>
      <c r="Q35" s="87" t="s">
        <v>350</v>
      </c>
      <c r="R35" s="87" t="s">
        <v>350</v>
      </c>
      <c r="S35" s="87" t="s">
        <v>350</v>
      </c>
      <c r="T35" s="87" t="s">
        <v>350</v>
      </c>
      <c r="U35" s="87" t="s">
        <v>350</v>
      </c>
      <c r="V35" s="87" t="s">
        <v>350</v>
      </c>
      <c r="W35" s="87" t="s">
        <v>350</v>
      </c>
    </row>
    <row r="36" spans="1:23" x14ac:dyDescent="0.2">
      <c r="A36" t="s">
        <v>351</v>
      </c>
      <c r="B36" t="s">
        <v>353</v>
      </c>
      <c r="C36" t="s">
        <v>352</v>
      </c>
      <c r="D36" s="23" t="s">
        <v>354</v>
      </c>
      <c r="E36" s="87" t="s">
        <v>355</v>
      </c>
      <c r="F36" s="87" t="s">
        <v>355</v>
      </c>
      <c r="G36" s="87" t="s">
        <v>355</v>
      </c>
      <c r="H36" s="87" t="s">
        <v>355</v>
      </c>
      <c r="I36" s="87" t="s">
        <v>355</v>
      </c>
      <c r="J36" s="87" t="s">
        <v>355</v>
      </c>
      <c r="K36" s="87" t="s">
        <v>355</v>
      </c>
      <c r="L36" s="87" t="s">
        <v>355</v>
      </c>
      <c r="M36" s="87" t="s">
        <v>355</v>
      </c>
      <c r="N36" s="87" t="s">
        <v>355</v>
      </c>
      <c r="O36" s="87" t="s">
        <v>355</v>
      </c>
      <c r="P36" s="87" t="s">
        <v>355</v>
      </c>
      <c r="Q36" s="87" t="s">
        <v>355</v>
      </c>
      <c r="R36" s="87" t="s">
        <v>355</v>
      </c>
      <c r="S36" s="87" t="s">
        <v>355</v>
      </c>
      <c r="T36" s="87" t="s">
        <v>355</v>
      </c>
      <c r="U36" s="87" t="s">
        <v>355</v>
      </c>
      <c r="V36" s="87" t="s">
        <v>356</v>
      </c>
      <c r="W36" s="87" t="s">
        <v>355</v>
      </c>
    </row>
    <row r="37" spans="1:23" x14ac:dyDescent="0.2">
      <c r="A37" t="s">
        <v>351</v>
      </c>
      <c r="B37" t="s">
        <v>357</v>
      </c>
      <c r="C37" t="s">
        <v>257</v>
      </c>
      <c r="D37" s="23" t="s">
        <v>358</v>
      </c>
      <c r="E37" s="93">
        <f>INDEX('SAM Inputs Setup'!$J$63:$J$81,MATCH(E$11,'SAM Inputs Setup'!$A$63:$A$81,0))</f>
        <v>0.25</v>
      </c>
      <c r="F37" s="93">
        <f>INDEX('SAM Inputs Setup'!$J$63:$J$81,MATCH(F$11,'SAM Inputs Setup'!$A$63:$A$81,0))</f>
        <v>0.3</v>
      </c>
      <c r="G37" s="93">
        <f>INDEX('SAM Inputs Setup'!$J$63:$J$81,MATCH(G$11,'SAM Inputs Setup'!$A$63:$A$81,0))</f>
        <v>0.25</v>
      </c>
      <c r="H37" s="93">
        <f>INDEX('SAM Inputs Setup'!$J$63:$J$81,MATCH(H$11,'SAM Inputs Setup'!$A$63:$A$81,0))</f>
        <v>0.3</v>
      </c>
      <c r="I37" s="93">
        <f>INDEX('SAM Inputs Setup'!$J$63:$J$81,MATCH(I$11,'SAM Inputs Setup'!$A$63:$A$81,0))</f>
        <v>0.3</v>
      </c>
      <c r="J37" s="93">
        <f>INDEX('SAM Inputs Setup'!$J$63:$J$81,MATCH(J$11,'SAM Inputs Setup'!$A$63:$A$81,0))</f>
        <v>0.25</v>
      </c>
      <c r="K37" s="93">
        <f>INDEX('SAM Inputs Setup'!$J$63:$J$81,MATCH(K$11,'SAM Inputs Setup'!$A$63:$A$81,0))</f>
        <v>0.25</v>
      </c>
      <c r="L37" s="93">
        <f>INDEX('SAM Inputs Setup'!$J$63:$J$81,MATCH(L$11,'SAM Inputs Setup'!$A$63:$A$81,0))</f>
        <v>0.3</v>
      </c>
      <c r="M37" s="93">
        <f>INDEX('SAM Inputs Setup'!$J$63:$J$81,MATCH(M$11,'SAM Inputs Setup'!$A$63:$A$81,0))</f>
        <v>0.25</v>
      </c>
      <c r="N37" s="93">
        <f>INDEX('SAM Inputs Setup'!$J$63:$J$81,MATCH(N$11,'SAM Inputs Setup'!$A$63:$A$81,0))</f>
        <v>0.3</v>
      </c>
      <c r="O37" s="93">
        <f>INDEX('SAM Inputs Setup'!$J$63:$J$81,MATCH(O$11,'SAM Inputs Setup'!$A$63:$A$81,0))</f>
        <v>0.3</v>
      </c>
      <c r="P37" s="93">
        <f>INDEX('SAM Inputs Setup'!$J$63:$J$81,MATCH(P$11,'SAM Inputs Setup'!$A$63:$A$81,0))</f>
        <v>0.25</v>
      </c>
      <c r="Q37" s="93">
        <f>INDEX('SAM Inputs Setup'!$J$63:$J$81,MATCH(Q$11,'SAM Inputs Setup'!$A$63:$A$81,0))</f>
        <v>0.25</v>
      </c>
      <c r="R37" s="93">
        <f>INDEX('SAM Inputs Setup'!$J$63:$J$81,MATCH(R$11,'SAM Inputs Setup'!$A$63:$A$81,0))</f>
        <v>0.3</v>
      </c>
      <c r="S37" s="93">
        <f>INDEX('SAM Inputs Setup'!$J$63:$J$81,MATCH(S$11,'SAM Inputs Setup'!$A$63:$A$81,0))</f>
        <v>0.25</v>
      </c>
      <c r="T37" s="93">
        <f>INDEX('SAM Inputs Setup'!$J$63:$J$81,MATCH(T$11,'SAM Inputs Setup'!$A$63:$A$81,0))</f>
        <v>0.25</v>
      </c>
      <c r="U37" s="93">
        <f>INDEX('SAM Inputs Setup'!$J$63:$J$81,MATCH(U$11,'SAM Inputs Setup'!$A$63:$A$81,0))</f>
        <v>0.25</v>
      </c>
      <c r="V37" s="93">
        <f>INDEX('SAM Inputs Setup'!$J$63:$J$81,MATCH(V$11,'SAM Inputs Setup'!$A$63:$A$81,0))</f>
        <v>0.35</v>
      </c>
      <c r="W37" s="93">
        <f>INDEX('SAM Inputs Setup'!$J$63:$J$81,MATCH(W$11,'SAM Inputs Setup'!$A$63:$A$81,0))</f>
        <v>0.35</v>
      </c>
    </row>
    <row r="38" spans="1:23" x14ac:dyDescent="0.2">
      <c r="A38" t="s">
        <v>351</v>
      </c>
      <c r="B38" t="s">
        <v>360</v>
      </c>
      <c r="C38" t="s">
        <v>359</v>
      </c>
      <c r="D38" s="23" t="s">
        <v>354</v>
      </c>
      <c r="E38" s="87" t="s">
        <v>355</v>
      </c>
      <c r="F38" s="87" t="s">
        <v>355</v>
      </c>
      <c r="G38" s="87" t="s">
        <v>355</v>
      </c>
      <c r="H38" s="87" t="s">
        <v>355</v>
      </c>
      <c r="I38" s="87" t="s">
        <v>355</v>
      </c>
      <c r="J38" s="87" t="s">
        <v>355</v>
      </c>
      <c r="K38" s="87" t="s">
        <v>355</v>
      </c>
      <c r="L38" s="87" t="s">
        <v>355</v>
      </c>
      <c r="M38" s="87" t="s">
        <v>355</v>
      </c>
      <c r="N38" s="87" t="s">
        <v>355</v>
      </c>
      <c r="O38" s="87" t="s">
        <v>355</v>
      </c>
      <c r="P38" s="87" t="s">
        <v>355</v>
      </c>
      <c r="Q38" s="87" t="s">
        <v>355</v>
      </c>
      <c r="R38" s="87" t="s">
        <v>355</v>
      </c>
      <c r="S38" s="87" t="s">
        <v>355</v>
      </c>
      <c r="T38" s="87" t="s">
        <v>355</v>
      </c>
      <c r="U38" s="87" t="s">
        <v>355</v>
      </c>
      <c r="V38" s="87" t="s">
        <v>355</v>
      </c>
      <c r="W38" s="87" t="s">
        <v>355</v>
      </c>
    </row>
    <row r="39" spans="1:23" x14ac:dyDescent="0.2">
      <c r="A39" t="s">
        <v>351</v>
      </c>
      <c r="B39" t="s">
        <v>361</v>
      </c>
      <c r="C39" t="s">
        <v>259</v>
      </c>
      <c r="D39" s="23" t="s">
        <v>358</v>
      </c>
      <c r="E39" s="93">
        <f>INDEX('SAM Inputs Setup'!$K$63:$K$81,MATCH(E$11,'SAM Inputs Setup'!$A$63:$A$81,0))</f>
        <v>0.06</v>
      </c>
      <c r="F39" s="93">
        <f>INDEX('SAM Inputs Setup'!$K$63:$K$81,MATCH(F$11,'SAM Inputs Setup'!$A$63:$A$81,0))</f>
        <v>0.1</v>
      </c>
      <c r="G39" s="93">
        <f>INDEX('SAM Inputs Setup'!$K$63:$K$81,MATCH(G$11,'SAM Inputs Setup'!$A$63:$A$81,0))</f>
        <v>0.06</v>
      </c>
      <c r="H39" s="93">
        <f>INDEX('SAM Inputs Setup'!$K$63:$K$81,MATCH(H$11,'SAM Inputs Setup'!$A$63:$A$81,0))</f>
        <v>0.1</v>
      </c>
      <c r="I39" s="93">
        <f>INDEX('SAM Inputs Setup'!$K$63:$K$81,MATCH(I$11,'SAM Inputs Setup'!$A$63:$A$81,0))</f>
        <v>0.1</v>
      </c>
      <c r="J39" s="93">
        <f>INDEX('SAM Inputs Setup'!$K$63:$K$81,MATCH(J$11,'SAM Inputs Setup'!$A$63:$A$81,0))</f>
        <v>0.06</v>
      </c>
      <c r="K39" s="93">
        <f>INDEX('SAM Inputs Setup'!$K$63:$K$81,MATCH(K$11,'SAM Inputs Setup'!$A$63:$A$81,0))</f>
        <v>0.06</v>
      </c>
      <c r="L39" s="93">
        <f>INDEX('SAM Inputs Setup'!$K$63:$K$81,MATCH(L$11,'SAM Inputs Setup'!$A$63:$A$81,0))</f>
        <v>0.1</v>
      </c>
      <c r="M39" s="93">
        <f>INDEX('SAM Inputs Setup'!$K$63:$K$81,MATCH(M$11,'SAM Inputs Setup'!$A$63:$A$81,0))</f>
        <v>0.06</v>
      </c>
      <c r="N39" s="93">
        <f>INDEX('SAM Inputs Setup'!$K$63:$K$81,MATCH(N$11,'SAM Inputs Setup'!$A$63:$A$81,0))</f>
        <v>0.1</v>
      </c>
      <c r="O39" s="93">
        <f>INDEX('SAM Inputs Setup'!$K$63:$K$81,MATCH(O$11,'SAM Inputs Setup'!$A$63:$A$81,0))</f>
        <v>0.1</v>
      </c>
      <c r="P39" s="93">
        <f>INDEX('SAM Inputs Setup'!$K$63:$K$81,MATCH(P$11,'SAM Inputs Setup'!$A$63:$A$81,0))</f>
        <v>0.06</v>
      </c>
      <c r="Q39" s="93">
        <f>INDEX('SAM Inputs Setup'!$K$63:$K$81,MATCH(Q$11,'SAM Inputs Setup'!$A$63:$A$81,0))</f>
        <v>0.06</v>
      </c>
      <c r="R39" s="93">
        <f>INDEX('SAM Inputs Setup'!$K$63:$K$81,MATCH(R$11,'SAM Inputs Setup'!$A$63:$A$81,0))</f>
        <v>0.1</v>
      </c>
      <c r="S39" s="93">
        <f>INDEX('SAM Inputs Setup'!$K$63:$K$81,MATCH(S$11,'SAM Inputs Setup'!$A$63:$A$81,0))</f>
        <v>0.06</v>
      </c>
      <c r="T39" s="93">
        <f>INDEX('SAM Inputs Setup'!$K$63:$K$81,MATCH(T$11,'SAM Inputs Setup'!$A$63:$A$81,0))</f>
        <v>0.06</v>
      </c>
      <c r="U39" s="93">
        <f>INDEX('SAM Inputs Setup'!$K$63:$K$81,MATCH(U$11,'SAM Inputs Setup'!$A$63:$A$81,0))</f>
        <v>0.06</v>
      </c>
      <c r="V39" s="93">
        <f>INDEX('SAM Inputs Setup'!$K$63:$K$81,MATCH(V$11,'SAM Inputs Setup'!$A$63:$A$81,0))</f>
        <v>0.15</v>
      </c>
      <c r="W39" s="93">
        <f>INDEX('SAM Inputs Setup'!$K$63:$K$81,MATCH(W$11,'SAM Inputs Setup'!$A$63:$A$81,0))</f>
        <v>0.15</v>
      </c>
    </row>
    <row r="40" spans="1:23" x14ac:dyDescent="0.2">
      <c r="A40" t="s">
        <v>351</v>
      </c>
      <c r="B40" t="s">
        <v>362</v>
      </c>
      <c r="C40" t="s">
        <v>261</v>
      </c>
      <c r="D40" s="23" t="s">
        <v>355</v>
      </c>
      <c r="E40" s="93">
        <f>INDEX('SAM Inputs Setup'!$L$63:$L$81,MATCH(E$11,'SAM Inputs Setup'!$A$63:$A$81,0))</f>
        <v>1.5899999999999999</v>
      </c>
      <c r="F40" s="93">
        <f>INDEX('SAM Inputs Setup'!$L$63:$L$81,MATCH(F$11,'SAM Inputs Setup'!$A$63:$A$81,0))</f>
        <v>2</v>
      </c>
      <c r="G40" s="93">
        <f>INDEX('SAM Inputs Setup'!$L$63:$L$81,MATCH(G$11,'SAM Inputs Setup'!$A$63:$A$81,0))</f>
        <v>1.39</v>
      </c>
      <c r="H40" s="93">
        <f>INDEX('SAM Inputs Setup'!$L$63:$L$81,MATCH(H$11,'SAM Inputs Setup'!$A$63:$A$81,0))</f>
        <v>1.7</v>
      </c>
      <c r="I40" s="93">
        <f>INDEX('SAM Inputs Setup'!$L$63:$L$81,MATCH(I$11,'SAM Inputs Setup'!$A$63:$A$81,0))</f>
        <v>2.2000000000000002</v>
      </c>
      <c r="J40" s="93">
        <f>INDEX('SAM Inputs Setup'!$L$63:$L$81,MATCH(J$11,'SAM Inputs Setup'!$A$63:$A$81,0))</f>
        <v>2.34</v>
      </c>
      <c r="K40" s="93">
        <f>INDEX('SAM Inputs Setup'!$L$63:$L$81,MATCH(K$11,'SAM Inputs Setup'!$A$63:$A$81,0))</f>
        <v>1.54</v>
      </c>
      <c r="L40" s="93">
        <f>INDEX('SAM Inputs Setup'!$L$63:$L$81,MATCH(L$11,'SAM Inputs Setup'!$A$63:$A$81,0))</f>
        <v>1.8999999999999997</v>
      </c>
      <c r="M40" s="93">
        <f>INDEX('SAM Inputs Setup'!$L$63:$L$81,MATCH(M$11,'SAM Inputs Setup'!$A$63:$A$81,0))</f>
        <v>1.3399999999999999</v>
      </c>
      <c r="N40" s="93">
        <f>INDEX('SAM Inputs Setup'!$L$63:$L$81,MATCH(N$11,'SAM Inputs Setup'!$A$63:$A$81,0))</f>
        <v>1.6499999999999997</v>
      </c>
      <c r="O40" s="93">
        <f>INDEX('SAM Inputs Setup'!$L$63:$L$81,MATCH(O$11,'SAM Inputs Setup'!$A$63:$A$81,0))</f>
        <v>2.15</v>
      </c>
      <c r="P40" s="93">
        <f>INDEX('SAM Inputs Setup'!$L$63:$L$81,MATCH(P$11,'SAM Inputs Setup'!$A$63:$A$81,0))</f>
        <v>1.7400000000000002</v>
      </c>
      <c r="Q40" s="93">
        <f>INDEX('SAM Inputs Setup'!$L$63:$L$81,MATCH(Q$11,'SAM Inputs Setup'!$A$63:$A$81,0))</f>
        <v>1.5399999999999998</v>
      </c>
      <c r="R40" s="93">
        <f>INDEX('SAM Inputs Setup'!$L$63:$L$81,MATCH(R$11,'SAM Inputs Setup'!$A$63:$A$81,0))</f>
        <v>1.8499999999999999</v>
      </c>
      <c r="S40" s="93">
        <f>INDEX('SAM Inputs Setup'!$L$63:$L$81,MATCH(S$11,'SAM Inputs Setup'!$A$63:$A$81,0))</f>
        <v>1.5899999999999999</v>
      </c>
      <c r="T40" s="93">
        <f>INDEX('SAM Inputs Setup'!$L$63:$L$81,MATCH(T$11,'SAM Inputs Setup'!$A$63:$A$81,0))</f>
        <v>0.83999999999999986</v>
      </c>
      <c r="U40" s="93">
        <f>INDEX('SAM Inputs Setup'!$L$63:$L$81,MATCH(U$11,'SAM Inputs Setup'!$A$63:$A$81,0))</f>
        <v>1.3399999999999999</v>
      </c>
      <c r="V40" s="93">
        <f>INDEX('SAM Inputs Setup'!$L$63:$L$81,MATCH(V$11,'SAM Inputs Setup'!$A$63:$A$81,0))</f>
        <v>2.95</v>
      </c>
      <c r="W40" s="93">
        <f>INDEX('SAM Inputs Setup'!$L$63:$L$81,MATCH(W$11,'SAM Inputs Setup'!$A$63:$A$81,0))</f>
        <v>2.95</v>
      </c>
    </row>
    <row r="41" spans="1:23" x14ac:dyDescent="0.2">
      <c r="A41" t="s">
        <v>643</v>
      </c>
      <c r="B41" t="s">
        <v>364</v>
      </c>
      <c r="C41" t="s">
        <v>363</v>
      </c>
      <c r="D41" s="23" t="s">
        <v>365</v>
      </c>
      <c r="E41" s="18">
        <f>INDEX('SAM Inputs Setup'!$I$94:$I$112,MATCH(E$11,'SAM Inputs Setup'!$A$94:$A$112,0))</f>
        <v>5000</v>
      </c>
      <c r="F41" s="18">
        <f>INDEX('SAM Inputs Setup'!$I$94:$I$112,MATCH(F$11,'SAM Inputs Setup'!$A$94:$A$112,0))</f>
        <v>3000</v>
      </c>
      <c r="G41" s="18">
        <f>INDEX('SAM Inputs Setup'!$I$94:$I$112,MATCH(G$11,'SAM Inputs Setup'!$A$94:$A$112,0))</f>
        <v>5000</v>
      </c>
      <c r="H41" s="18">
        <f>INDEX('SAM Inputs Setup'!$I$94:$I$112,MATCH(H$11,'SAM Inputs Setup'!$A$94:$A$112,0))</f>
        <v>3000</v>
      </c>
      <c r="I41" s="18">
        <f>INDEX('SAM Inputs Setup'!$I$94:$I$112,MATCH(I$11,'SAM Inputs Setup'!$A$94:$A$112,0))</f>
        <v>17</v>
      </c>
      <c r="J41" s="18">
        <f>INDEX('SAM Inputs Setup'!$I$94:$I$112,MATCH(J$11,'SAM Inputs Setup'!$A$94:$A$112,0))</f>
        <v>39650</v>
      </c>
      <c r="K41" s="18">
        <f>INDEX('SAM Inputs Setup'!$I$94:$I$112,MATCH(K$11,'SAM Inputs Setup'!$A$94:$A$112,0))</f>
        <v>60000</v>
      </c>
      <c r="L41" s="18">
        <f>INDEX('SAM Inputs Setup'!$I$94:$I$112,MATCH(L$11,'SAM Inputs Setup'!$A$94:$A$112,0))</f>
        <v>18000</v>
      </c>
      <c r="M41" s="18">
        <f>INDEX('SAM Inputs Setup'!$I$94:$I$112,MATCH(M$11,'SAM Inputs Setup'!$A$94:$A$112,0))</f>
        <v>60000</v>
      </c>
      <c r="N41" s="18">
        <f>INDEX('SAM Inputs Setup'!$I$94:$I$112,MATCH(N$11,'SAM Inputs Setup'!$A$94:$A$112,0))</f>
        <v>11625</v>
      </c>
      <c r="O41" s="18">
        <f>INDEX('SAM Inputs Setup'!$I$94:$I$112,MATCH(O$11,'SAM Inputs Setup'!$A$94:$A$112,0))</f>
        <v>1017</v>
      </c>
      <c r="P41" s="18">
        <f>INDEX('SAM Inputs Setup'!$I$94:$I$112,MATCH(P$11,'SAM Inputs Setup'!$A$94:$A$112,0))</f>
        <v>77500</v>
      </c>
      <c r="Q41" s="18">
        <f>INDEX('SAM Inputs Setup'!$I$94:$I$112,MATCH(Q$11,'SAM Inputs Setup'!$A$94:$A$112,0))</f>
        <v>60000</v>
      </c>
      <c r="R41" s="18">
        <f>INDEX('SAM Inputs Setup'!$I$94:$I$112,MATCH(R$11,'SAM Inputs Setup'!$A$94:$A$112,0))</f>
        <v>23000</v>
      </c>
      <c r="S41" s="18">
        <f>INDEX('SAM Inputs Setup'!$I$94:$I$112,MATCH(S$11,'SAM Inputs Setup'!$A$94:$A$112,0))</f>
        <v>106337</v>
      </c>
      <c r="T41" s="18">
        <f>INDEX('SAM Inputs Setup'!$I$94:$I$112,MATCH(T$11,'SAM Inputs Setup'!$A$94:$A$112,0))</f>
        <v>95337</v>
      </c>
      <c r="U41" s="18">
        <f>INDEX('SAM Inputs Setup'!$I$94:$I$112,MATCH(U$11,'SAM Inputs Setup'!$A$94:$A$112,0))</f>
        <v>60000</v>
      </c>
      <c r="V41" s="18">
        <f>INDEX('SAM Inputs Setup'!$I$94:$I$112,MATCH(V$11,'SAM Inputs Setup'!$A$94:$A$112,0))</f>
        <v>17</v>
      </c>
      <c r="W41" s="18">
        <f>INDEX('SAM Inputs Setup'!$I$94:$I$112,MATCH(W$11,'SAM Inputs Setup'!$A$94:$A$112,0))</f>
        <v>17</v>
      </c>
    </row>
    <row r="42" spans="1:23" x14ac:dyDescent="0.2">
      <c r="A42" s="97" t="s">
        <v>643</v>
      </c>
      <c r="B42" t="s">
        <v>367</v>
      </c>
      <c r="C42" t="s">
        <v>366</v>
      </c>
      <c r="D42" s="23" t="s">
        <v>368</v>
      </c>
      <c r="E42" s="87">
        <v>2</v>
      </c>
      <c r="F42" s="87">
        <v>2</v>
      </c>
      <c r="G42" s="87">
        <v>2</v>
      </c>
      <c r="H42" s="87">
        <v>2</v>
      </c>
      <c r="I42" s="87">
        <v>2</v>
      </c>
      <c r="J42" s="87">
        <v>2</v>
      </c>
      <c r="K42" s="87">
        <v>2</v>
      </c>
      <c r="L42" s="87">
        <v>2</v>
      </c>
      <c r="M42" s="87">
        <v>2</v>
      </c>
      <c r="N42" s="87">
        <v>2</v>
      </c>
      <c r="O42" s="87">
        <v>2</v>
      </c>
      <c r="P42" s="87">
        <v>2</v>
      </c>
      <c r="Q42" s="87">
        <v>2</v>
      </c>
      <c r="R42" s="87">
        <v>2</v>
      </c>
      <c r="S42" s="87">
        <v>2</v>
      </c>
      <c r="T42" s="87">
        <v>2</v>
      </c>
      <c r="U42" s="87">
        <v>2</v>
      </c>
      <c r="V42" s="87">
        <v>2</v>
      </c>
      <c r="W42" s="87">
        <v>2</v>
      </c>
    </row>
    <row r="43" spans="1:23" x14ac:dyDescent="0.2">
      <c r="A43" s="97" t="s">
        <v>643</v>
      </c>
      <c r="B43" t="s">
        <v>370</v>
      </c>
      <c r="C43" t="s">
        <v>369</v>
      </c>
      <c r="D43" s="23" t="s">
        <v>371</v>
      </c>
      <c r="E43" s="18">
        <f>INDEX('SAM Inputs Setup'!$J$94:$J$112,MATCH(E$11,'SAM Inputs Setup'!$A$94:$A$112,0))</f>
        <v>12</v>
      </c>
      <c r="F43" s="18">
        <f>INDEX('SAM Inputs Setup'!$J$94:$J$112,MATCH(F$11,'SAM Inputs Setup'!$A$94:$A$112,0))</f>
        <v>14</v>
      </c>
      <c r="G43" s="18">
        <f>INDEX('SAM Inputs Setup'!$J$94:$J$112,MATCH(G$11,'SAM Inputs Setup'!$A$94:$A$112,0))</f>
        <v>12</v>
      </c>
      <c r="H43" s="18">
        <f>INDEX('SAM Inputs Setup'!$J$94:$J$112,MATCH(H$11,'SAM Inputs Setup'!$A$94:$A$112,0))</f>
        <v>14</v>
      </c>
      <c r="I43" s="18">
        <f>INDEX('SAM Inputs Setup'!$J$94:$J$112,MATCH(I$11,'SAM Inputs Setup'!$A$94:$A$112,0))</f>
        <v>14</v>
      </c>
      <c r="J43" s="18">
        <f>INDEX('SAM Inputs Setup'!$J$94:$J$112,MATCH(J$11,'SAM Inputs Setup'!$A$94:$A$112,0))</f>
        <v>12</v>
      </c>
      <c r="K43" s="18">
        <f>INDEX('SAM Inputs Setup'!$J$94:$J$112,MATCH(K$11,'SAM Inputs Setup'!$A$94:$A$112,0))</f>
        <v>12</v>
      </c>
      <c r="L43" s="18">
        <f>INDEX('SAM Inputs Setup'!$J$94:$J$112,MATCH(L$11,'SAM Inputs Setup'!$A$94:$A$112,0))</f>
        <v>14</v>
      </c>
      <c r="M43" s="18">
        <f>INDEX('SAM Inputs Setup'!$J$94:$J$112,MATCH(M$11,'SAM Inputs Setup'!$A$94:$A$112,0))</f>
        <v>12</v>
      </c>
      <c r="N43" s="18">
        <f>INDEX('SAM Inputs Setup'!$J$94:$J$112,MATCH(N$11,'SAM Inputs Setup'!$A$94:$A$112,0))</f>
        <v>14</v>
      </c>
      <c r="O43" s="18">
        <f>INDEX('SAM Inputs Setup'!$J$94:$J$112,MATCH(O$11,'SAM Inputs Setup'!$A$94:$A$112,0))</f>
        <v>14</v>
      </c>
      <c r="P43" s="18">
        <f>INDEX('SAM Inputs Setup'!$J$94:$J$112,MATCH(P$11,'SAM Inputs Setup'!$A$94:$A$112,0))</f>
        <v>37</v>
      </c>
      <c r="Q43" s="18">
        <f>INDEX('SAM Inputs Setup'!$J$94:$J$112,MATCH(Q$11,'SAM Inputs Setup'!$A$94:$A$112,0))</f>
        <v>37</v>
      </c>
      <c r="R43" s="18">
        <f>INDEX('SAM Inputs Setup'!$J$94:$J$112,MATCH(R$11,'SAM Inputs Setup'!$A$94:$A$112,0))</f>
        <v>37</v>
      </c>
      <c r="S43" s="18">
        <f>INDEX('SAM Inputs Setup'!$J$94:$J$112,MATCH(S$11,'SAM Inputs Setup'!$A$94:$A$112,0))</f>
        <v>12</v>
      </c>
      <c r="T43" s="18">
        <f>INDEX('SAM Inputs Setup'!$J$94:$J$112,MATCH(T$11,'SAM Inputs Setup'!$A$94:$A$112,0))</f>
        <v>12</v>
      </c>
      <c r="U43" s="18">
        <f>INDEX('SAM Inputs Setup'!$J$94:$J$112,MATCH(U$11,'SAM Inputs Setup'!$A$94:$A$112,0))</f>
        <v>12</v>
      </c>
      <c r="V43" s="18">
        <f>INDEX('SAM Inputs Setup'!$J$94:$J$112,MATCH(V$11,'SAM Inputs Setup'!$A$94:$A$112,0))</f>
        <v>35</v>
      </c>
      <c r="W43" s="18">
        <f>INDEX('SAM Inputs Setup'!$J$94:$J$112,MATCH(W$11,'SAM Inputs Setup'!$A$94:$A$112,0))</f>
        <v>35</v>
      </c>
    </row>
    <row r="44" spans="1:23" x14ac:dyDescent="0.2">
      <c r="A44" s="97" t="s">
        <v>643</v>
      </c>
      <c r="B44" t="s">
        <v>373</v>
      </c>
      <c r="C44" t="s">
        <v>372</v>
      </c>
      <c r="D44" s="23" t="s">
        <v>368</v>
      </c>
      <c r="E44" s="87">
        <v>2</v>
      </c>
      <c r="F44" s="87">
        <v>2</v>
      </c>
      <c r="G44" s="87">
        <v>2</v>
      </c>
      <c r="H44" s="87">
        <v>2</v>
      </c>
      <c r="I44" s="87">
        <v>2</v>
      </c>
      <c r="J44" s="87">
        <v>2</v>
      </c>
      <c r="K44" s="87">
        <v>2</v>
      </c>
      <c r="L44" s="87">
        <v>2</v>
      </c>
      <c r="M44" s="87">
        <v>2</v>
      </c>
      <c r="N44" s="87">
        <v>2</v>
      </c>
      <c r="O44" s="87">
        <v>2</v>
      </c>
      <c r="P44" s="87">
        <v>2</v>
      </c>
      <c r="Q44" s="87">
        <v>2</v>
      </c>
      <c r="R44" s="87">
        <v>2</v>
      </c>
      <c r="S44" s="87">
        <v>2</v>
      </c>
      <c r="T44" s="87">
        <v>2</v>
      </c>
      <c r="U44" s="87">
        <v>2</v>
      </c>
      <c r="V44" s="87">
        <v>2</v>
      </c>
      <c r="W44" s="87">
        <v>2</v>
      </c>
    </row>
    <row r="45" spans="1:23" x14ac:dyDescent="0.2">
      <c r="A45" t="s">
        <v>644</v>
      </c>
      <c r="B45" t="s">
        <v>375</v>
      </c>
      <c r="C45" t="s">
        <v>374</v>
      </c>
      <c r="D45" s="23" t="s">
        <v>376</v>
      </c>
      <c r="E45" s="87">
        <v>0</v>
      </c>
      <c r="F45" s="87">
        <v>0</v>
      </c>
      <c r="G45" s="87">
        <v>0</v>
      </c>
      <c r="H45" s="87">
        <v>0</v>
      </c>
      <c r="I45" s="87">
        <v>0</v>
      </c>
      <c r="J45" s="142" t="s">
        <v>660</v>
      </c>
      <c r="K45" s="142" t="s">
        <v>660</v>
      </c>
      <c r="L45" s="142" t="s">
        <v>660</v>
      </c>
      <c r="M45" s="142" t="s">
        <v>660</v>
      </c>
      <c r="N45" s="142" t="s">
        <v>660</v>
      </c>
      <c r="O45" s="142" t="s">
        <v>660</v>
      </c>
      <c r="P45" s="142" t="s">
        <v>660</v>
      </c>
      <c r="Q45" s="142" t="s">
        <v>660</v>
      </c>
      <c r="R45" s="142" t="s">
        <v>660</v>
      </c>
      <c r="S45" s="142" t="s">
        <v>660</v>
      </c>
      <c r="T45" s="142" t="s">
        <v>660</v>
      </c>
      <c r="U45" s="142" t="s">
        <v>660</v>
      </c>
      <c r="V45">
        <v>0</v>
      </c>
      <c r="W45" s="142" t="s">
        <v>660</v>
      </c>
    </row>
    <row r="46" spans="1:23" x14ac:dyDescent="0.2">
      <c r="A46" t="s">
        <v>644</v>
      </c>
      <c r="B46" t="s">
        <v>378</v>
      </c>
      <c r="C46" t="s">
        <v>377</v>
      </c>
      <c r="D46" s="23" t="s">
        <v>315</v>
      </c>
      <c r="E46" s="18">
        <f>INDEX('SAM Inputs Setup'!$G$129:$G$147,MATCH(E$11,'SAM Inputs Setup'!$A$129:$A$147,0))*100</f>
        <v>52.5</v>
      </c>
      <c r="F46" s="18">
        <f>INDEX('SAM Inputs Setup'!$G$129:$G$147,MATCH(F$11,'SAM Inputs Setup'!$A$129:$A$147,0))*100</f>
        <v>52.5</v>
      </c>
      <c r="G46" s="18">
        <f>INDEX('SAM Inputs Setup'!$G$129:$G$147,MATCH(G$11,'SAM Inputs Setup'!$A$129:$A$147,0))*100</f>
        <v>52.5</v>
      </c>
      <c r="H46" s="18">
        <f>INDEX('SAM Inputs Setup'!$G$129:$G$147,MATCH(H$11,'SAM Inputs Setup'!$A$129:$A$147,0))*100</f>
        <v>52.5</v>
      </c>
      <c r="I46" s="18">
        <f>INDEX('SAM Inputs Setup'!$G$129:$G$147,MATCH(I$11,'SAM Inputs Setup'!$A$129:$A$147,0))*100</f>
        <v>52.5</v>
      </c>
      <c r="J46" s="142" t="s">
        <v>660</v>
      </c>
      <c r="K46" s="142" t="s">
        <v>660</v>
      </c>
      <c r="L46" s="142" t="s">
        <v>660</v>
      </c>
      <c r="M46" s="142" t="s">
        <v>660</v>
      </c>
      <c r="N46" s="142" t="s">
        <v>660</v>
      </c>
      <c r="O46" s="142" t="s">
        <v>660</v>
      </c>
      <c r="P46" s="142" t="s">
        <v>660</v>
      </c>
      <c r="Q46" s="142" t="s">
        <v>660</v>
      </c>
      <c r="R46" s="142" t="s">
        <v>660</v>
      </c>
      <c r="S46" s="142" t="s">
        <v>660</v>
      </c>
      <c r="T46" s="142" t="s">
        <v>660</v>
      </c>
      <c r="U46" s="142" t="s">
        <v>660</v>
      </c>
      <c r="V46" s="18">
        <f>INDEX('SAM Inputs Setup'!$G$129:$G$147,MATCH(V$11,'SAM Inputs Setup'!$A$129:$A$147,0))*100</f>
        <v>47.5</v>
      </c>
      <c r="W46" s="142" t="s">
        <v>660</v>
      </c>
    </row>
    <row r="47" spans="1:23" x14ac:dyDescent="0.2">
      <c r="A47" t="s">
        <v>644</v>
      </c>
      <c r="B47" t="s">
        <v>380</v>
      </c>
      <c r="C47" t="s">
        <v>379</v>
      </c>
      <c r="D47" s="23" t="s">
        <v>381</v>
      </c>
      <c r="E47" s="18">
        <f>INDEX('SAM Inputs Setup'!$G$222:$G$240,MATCH(E$11,'SAM Inputs Setup'!$A$222:$A$240,0))</f>
        <v>15</v>
      </c>
      <c r="F47" s="18">
        <f>INDEX('SAM Inputs Setup'!$G$222:$G$240,MATCH(F$11,'SAM Inputs Setup'!$A$222:$A$240,0))</f>
        <v>15</v>
      </c>
      <c r="G47" s="18">
        <f>INDEX('SAM Inputs Setup'!$G$222:$G$240,MATCH(G$11,'SAM Inputs Setup'!$A$222:$A$240,0))</f>
        <v>15</v>
      </c>
      <c r="H47" s="18">
        <f>INDEX('SAM Inputs Setup'!$G$222:$G$240,MATCH(H$11,'SAM Inputs Setup'!$A$222:$A$240,0))</f>
        <v>15</v>
      </c>
      <c r="I47" s="18">
        <f>INDEX('SAM Inputs Setup'!$G$222:$G$240,MATCH(I$11,'SAM Inputs Setup'!$A$222:$A$240,0))</f>
        <v>15</v>
      </c>
      <c r="J47" s="142" t="s">
        <v>660</v>
      </c>
      <c r="K47" s="142" t="s">
        <v>660</v>
      </c>
      <c r="L47" s="142" t="s">
        <v>660</v>
      </c>
      <c r="M47" s="142" t="s">
        <v>660</v>
      </c>
      <c r="N47" s="142" t="s">
        <v>660</v>
      </c>
      <c r="O47" s="142" t="s">
        <v>660</v>
      </c>
      <c r="P47" s="142" t="s">
        <v>660</v>
      </c>
      <c r="Q47" s="142" t="s">
        <v>660</v>
      </c>
      <c r="R47" s="142" t="s">
        <v>660</v>
      </c>
      <c r="S47" s="142" t="s">
        <v>660</v>
      </c>
      <c r="T47" s="142" t="s">
        <v>660</v>
      </c>
      <c r="U47" s="142" t="s">
        <v>660</v>
      </c>
      <c r="V47" s="18">
        <f>INDEX('SAM Inputs Setup'!$G$222:$G$240,MATCH(V$11,'SAM Inputs Setup'!$A$222:$A$240,0))</f>
        <v>13</v>
      </c>
      <c r="W47" s="142" t="s">
        <v>660</v>
      </c>
    </row>
    <row r="48" spans="1:23" x14ac:dyDescent="0.2">
      <c r="A48" t="s">
        <v>644</v>
      </c>
      <c r="B48" t="s">
        <v>383</v>
      </c>
      <c r="C48" t="s">
        <v>382</v>
      </c>
      <c r="D48" s="23" t="s">
        <v>315</v>
      </c>
      <c r="E48" s="18">
        <f>INDEX('SAM Inputs Setup'!$G$318:$G$336,MATCH(E$11,'SAM Inputs Setup'!$A$318:$A$336,0))*100</f>
        <v>6.0000000000000009</v>
      </c>
      <c r="F48" s="18">
        <f>INDEX('SAM Inputs Setup'!$G$318:$G$336,MATCH(F$11,'SAM Inputs Setup'!$A$318:$A$336,0))*100</f>
        <v>6.0000000000000009</v>
      </c>
      <c r="G48" s="18">
        <f>INDEX('SAM Inputs Setup'!$G$318:$G$336,MATCH(G$11,'SAM Inputs Setup'!$A$318:$A$336,0))*100</f>
        <v>6.0000000000000009</v>
      </c>
      <c r="H48" s="18">
        <f>INDEX('SAM Inputs Setup'!$G$318:$G$336,MATCH(H$11,'SAM Inputs Setup'!$A$318:$A$336,0))*100</f>
        <v>6.0000000000000009</v>
      </c>
      <c r="I48" s="18">
        <f>INDEX('SAM Inputs Setup'!$G$318:$G$336,MATCH(I$11,'SAM Inputs Setup'!$A$318:$A$336,0))*100</f>
        <v>6.0000000000000009</v>
      </c>
      <c r="J48" s="142" t="s">
        <v>660</v>
      </c>
      <c r="K48" s="142" t="s">
        <v>660</v>
      </c>
      <c r="L48" s="142" t="s">
        <v>660</v>
      </c>
      <c r="M48" s="142" t="s">
        <v>660</v>
      </c>
      <c r="N48" s="142" t="s">
        <v>660</v>
      </c>
      <c r="O48" s="142" t="s">
        <v>660</v>
      </c>
      <c r="P48" s="142" t="s">
        <v>660</v>
      </c>
      <c r="Q48" s="142" t="s">
        <v>660</v>
      </c>
      <c r="R48" s="142" t="s">
        <v>660</v>
      </c>
      <c r="S48" s="142" t="s">
        <v>660</v>
      </c>
      <c r="T48" s="142" t="s">
        <v>660</v>
      </c>
      <c r="U48" s="142" t="s">
        <v>660</v>
      </c>
      <c r="V48" s="18">
        <f>INDEX('SAM Inputs Setup'!$G$318:$G$336,MATCH(V$11,'SAM Inputs Setup'!$A$318:$A$336,0))*100</f>
        <v>5.5</v>
      </c>
      <c r="W48" s="142" t="s">
        <v>660</v>
      </c>
    </row>
    <row r="49" spans="1:23" x14ac:dyDescent="0.2">
      <c r="A49" t="s">
        <v>645</v>
      </c>
      <c r="B49" t="s">
        <v>385</v>
      </c>
      <c r="C49" t="s">
        <v>384</v>
      </c>
      <c r="D49" s="23" t="s">
        <v>376</v>
      </c>
      <c r="E49" s="142" t="s">
        <v>660</v>
      </c>
      <c r="F49" s="142" t="s">
        <v>660</v>
      </c>
      <c r="G49" s="142" t="s">
        <v>660</v>
      </c>
      <c r="H49" s="142" t="s">
        <v>660</v>
      </c>
      <c r="I49" s="142" t="s">
        <v>660</v>
      </c>
      <c r="J49" s="87">
        <v>0</v>
      </c>
      <c r="K49" s="87">
        <v>0</v>
      </c>
      <c r="L49" s="87">
        <v>0</v>
      </c>
      <c r="M49" s="87">
        <v>0</v>
      </c>
      <c r="N49" s="87">
        <v>0</v>
      </c>
      <c r="O49" s="87">
        <v>0</v>
      </c>
      <c r="P49" s="87">
        <v>0</v>
      </c>
      <c r="Q49" s="87">
        <v>0</v>
      </c>
      <c r="R49" s="87">
        <v>0</v>
      </c>
      <c r="S49" s="87">
        <v>0</v>
      </c>
      <c r="T49" s="87">
        <v>0</v>
      </c>
      <c r="U49" s="87">
        <v>0</v>
      </c>
      <c r="V49" s="142" t="s">
        <v>660</v>
      </c>
      <c r="W49" s="87">
        <v>0</v>
      </c>
    </row>
    <row r="50" spans="1:23" x14ac:dyDescent="0.2">
      <c r="A50" t="s">
        <v>645</v>
      </c>
      <c r="B50" t="s">
        <v>387</v>
      </c>
      <c r="C50" t="s">
        <v>386</v>
      </c>
      <c r="D50" s="23" t="s">
        <v>315</v>
      </c>
      <c r="E50" s="142" t="s">
        <v>660</v>
      </c>
      <c r="F50" s="142" t="s">
        <v>660</v>
      </c>
      <c r="G50" s="142" t="s">
        <v>660</v>
      </c>
      <c r="H50" s="142" t="s">
        <v>660</v>
      </c>
      <c r="I50" s="142" t="s">
        <v>660</v>
      </c>
      <c r="J50" s="18">
        <f>INDEX('SAM Inputs Setup'!$G$411:$G$423,MATCH(J11,'SAM Inputs Setup'!$A$411:$A$423,0))*100</f>
        <v>9.7000000000000011</v>
      </c>
      <c r="K50" s="18">
        <f>INDEX('SAM Inputs Setup'!$G$411:$G$423,MATCH(K11,'SAM Inputs Setup'!$A$411:$A$423,0))*100</f>
        <v>9.7000000000000011</v>
      </c>
      <c r="L50" s="18">
        <f>INDEX('SAM Inputs Setup'!$G$411:$G$423,MATCH(L11,'SAM Inputs Setup'!$A$411:$A$423,0))*100</f>
        <v>9.7000000000000011</v>
      </c>
      <c r="M50" s="18">
        <f>INDEX('SAM Inputs Setup'!$G$411:$G$423,MATCH(M11,'SAM Inputs Setup'!$A$411:$A$423,0))*100</f>
        <v>9.7000000000000011</v>
      </c>
      <c r="N50" s="18">
        <f>INDEX('SAM Inputs Setup'!$G$411:$G$423,MATCH(N11,'SAM Inputs Setup'!$A$411:$A$423,0))*100</f>
        <v>9.7000000000000011</v>
      </c>
      <c r="O50" s="18">
        <f>INDEX('SAM Inputs Setup'!$G$411:$G$423,MATCH(O11,'SAM Inputs Setup'!$A$411:$A$423,0))*100</f>
        <v>9.7000000000000011</v>
      </c>
      <c r="P50" s="18">
        <f>INDEX('SAM Inputs Setup'!$G$411:$G$423,MATCH(P11,'SAM Inputs Setup'!$A$411:$A$423,0))*100</f>
        <v>9.7000000000000011</v>
      </c>
      <c r="Q50" s="18">
        <f>INDEX('SAM Inputs Setup'!$G$411:$G$423,MATCH(Q11,'SAM Inputs Setup'!$A$411:$A$423,0))*100</f>
        <v>9.7000000000000011</v>
      </c>
      <c r="R50" s="18">
        <f>INDEX('SAM Inputs Setup'!$G$411:$G$423,MATCH(R11,'SAM Inputs Setup'!$A$411:$A$423,0))*100</f>
        <v>9.7000000000000011</v>
      </c>
      <c r="S50" s="18">
        <f>INDEX('SAM Inputs Setup'!$G$411:$G$423,MATCH(S11,'SAM Inputs Setup'!$A$411:$A$423,0))*100</f>
        <v>9.7000000000000011</v>
      </c>
      <c r="T50" s="18">
        <f>INDEX('SAM Inputs Setup'!$G$411:$G$423,MATCH(T11,'SAM Inputs Setup'!$A$411:$A$423,0))*100</f>
        <v>9.7000000000000011</v>
      </c>
      <c r="U50" s="18">
        <f>INDEX('SAM Inputs Setup'!$G$411:$G$423,MATCH(U11,'SAM Inputs Setup'!$A$411:$A$423,0))*100</f>
        <v>9.7000000000000011</v>
      </c>
      <c r="V50" s="142" t="s">
        <v>660</v>
      </c>
      <c r="W50" s="18">
        <f>INDEX('SAM Inputs Setup'!$G$411:$G$423,MATCH(W11,'SAM Inputs Setup'!$A$411:$A$423,0))*100</f>
        <v>9.7000000000000011</v>
      </c>
    </row>
    <row r="51" spans="1:23" x14ac:dyDescent="0.2">
      <c r="A51" t="s">
        <v>645</v>
      </c>
      <c r="B51" t="s">
        <v>389</v>
      </c>
      <c r="C51" t="s">
        <v>388</v>
      </c>
      <c r="D51" s="23" t="s">
        <v>655</v>
      </c>
      <c r="E51" s="142" t="s">
        <v>660</v>
      </c>
      <c r="F51" s="142" t="s">
        <v>660</v>
      </c>
      <c r="G51" s="142" t="s">
        <v>660</v>
      </c>
      <c r="H51" s="142" t="s">
        <v>660</v>
      </c>
      <c r="I51" s="142" t="s">
        <v>660</v>
      </c>
      <c r="J51" s="87">
        <v>25</v>
      </c>
      <c r="K51" s="87">
        <v>25</v>
      </c>
      <c r="L51" s="87">
        <v>25</v>
      </c>
      <c r="M51" s="87">
        <v>25</v>
      </c>
      <c r="N51" s="87">
        <v>25</v>
      </c>
      <c r="O51" s="87">
        <v>25</v>
      </c>
      <c r="P51" s="87">
        <v>25</v>
      </c>
      <c r="Q51" s="87">
        <v>25</v>
      </c>
      <c r="R51" s="87">
        <v>25</v>
      </c>
      <c r="S51" s="87">
        <v>25</v>
      </c>
      <c r="T51" s="87">
        <v>25</v>
      </c>
      <c r="U51" s="87">
        <v>25</v>
      </c>
      <c r="V51" s="142" t="s">
        <v>660</v>
      </c>
      <c r="W51" s="87">
        <v>25</v>
      </c>
    </row>
    <row r="52" spans="1:23" x14ac:dyDescent="0.2">
      <c r="A52" t="s">
        <v>645</v>
      </c>
      <c r="B52" t="s">
        <v>391</v>
      </c>
      <c r="C52" t="s">
        <v>390</v>
      </c>
      <c r="D52" s="23" t="s">
        <v>315</v>
      </c>
      <c r="E52" s="142" t="s">
        <v>660</v>
      </c>
      <c r="F52" s="142" t="s">
        <v>660</v>
      </c>
      <c r="G52" s="142" t="s">
        <v>660</v>
      </c>
      <c r="H52" s="142" t="s">
        <v>660</v>
      </c>
      <c r="I52" s="142" t="s">
        <v>660</v>
      </c>
      <c r="J52" s="18">
        <f>INDEX('SAM Inputs Setup'!$E$815:$E$832,MATCH(J11,'SAM Inputs Setup'!$A$815:$A$832,0))*100</f>
        <v>2.4</v>
      </c>
      <c r="K52" s="18">
        <f>INDEX('SAM Inputs Setup'!$E$815:$E$832,MATCH(K11,'SAM Inputs Setup'!$A$815:$A$832,0))*100</f>
        <v>2.4</v>
      </c>
      <c r="L52" s="18">
        <f>INDEX('SAM Inputs Setup'!$E$815:$E$832,MATCH(L11,'SAM Inputs Setup'!$A$815:$A$832,0))*100</f>
        <v>2.4</v>
      </c>
      <c r="M52" s="18">
        <f>INDEX('SAM Inputs Setup'!$E$815:$E$832,MATCH(M11,'SAM Inputs Setup'!$A$815:$A$832,0))*100</f>
        <v>2.4</v>
      </c>
      <c r="N52" s="18">
        <f>INDEX('SAM Inputs Setup'!$E$815:$E$832,MATCH(N11,'SAM Inputs Setup'!$A$815:$A$832,0))*100</f>
        <v>2.4</v>
      </c>
      <c r="O52" s="18">
        <f>INDEX('SAM Inputs Setup'!$E$815:$E$832,MATCH(O11,'SAM Inputs Setup'!$A$815:$A$832,0))*100</f>
        <v>2.4</v>
      </c>
      <c r="P52" s="18">
        <f>INDEX('SAM Inputs Setup'!$E$815:$E$832,MATCH(P11,'SAM Inputs Setup'!$A$815:$A$832,0))*100</f>
        <v>2.46</v>
      </c>
      <c r="Q52" s="18">
        <f>INDEX('SAM Inputs Setup'!$E$815:$E$832,MATCH(Q11,'SAM Inputs Setup'!$A$815:$A$832,0))*100</f>
        <v>2.46</v>
      </c>
      <c r="R52" s="18">
        <f>INDEX('SAM Inputs Setup'!$E$815:$E$832,MATCH(R11,'SAM Inputs Setup'!$A$815:$A$832,0))*100</f>
        <v>2.46</v>
      </c>
      <c r="S52" s="18">
        <f>INDEX('SAM Inputs Setup'!$E$815:$E$832,MATCH(S11,'SAM Inputs Setup'!$A$815:$A$832,0))*100</f>
        <v>2.9000000000000004</v>
      </c>
      <c r="T52" s="18">
        <f>INDEX('SAM Inputs Setup'!$E$815:$E$832,MATCH(T11,'SAM Inputs Setup'!$A$815:$A$832,0))*100</f>
        <v>2.9000000000000004</v>
      </c>
      <c r="U52" s="18">
        <f>INDEX('SAM Inputs Setup'!$E$815:$E$832,MATCH(U11,'SAM Inputs Setup'!$A$815:$A$832,0))*100</f>
        <v>2.9000000000000004</v>
      </c>
      <c r="V52" s="142" t="s">
        <v>660</v>
      </c>
      <c r="W52" s="18">
        <f>INDEX('SAM Inputs Setup'!$E$815:$E$832,MATCH(W11,'SAM Inputs Setup'!$A$815:$A$832,0))*100</f>
        <v>2.5</v>
      </c>
    </row>
    <row r="53" spans="1:23" x14ac:dyDescent="0.2">
      <c r="A53" t="s">
        <v>646</v>
      </c>
      <c r="B53" t="s">
        <v>393</v>
      </c>
      <c r="C53" t="s">
        <v>392</v>
      </c>
      <c r="D53" s="23" t="s">
        <v>423</v>
      </c>
      <c r="E53" s="87">
        <v>25</v>
      </c>
      <c r="F53" s="87">
        <v>25</v>
      </c>
      <c r="G53" s="87">
        <v>25</v>
      </c>
      <c r="H53" s="87">
        <v>25</v>
      </c>
      <c r="I53" s="87">
        <v>25</v>
      </c>
      <c r="J53" s="87">
        <v>25</v>
      </c>
      <c r="K53" s="87">
        <v>25</v>
      </c>
      <c r="L53" s="87">
        <v>25</v>
      </c>
      <c r="M53" s="87">
        <v>25</v>
      </c>
      <c r="N53" s="87">
        <v>25</v>
      </c>
      <c r="O53" s="87">
        <v>25</v>
      </c>
      <c r="P53" s="87">
        <v>25</v>
      </c>
      <c r="Q53" s="87">
        <v>25</v>
      </c>
      <c r="R53" s="87">
        <v>25</v>
      </c>
      <c r="S53" s="87">
        <v>25</v>
      </c>
      <c r="T53" s="87">
        <v>25</v>
      </c>
      <c r="U53" s="87">
        <v>25</v>
      </c>
      <c r="V53" s="87">
        <v>25</v>
      </c>
      <c r="W53" s="87">
        <v>25</v>
      </c>
    </row>
    <row r="54" spans="1:23" x14ac:dyDescent="0.2">
      <c r="A54" t="s">
        <v>646</v>
      </c>
      <c r="B54" t="s">
        <v>395</v>
      </c>
      <c r="C54" t="s">
        <v>394</v>
      </c>
      <c r="D54" s="23" t="s">
        <v>396</v>
      </c>
      <c r="E54" s="87">
        <v>0</v>
      </c>
      <c r="F54" s="87">
        <v>0</v>
      </c>
      <c r="G54" s="87">
        <v>0</v>
      </c>
      <c r="H54" s="87">
        <v>0</v>
      </c>
      <c r="I54" s="87">
        <v>0</v>
      </c>
      <c r="J54" s="87">
        <v>0</v>
      </c>
      <c r="K54" s="87">
        <v>0</v>
      </c>
      <c r="L54" s="87">
        <v>0</v>
      </c>
      <c r="M54" s="87">
        <v>0</v>
      </c>
      <c r="N54" s="87">
        <v>0</v>
      </c>
      <c r="O54" s="87">
        <v>0</v>
      </c>
      <c r="P54" s="87">
        <v>0</v>
      </c>
      <c r="Q54" s="87">
        <v>0</v>
      </c>
      <c r="R54" s="87">
        <v>0</v>
      </c>
      <c r="S54" s="87">
        <v>0</v>
      </c>
      <c r="T54" s="87">
        <v>0</v>
      </c>
      <c r="U54" s="87">
        <v>0</v>
      </c>
      <c r="V54" s="87">
        <v>0</v>
      </c>
      <c r="W54" s="87">
        <v>0</v>
      </c>
    </row>
    <row r="55" spans="1:23" x14ac:dyDescent="0.2">
      <c r="A55" t="s">
        <v>646</v>
      </c>
      <c r="B55" t="s">
        <v>398</v>
      </c>
      <c r="C55" t="s">
        <v>397</v>
      </c>
      <c r="D55" s="23" t="s">
        <v>396</v>
      </c>
      <c r="E55" s="87">
        <v>6.4</v>
      </c>
      <c r="F55" s="87">
        <v>6.4</v>
      </c>
      <c r="G55" s="87">
        <v>6.4</v>
      </c>
      <c r="H55" s="87">
        <v>6.4</v>
      </c>
      <c r="I55" s="87">
        <v>6.4</v>
      </c>
      <c r="J55" s="87">
        <v>6.4</v>
      </c>
      <c r="K55" s="87">
        <v>6.4</v>
      </c>
      <c r="L55" s="87">
        <v>6.4</v>
      </c>
      <c r="M55" s="87">
        <v>6.4</v>
      </c>
      <c r="N55" s="87">
        <v>6.4</v>
      </c>
      <c r="O55" s="87">
        <v>6.4</v>
      </c>
      <c r="P55" s="87">
        <v>6.4</v>
      </c>
      <c r="Q55" s="87">
        <v>6.4</v>
      </c>
      <c r="R55" s="87">
        <v>6.4</v>
      </c>
      <c r="S55" s="87">
        <v>6.4</v>
      </c>
      <c r="T55" s="87">
        <v>6.4</v>
      </c>
      <c r="U55" s="87">
        <v>6.4</v>
      </c>
      <c r="V55" s="87">
        <v>6.4</v>
      </c>
      <c r="W55" s="87">
        <v>6.4</v>
      </c>
    </row>
    <row r="56" spans="1:23" x14ac:dyDescent="0.2">
      <c r="A56" t="s">
        <v>647</v>
      </c>
      <c r="B56" t="s">
        <v>400</v>
      </c>
      <c r="C56" t="s">
        <v>399</v>
      </c>
      <c r="D56" s="23" t="s">
        <v>368</v>
      </c>
      <c r="E56" s="87" t="s">
        <v>401</v>
      </c>
      <c r="F56" s="87" t="s">
        <v>401</v>
      </c>
      <c r="G56" s="87" t="s">
        <v>401</v>
      </c>
      <c r="H56" s="87" t="s">
        <v>401</v>
      </c>
      <c r="I56" s="87" t="s">
        <v>401</v>
      </c>
      <c r="J56" s="87" t="s">
        <v>401</v>
      </c>
      <c r="K56" s="87" t="s">
        <v>401</v>
      </c>
      <c r="L56" s="87" t="s">
        <v>401</v>
      </c>
      <c r="M56" s="87" t="s">
        <v>401</v>
      </c>
      <c r="N56" s="87" t="s">
        <v>401</v>
      </c>
      <c r="O56" s="87" t="s">
        <v>401</v>
      </c>
      <c r="P56" s="87" t="s">
        <v>401</v>
      </c>
      <c r="Q56" s="87" t="s">
        <v>401</v>
      </c>
      <c r="R56" s="87" t="s">
        <v>401</v>
      </c>
      <c r="S56" s="87" t="s">
        <v>401</v>
      </c>
      <c r="T56" s="87" t="s">
        <v>401</v>
      </c>
      <c r="U56" s="87" t="s">
        <v>401</v>
      </c>
      <c r="V56" s="87" t="s">
        <v>580</v>
      </c>
      <c r="W56" s="87" t="s">
        <v>401</v>
      </c>
    </row>
    <row r="57" spans="1:23" x14ac:dyDescent="0.2">
      <c r="A57" t="s">
        <v>647</v>
      </c>
      <c r="B57" t="s">
        <v>403</v>
      </c>
      <c r="C57" t="s">
        <v>402</v>
      </c>
      <c r="D57" s="23" t="s">
        <v>368</v>
      </c>
      <c r="E57" s="87" t="s">
        <v>404</v>
      </c>
      <c r="F57" s="87" t="s">
        <v>404</v>
      </c>
      <c r="G57" s="87" t="s">
        <v>404</v>
      </c>
      <c r="H57" s="87" t="s">
        <v>404</v>
      </c>
      <c r="I57" s="87" t="s">
        <v>404</v>
      </c>
      <c r="J57" s="87" t="s">
        <v>404</v>
      </c>
      <c r="K57" s="87" t="s">
        <v>404</v>
      </c>
      <c r="L57" s="87" t="s">
        <v>404</v>
      </c>
      <c r="M57" s="87" t="s">
        <v>404</v>
      </c>
      <c r="N57" s="87" t="s">
        <v>404</v>
      </c>
      <c r="O57" s="87" t="s">
        <v>404</v>
      </c>
      <c r="P57" s="87" t="s">
        <v>404</v>
      </c>
      <c r="Q57" s="87" t="s">
        <v>404</v>
      </c>
      <c r="R57" s="87" t="s">
        <v>404</v>
      </c>
      <c r="S57" s="87" t="s">
        <v>404</v>
      </c>
      <c r="T57" s="87" t="s">
        <v>404</v>
      </c>
      <c r="U57" s="87" t="s">
        <v>404</v>
      </c>
      <c r="V57" s="87" t="s">
        <v>581</v>
      </c>
      <c r="W57" s="87" t="s">
        <v>404</v>
      </c>
    </row>
    <row r="58" spans="1:23" x14ac:dyDescent="0.2">
      <c r="A58" t="s">
        <v>647</v>
      </c>
      <c r="B58" t="s">
        <v>406</v>
      </c>
      <c r="C58" t="s">
        <v>405</v>
      </c>
      <c r="D58" s="23" t="s">
        <v>315</v>
      </c>
      <c r="E58" s="87">
        <v>0</v>
      </c>
      <c r="F58" s="87">
        <v>0</v>
      </c>
      <c r="G58" s="87">
        <v>0</v>
      </c>
      <c r="H58" s="87">
        <v>0</v>
      </c>
      <c r="I58" s="87">
        <v>0</v>
      </c>
      <c r="J58" s="87">
        <v>0</v>
      </c>
      <c r="K58" s="87">
        <v>0</v>
      </c>
      <c r="L58" s="87">
        <v>0</v>
      </c>
      <c r="M58" s="87">
        <v>0</v>
      </c>
      <c r="N58" s="87">
        <v>0</v>
      </c>
      <c r="O58" s="87">
        <v>0</v>
      </c>
      <c r="P58" s="87">
        <v>0</v>
      </c>
      <c r="Q58" s="87">
        <v>0</v>
      </c>
      <c r="R58" s="87">
        <v>0</v>
      </c>
      <c r="S58" s="87">
        <v>0</v>
      </c>
      <c r="T58" s="87">
        <v>0</v>
      </c>
      <c r="U58" s="87">
        <v>0</v>
      </c>
      <c r="V58" s="87">
        <v>0</v>
      </c>
      <c r="W58" s="87">
        <v>0</v>
      </c>
    </row>
    <row r="59" spans="1:23" x14ac:dyDescent="0.2">
      <c r="A59" t="s">
        <v>647</v>
      </c>
      <c r="B59" t="s">
        <v>408</v>
      </c>
      <c r="C59" t="s">
        <v>407</v>
      </c>
      <c r="D59" s="23" t="s">
        <v>368</v>
      </c>
      <c r="E59" s="18">
        <f>INDEX('SAM Inputs Setup'!$K$94:$K$112,MATCH(E$11,'SAM Inputs Setup'!$A$94:$A$112,0))*100</f>
        <v>0.44999999999999996</v>
      </c>
      <c r="F59" s="18">
        <f>INDEX('SAM Inputs Setup'!$K$94:$K$112,MATCH(F$11,'SAM Inputs Setup'!$A$94:$A$112,0))*100</f>
        <v>0.44999999999999996</v>
      </c>
      <c r="G59" s="18">
        <f>INDEX('SAM Inputs Setup'!$K$94:$K$112,MATCH(G$11,'SAM Inputs Setup'!$A$94:$A$112,0))*100</f>
        <v>0.44999999999999996</v>
      </c>
      <c r="H59" s="18">
        <f>INDEX('SAM Inputs Setup'!$K$94:$K$112,MATCH(H$11,'SAM Inputs Setup'!$A$94:$A$112,0))*100</f>
        <v>0.44999999999999996</v>
      </c>
      <c r="I59" s="18">
        <f>INDEX('SAM Inputs Setup'!$K$94:$K$112,MATCH(I$11,'SAM Inputs Setup'!$A$94:$A$112,0))*100</f>
        <v>0.27</v>
      </c>
      <c r="J59" s="18">
        <f>INDEX('SAM Inputs Setup'!$K$94:$K$112,MATCH(J$11,'SAM Inputs Setup'!$A$94:$A$112,0))*100</f>
        <v>0.44999999999999996</v>
      </c>
      <c r="K59" s="18">
        <f>INDEX('SAM Inputs Setup'!$K$94:$K$112,MATCH(K$11,'SAM Inputs Setup'!$A$94:$A$112,0))*100</f>
        <v>0.44999999999999996</v>
      </c>
      <c r="L59" s="18">
        <f>INDEX('SAM Inputs Setup'!$K$94:$K$112,MATCH(L$11,'SAM Inputs Setup'!$A$94:$A$112,0))*100</f>
        <v>0.44999999999999996</v>
      </c>
      <c r="M59" s="18">
        <f>INDEX('SAM Inputs Setup'!$K$94:$K$112,MATCH(M$11,'SAM Inputs Setup'!$A$94:$A$112,0))*100</f>
        <v>0.44999999999999996</v>
      </c>
      <c r="N59" s="18">
        <f>INDEX('SAM Inputs Setup'!$K$94:$K$112,MATCH(N$11,'SAM Inputs Setup'!$A$94:$A$112,0))*100</f>
        <v>0.27</v>
      </c>
      <c r="O59" s="18">
        <f>INDEX('SAM Inputs Setup'!$K$94:$K$112,MATCH(O$11,'SAM Inputs Setup'!$A$94:$A$112,0))*100</f>
        <v>0.27</v>
      </c>
      <c r="P59" s="18">
        <f>INDEX('SAM Inputs Setup'!$K$94:$K$112,MATCH(P$11,'SAM Inputs Setup'!$A$94:$A$112,0))*100</f>
        <v>0.44999999999999996</v>
      </c>
      <c r="Q59" s="18">
        <f>INDEX('SAM Inputs Setup'!$K$94:$K$112,MATCH(Q$11,'SAM Inputs Setup'!$A$94:$A$112,0))*100</f>
        <v>0.44999999999999996</v>
      </c>
      <c r="R59" s="18">
        <f>INDEX('SAM Inputs Setup'!$K$94:$K$112,MATCH(R$11,'SAM Inputs Setup'!$A$94:$A$112,0))*100</f>
        <v>0.44999999999999996</v>
      </c>
      <c r="S59" s="18">
        <f>INDEX('SAM Inputs Setup'!$K$94:$K$112,MATCH(S$11,'SAM Inputs Setup'!$A$94:$A$112,0))*100</f>
        <v>0.44999999999999996</v>
      </c>
      <c r="T59" s="18">
        <f>INDEX('SAM Inputs Setup'!$K$94:$K$112,MATCH(T$11,'SAM Inputs Setup'!$A$94:$A$112,0))*100</f>
        <v>0.44999999999999996</v>
      </c>
      <c r="U59" s="18">
        <f>INDEX('SAM Inputs Setup'!$K$94:$K$112,MATCH(U$11,'SAM Inputs Setup'!$A$94:$A$112,0))*100</f>
        <v>0.44999999999999996</v>
      </c>
      <c r="V59" s="18">
        <f>INDEX('SAM Inputs Setup'!$K$94:$K$112,MATCH(V$11,'SAM Inputs Setup'!$A$94:$A$112,0))*100</f>
        <v>0</v>
      </c>
      <c r="W59" s="18">
        <f>INDEX('SAM Inputs Setup'!$K$94:$K$112,MATCH(W$11,'SAM Inputs Setup'!$A$94:$A$112,0))*100</f>
        <v>0</v>
      </c>
    </row>
    <row r="60" spans="1:23" x14ac:dyDescent="0.2">
      <c r="A60" t="s">
        <v>648</v>
      </c>
      <c r="B60" t="s">
        <v>410</v>
      </c>
      <c r="C60" t="s">
        <v>409</v>
      </c>
      <c r="D60" s="23" t="s">
        <v>315</v>
      </c>
      <c r="E60" s="87">
        <v>0</v>
      </c>
      <c r="F60" s="87">
        <v>0</v>
      </c>
      <c r="G60" s="87">
        <v>0</v>
      </c>
      <c r="H60" s="87">
        <v>0</v>
      </c>
      <c r="I60" s="87">
        <v>0</v>
      </c>
      <c r="J60" s="87">
        <v>0</v>
      </c>
      <c r="K60" s="87">
        <v>0</v>
      </c>
      <c r="L60" s="87">
        <v>0</v>
      </c>
      <c r="M60" s="87">
        <v>0</v>
      </c>
      <c r="N60" s="87">
        <v>0</v>
      </c>
      <c r="O60" s="87">
        <v>0</v>
      </c>
      <c r="P60" s="87">
        <v>0</v>
      </c>
      <c r="Q60" s="87">
        <v>0</v>
      </c>
      <c r="R60" s="87">
        <v>0</v>
      </c>
      <c r="S60" s="87">
        <v>0</v>
      </c>
      <c r="T60" s="87">
        <v>0</v>
      </c>
      <c r="U60" s="87">
        <v>0</v>
      </c>
      <c r="V60" s="87">
        <v>0</v>
      </c>
      <c r="W60" s="87">
        <v>0</v>
      </c>
    </row>
    <row r="61" spans="1:23" x14ac:dyDescent="0.2">
      <c r="A61" t="s">
        <v>648</v>
      </c>
      <c r="B61" t="s">
        <v>412</v>
      </c>
      <c r="C61" t="s">
        <v>411</v>
      </c>
      <c r="D61" s="23"/>
      <c r="E61" s="87">
        <v>0</v>
      </c>
      <c r="F61" s="87">
        <v>0</v>
      </c>
      <c r="G61" s="87">
        <v>0</v>
      </c>
      <c r="H61" s="87">
        <v>0</v>
      </c>
      <c r="I61" s="87">
        <v>0</v>
      </c>
      <c r="J61" s="87">
        <v>0</v>
      </c>
      <c r="K61" s="87">
        <v>0</v>
      </c>
      <c r="L61" s="87">
        <v>0</v>
      </c>
      <c r="M61" s="87">
        <v>0</v>
      </c>
      <c r="N61" s="87">
        <v>0</v>
      </c>
      <c r="O61" s="87">
        <v>0</v>
      </c>
      <c r="P61" s="87">
        <v>0</v>
      </c>
      <c r="Q61" s="87">
        <v>0</v>
      </c>
      <c r="R61" s="87">
        <v>0</v>
      </c>
      <c r="S61" s="87">
        <v>0</v>
      </c>
      <c r="T61" s="87">
        <v>0</v>
      </c>
      <c r="U61" s="87">
        <v>0</v>
      </c>
      <c r="V61" s="87">
        <v>0</v>
      </c>
      <c r="W61" s="87">
        <v>0</v>
      </c>
    </row>
    <row r="62" spans="1:23" x14ac:dyDescent="0.2">
      <c r="A62" t="s">
        <v>648</v>
      </c>
      <c r="B62" t="s">
        <v>414</v>
      </c>
      <c r="C62" t="s">
        <v>413</v>
      </c>
      <c r="D62" s="23" t="s">
        <v>396</v>
      </c>
      <c r="E62" s="87">
        <v>0</v>
      </c>
      <c r="F62" s="87">
        <v>0</v>
      </c>
      <c r="G62" s="87">
        <v>0</v>
      </c>
      <c r="H62" s="87">
        <v>0</v>
      </c>
      <c r="I62" s="87">
        <v>0</v>
      </c>
      <c r="J62" s="87">
        <v>0</v>
      </c>
      <c r="K62" s="87">
        <v>0</v>
      </c>
      <c r="L62" s="87">
        <v>0</v>
      </c>
      <c r="M62" s="87">
        <v>0</v>
      </c>
      <c r="N62" s="87">
        <v>0</v>
      </c>
      <c r="O62" s="87">
        <v>0</v>
      </c>
      <c r="P62" s="87">
        <v>0</v>
      </c>
      <c r="Q62" s="87">
        <v>0</v>
      </c>
      <c r="R62" s="87">
        <v>0</v>
      </c>
      <c r="S62" s="87">
        <v>0</v>
      </c>
      <c r="T62" s="87">
        <v>0</v>
      </c>
      <c r="U62" s="87">
        <v>0</v>
      </c>
      <c r="V62" s="87">
        <v>0</v>
      </c>
      <c r="W62" s="87">
        <v>0</v>
      </c>
    </row>
    <row r="63" spans="1:23" x14ac:dyDescent="0.2">
      <c r="A63" t="s">
        <v>648</v>
      </c>
      <c r="B63" t="s">
        <v>416</v>
      </c>
      <c r="C63" t="s">
        <v>415</v>
      </c>
      <c r="E63" s="87">
        <v>0</v>
      </c>
      <c r="F63" s="87">
        <v>0</v>
      </c>
      <c r="G63" s="87">
        <v>0</v>
      </c>
      <c r="H63" s="87">
        <v>0</v>
      </c>
      <c r="I63" s="87">
        <v>0</v>
      </c>
      <c r="J63" s="87">
        <v>0</v>
      </c>
      <c r="K63" s="87">
        <v>0</v>
      </c>
      <c r="L63" s="87">
        <v>0</v>
      </c>
      <c r="M63" s="87">
        <v>0</v>
      </c>
      <c r="N63" s="87">
        <v>0</v>
      </c>
      <c r="O63" s="87">
        <v>0</v>
      </c>
      <c r="P63" s="87">
        <v>0</v>
      </c>
      <c r="Q63" s="87">
        <v>0</v>
      </c>
      <c r="R63" s="87">
        <v>0</v>
      </c>
      <c r="S63" s="87">
        <v>0</v>
      </c>
      <c r="T63" s="87">
        <v>0</v>
      </c>
      <c r="U63" s="87">
        <v>0</v>
      </c>
      <c r="V63" s="87">
        <v>0</v>
      </c>
      <c r="W63" s="87">
        <v>0</v>
      </c>
    </row>
    <row r="64" spans="1:23" x14ac:dyDescent="0.2">
      <c r="A64" t="s">
        <v>649</v>
      </c>
      <c r="B64" t="s">
        <v>418</v>
      </c>
      <c r="C64" t="s">
        <v>417</v>
      </c>
      <c r="D64" s="23" t="s">
        <v>127</v>
      </c>
      <c r="E64" s="87">
        <v>0</v>
      </c>
      <c r="F64" s="87">
        <v>0</v>
      </c>
      <c r="G64" s="87">
        <v>0</v>
      </c>
      <c r="H64" s="87">
        <v>0</v>
      </c>
      <c r="I64" s="87">
        <v>0</v>
      </c>
      <c r="J64" s="87">
        <v>0</v>
      </c>
      <c r="K64" s="87">
        <v>0</v>
      </c>
      <c r="L64" s="87">
        <v>0</v>
      </c>
      <c r="M64" s="87">
        <v>0</v>
      </c>
      <c r="N64" s="87">
        <v>0</v>
      </c>
      <c r="O64" s="87">
        <v>0</v>
      </c>
      <c r="P64" s="87">
        <v>0</v>
      </c>
      <c r="Q64" s="87">
        <v>0</v>
      </c>
      <c r="R64" s="87">
        <v>0</v>
      </c>
      <c r="S64" s="87">
        <v>0</v>
      </c>
      <c r="T64" s="87">
        <v>0</v>
      </c>
      <c r="U64" s="87">
        <v>0</v>
      </c>
      <c r="V64" s="87">
        <v>0</v>
      </c>
      <c r="W64" s="87">
        <v>0</v>
      </c>
    </row>
    <row r="65" spans="1:23" x14ac:dyDescent="0.2">
      <c r="A65" t="s">
        <v>650</v>
      </c>
      <c r="B65" t="s">
        <v>420</v>
      </c>
      <c r="C65" t="s">
        <v>419</v>
      </c>
      <c r="D65" s="23" t="s">
        <v>309</v>
      </c>
      <c r="E65" s="87">
        <v>1</v>
      </c>
      <c r="F65" s="87">
        <v>1</v>
      </c>
      <c r="G65" s="87">
        <v>1</v>
      </c>
      <c r="H65" s="87">
        <v>1</v>
      </c>
      <c r="I65" s="87">
        <v>1</v>
      </c>
      <c r="J65" s="142" t="s">
        <v>660</v>
      </c>
      <c r="K65" s="142" t="s">
        <v>660</v>
      </c>
      <c r="L65" s="142" t="s">
        <v>660</v>
      </c>
      <c r="M65" s="142" t="s">
        <v>660</v>
      </c>
      <c r="N65" s="142" t="s">
        <v>660</v>
      </c>
      <c r="O65" s="142" t="s">
        <v>660</v>
      </c>
      <c r="P65" s="142" t="s">
        <v>660</v>
      </c>
      <c r="Q65" s="142" t="s">
        <v>660</v>
      </c>
      <c r="R65" s="142" t="s">
        <v>660</v>
      </c>
      <c r="S65" s="142" t="s">
        <v>660</v>
      </c>
      <c r="T65" s="142" t="s">
        <v>660</v>
      </c>
      <c r="U65" s="142" t="s">
        <v>660</v>
      </c>
      <c r="V65" s="142" t="s">
        <v>660</v>
      </c>
      <c r="W65" s="142" t="s">
        <v>660</v>
      </c>
    </row>
    <row r="66" spans="1:23" x14ac:dyDescent="0.2">
      <c r="A66" t="s">
        <v>650</v>
      </c>
      <c r="B66" t="s">
        <v>422</v>
      </c>
      <c r="C66" t="s">
        <v>421</v>
      </c>
      <c r="D66" s="23" t="s">
        <v>423</v>
      </c>
      <c r="E66" s="87">
        <v>7</v>
      </c>
      <c r="F66" s="87">
        <v>7</v>
      </c>
      <c r="G66" s="87">
        <v>7</v>
      </c>
      <c r="H66" s="87">
        <v>7</v>
      </c>
      <c r="I66" s="87">
        <v>7</v>
      </c>
      <c r="J66" s="142" t="s">
        <v>660</v>
      </c>
      <c r="K66" s="142" t="s">
        <v>660</v>
      </c>
      <c r="L66" s="142" t="s">
        <v>660</v>
      </c>
      <c r="M66" s="142" t="s">
        <v>660</v>
      </c>
      <c r="N66" s="142" t="s">
        <v>660</v>
      </c>
      <c r="O66" s="142" t="s">
        <v>660</v>
      </c>
      <c r="P66" s="142" t="s">
        <v>660</v>
      </c>
      <c r="Q66" s="142" t="s">
        <v>660</v>
      </c>
      <c r="R66" s="142" t="s">
        <v>660</v>
      </c>
      <c r="S66" s="142" t="s">
        <v>660</v>
      </c>
      <c r="T66" s="142" t="s">
        <v>660</v>
      </c>
      <c r="U66" s="142" t="s">
        <v>660</v>
      </c>
      <c r="V66" s="142" t="s">
        <v>660</v>
      </c>
      <c r="W66" s="142" t="s">
        <v>660</v>
      </c>
    </row>
    <row r="67" spans="1:23" x14ac:dyDescent="0.2">
      <c r="A67" t="s">
        <v>650</v>
      </c>
      <c r="B67" t="s">
        <v>425</v>
      </c>
      <c r="C67" t="s">
        <v>424</v>
      </c>
      <c r="D67" s="23" t="s">
        <v>426</v>
      </c>
      <c r="E67" s="87" t="s">
        <v>427</v>
      </c>
      <c r="F67" s="87" t="s">
        <v>427</v>
      </c>
      <c r="G67" s="87" t="s">
        <v>427</v>
      </c>
      <c r="H67" s="87" t="s">
        <v>427</v>
      </c>
      <c r="I67" s="87" t="s">
        <v>427</v>
      </c>
      <c r="J67" s="142" t="s">
        <v>660</v>
      </c>
      <c r="K67" s="142" t="s">
        <v>660</v>
      </c>
      <c r="L67" s="142" t="s">
        <v>660</v>
      </c>
      <c r="M67" s="142" t="s">
        <v>660</v>
      </c>
      <c r="N67" s="142" t="s">
        <v>660</v>
      </c>
      <c r="O67" s="142" t="s">
        <v>660</v>
      </c>
      <c r="P67" s="142" t="s">
        <v>660</v>
      </c>
      <c r="Q67" s="142" t="s">
        <v>660</v>
      </c>
      <c r="R67" s="142" t="s">
        <v>660</v>
      </c>
      <c r="S67" s="142" t="s">
        <v>660</v>
      </c>
      <c r="T67" s="142" t="s">
        <v>660</v>
      </c>
      <c r="U67" s="142" t="s">
        <v>660</v>
      </c>
      <c r="V67" s="142" t="s">
        <v>660</v>
      </c>
      <c r="W67" s="142" t="s">
        <v>660</v>
      </c>
    </row>
    <row r="68" spans="1:23" x14ac:dyDescent="0.2">
      <c r="A68" t="s">
        <v>650</v>
      </c>
      <c r="B68" t="s">
        <v>429</v>
      </c>
      <c r="C68" t="s">
        <v>428</v>
      </c>
      <c r="D68" s="23" t="s">
        <v>309</v>
      </c>
      <c r="E68" s="87">
        <v>1</v>
      </c>
      <c r="F68" s="87">
        <v>1</v>
      </c>
      <c r="G68" s="87">
        <v>1</v>
      </c>
      <c r="H68" s="87">
        <v>1</v>
      </c>
      <c r="I68" s="87">
        <v>1</v>
      </c>
      <c r="J68" s="142" t="s">
        <v>660</v>
      </c>
      <c r="K68" s="142" t="s">
        <v>660</v>
      </c>
      <c r="L68" s="142" t="s">
        <v>660</v>
      </c>
      <c r="M68" s="142" t="s">
        <v>660</v>
      </c>
      <c r="N68" s="142" t="s">
        <v>660</v>
      </c>
      <c r="O68" s="142" t="s">
        <v>660</v>
      </c>
      <c r="P68" s="142" t="s">
        <v>660</v>
      </c>
      <c r="Q68" s="142" t="s">
        <v>660</v>
      </c>
      <c r="R68" s="142" t="s">
        <v>660</v>
      </c>
      <c r="S68" s="142" t="s">
        <v>660</v>
      </c>
      <c r="T68" s="142" t="s">
        <v>660</v>
      </c>
      <c r="U68" s="142" t="s">
        <v>660</v>
      </c>
      <c r="V68" s="142" t="s">
        <v>660</v>
      </c>
      <c r="W68" s="142" t="s">
        <v>660</v>
      </c>
    </row>
    <row r="69" spans="1:23" x14ac:dyDescent="0.2">
      <c r="A69" t="s">
        <v>650</v>
      </c>
      <c r="B69" t="s">
        <v>431</v>
      </c>
      <c r="C69" t="s">
        <v>430</v>
      </c>
      <c r="D69" s="23" t="s">
        <v>423</v>
      </c>
      <c r="E69" s="87">
        <v>7</v>
      </c>
      <c r="F69" s="87">
        <v>7</v>
      </c>
      <c r="G69" s="87">
        <v>7</v>
      </c>
      <c r="H69" s="87">
        <v>7</v>
      </c>
      <c r="I69" s="87">
        <v>7</v>
      </c>
      <c r="J69" s="142" t="s">
        <v>660</v>
      </c>
      <c r="K69" s="142" t="s">
        <v>660</v>
      </c>
      <c r="L69" s="142" t="s">
        <v>660</v>
      </c>
      <c r="M69" s="142" t="s">
        <v>660</v>
      </c>
      <c r="N69" s="142" t="s">
        <v>660</v>
      </c>
      <c r="O69" s="142" t="s">
        <v>660</v>
      </c>
      <c r="P69" s="142" t="s">
        <v>660</v>
      </c>
      <c r="Q69" s="142" t="s">
        <v>660</v>
      </c>
      <c r="R69" s="142" t="s">
        <v>660</v>
      </c>
      <c r="S69" s="142" t="s">
        <v>660</v>
      </c>
      <c r="T69" s="142" t="s">
        <v>660</v>
      </c>
      <c r="U69" s="142" t="s">
        <v>660</v>
      </c>
      <c r="V69" s="142" t="s">
        <v>660</v>
      </c>
      <c r="W69" s="142" t="s">
        <v>660</v>
      </c>
    </row>
    <row r="70" spans="1:23" x14ac:dyDescent="0.2">
      <c r="A70" t="s">
        <v>650</v>
      </c>
      <c r="B70" t="s">
        <v>433</v>
      </c>
      <c r="C70" t="s">
        <v>432</v>
      </c>
      <c r="D70" s="23" t="s">
        <v>426</v>
      </c>
      <c r="E70" s="87" t="s">
        <v>427</v>
      </c>
      <c r="F70" s="87" t="s">
        <v>427</v>
      </c>
      <c r="G70" s="87" t="s">
        <v>427</v>
      </c>
      <c r="H70" s="87" t="s">
        <v>427</v>
      </c>
      <c r="I70" s="87" t="s">
        <v>427</v>
      </c>
      <c r="J70" s="142" t="s">
        <v>660</v>
      </c>
      <c r="K70" s="142" t="s">
        <v>660</v>
      </c>
      <c r="L70" s="142" t="s">
        <v>660</v>
      </c>
      <c r="M70" s="142" t="s">
        <v>660</v>
      </c>
      <c r="N70" s="142" t="s">
        <v>660</v>
      </c>
      <c r="O70" s="142" t="s">
        <v>660</v>
      </c>
      <c r="P70" s="142" t="s">
        <v>660</v>
      </c>
      <c r="Q70" s="142" t="s">
        <v>660</v>
      </c>
      <c r="R70" s="142" t="s">
        <v>660</v>
      </c>
      <c r="S70" s="142" t="s">
        <v>660</v>
      </c>
      <c r="T70" s="142" t="s">
        <v>660</v>
      </c>
      <c r="U70" s="142" t="s">
        <v>660</v>
      </c>
      <c r="V70" s="142" t="s">
        <v>660</v>
      </c>
      <c r="W70" s="142" t="s">
        <v>660</v>
      </c>
    </row>
    <row r="71" spans="1:23" x14ac:dyDescent="0.2">
      <c r="A71" t="s">
        <v>651</v>
      </c>
      <c r="B71" t="s">
        <v>435</v>
      </c>
      <c r="C71" t="s">
        <v>434</v>
      </c>
      <c r="D71" s="23" t="s">
        <v>436</v>
      </c>
      <c r="E71" s="142" t="s">
        <v>660</v>
      </c>
      <c r="F71" s="142" t="s">
        <v>660</v>
      </c>
      <c r="G71" s="142" t="s">
        <v>660</v>
      </c>
      <c r="H71" s="142" t="s">
        <v>660</v>
      </c>
      <c r="I71" s="142" t="s">
        <v>660</v>
      </c>
      <c r="J71" s="87">
        <v>0</v>
      </c>
      <c r="K71" s="87">
        <v>0</v>
      </c>
      <c r="L71" s="87">
        <v>0</v>
      </c>
      <c r="M71" s="87">
        <v>0</v>
      </c>
      <c r="N71" s="87">
        <v>0</v>
      </c>
      <c r="O71" s="87">
        <v>0</v>
      </c>
      <c r="P71" s="87">
        <v>0</v>
      </c>
      <c r="Q71" s="87">
        <v>0</v>
      </c>
      <c r="R71" s="87">
        <v>0</v>
      </c>
      <c r="S71" s="87">
        <v>0</v>
      </c>
      <c r="T71" s="87">
        <v>0</v>
      </c>
      <c r="U71" s="87">
        <v>0</v>
      </c>
      <c r="V71" s="142" t="s">
        <v>660</v>
      </c>
      <c r="W71" s="87">
        <v>0</v>
      </c>
    </row>
    <row r="72" spans="1:23" x14ac:dyDescent="0.2">
      <c r="A72" t="s">
        <v>651</v>
      </c>
      <c r="B72" t="s">
        <v>438</v>
      </c>
      <c r="C72" t="s">
        <v>437</v>
      </c>
      <c r="D72" s="23" t="s">
        <v>315</v>
      </c>
      <c r="E72" s="142" t="s">
        <v>660</v>
      </c>
      <c r="F72" s="142" t="s">
        <v>660</v>
      </c>
      <c r="G72" s="142" t="s">
        <v>660</v>
      </c>
      <c r="H72" s="142" t="s">
        <v>660</v>
      </c>
      <c r="I72" s="142" t="s">
        <v>660</v>
      </c>
      <c r="J72" s="18">
        <f>INDEX('SAM Inputs Setup'!$G$129:$G$147,MATCH(J$11,'SAM Inputs Setup'!$A$129:$A$147,0))*100</f>
        <v>52.5</v>
      </c>
      <c r="K72" s="18">
        <f>INDEX('SAM Inputs Setup'!$G$129:$G$147,MATCH(K$11,'SAM Inputs Setup'!$A$129:$A$147,0))*100</f>
        <v>52.5</v>
      </c>
      <c r="L72" s="18">
        <f>INDEX('SAM Inputs Setup'!$G$129:$G$147,MATCH(L$11,'SAM Inputs Setup'!$A$129:$A$147,0))*100</f>
        <v>52.5</v>
      </c>
      <c r="M72" s="18">
        <f>INDEX('SAM Inputs Setup'!$G$129:$G$147,MATCH(M$11,'SAM Inputs Setup'!$A$129:$A$147,0))*100</f>
        <v>52.5</v>
      </c>
      <c r="N72" s="18">
        <f>INDEX('SAM Inputs Setup'!$G$129:$G$147,MATCH(N$11,'SAM Inputs Setup'!$A$129:$A$147,0))*100</f>
        <v>52.5</v>
      </c>
      <c r="O72" s="18">
        <f>INDEX('SAM Inputs Setup'!$G$129:$G$147,MATCH(O$11,'SAM Inputs Setup'!$A$129:$A$147,0))*100</f>
        <v>52.5</v>
      </c>
      <c r="P72" s="18">
        <f>INDEX('SAM Inputs Setup'!$G$129:$G$147,MATCH(P$11,'SAM Inputs Setup'!$A$129:$A$147,0))*100</f>
        <v>52.5</v>
      </c>
      <c r="Q72" s="18">
        <f>INDEX('SAM Inputs Setup'!$G$129:$G$147,MATCH(Q$11,'SAM Inputs Setup'!$A$129:$A$147,0))*100</f>
        <v>52.5</v>
      </c>
      <c r="R72" s="18">
        <f>INDEX('SAM Inputs Setup'!$G$129:$G$147,MATCH(R$11,'SAM Inputs Setup'!$A$129:$A$147,0))*100</f>
        <v>52.5</v>
      </c>
      <c r="S72" s="18">
        <f>INDEX('SAM Inputs Setup'!$G$129:$G$147,MATCH(S$11,'SAM Inputs Setup'!$A$129:$A$147,0))*100</f>
        <v>52.5</v>
      </c>
      <c r="T72" s="18">
        <f>INDEX('SAM Inputs Setup'!$G$129:$G$147,MATCH(T$11,'SAM Inputs Setup'!$A$129:$A$147,0))*100</f>
        <v>52.5</v>
      </c>
      <c r="U72" s="18">
        <f>INDEX('SAM Inputs Setup'!$G$129:$G$147,MATCH(U$11,'SAM Inputs Setup'!$A$129:$A$147,0))*100</f>
        <v>52.5</v>
      </c>
      <c r="V72" s="142" t="s">
        <v>660</v>
      </c>
      <c r="W72" s="18">
        <f>INDEX('SAM Inputs Setup'!$G$129:$G$147,MATCH(W$11,'SAM Inputs Setup'!$A$129:$A$147,0))*100</f>
        <v>47.5</v>
      </c>
    </row>
    <row r="73" spans="1:23" x14ac:dyDescent="0.2">
      <c r="A73" t="s">
        <v>651</v>
      </c>
      <c r="B73" t="s">
        <v>440</v>
      </c>
      <c r="C73" t="s">
        <v>439</v>
      </c>
      <c r="D73" s="23" t="s">
        <v>177</v>
      </c>
      <c r="E73" s="142" t="s">
        <v>660</v>
      </c>
      <c r="F73" s="142" t="s">
        <v>660</v>
      </c>
      <c r="G73" s="142" t="s">
        <v>660</v>
      </c>
      <c r="H73" s="142" t="s">
        <v>660</v>
      </c>
      <c r="I73" s="142" t="s">
        <v>660</v>
      </c>
      <c r="J73" s="87">
        <v>1.3</v>
      </c>
      <c r="K73" s="87">
        <v>1.3</v>
      </c>
      <c r="L73" s="87">
        <v>1.3</v>
      </c>
      <c r="M73" s="87">
        <v>1.3</v>
      </c>
      <c r="N73" s="87">
        <v>1.3</v>
      </c>
      <c r="O73" s="87">
        <v>1.3</v>
      </c>
      <c r="P73" s="87">
        <v>1.3</v>
      </c>
      <c r="Q73" s="87">
        <v>1.3</v>
      </c>
      <c r="R73" s="87">
        <v>1.3</v>
      </c>
      <c r="S73" s="87">
        <v>1.3</v>
      </c>
      <c r="T73" s="87">
        <v>1.3</v>
      </c>
      <c r="U73" s="87">
        <v>1.3</v>
      </c>
      <c r="V73" s="142" t="s">
        <v>660</v>
      </c>
      <c r="W73" s="87">
        <v>1.3</v>
      </c>
    </row>
    <row r="74" spans="1:23" x14ac:dyDescent="0.2">
      <c r="A74" t="s">
        <v>651</v>
      </c>
      <c r="B74" t="s">
        <v>442</v>
      </c>
      <c r="C74" t="s">
        <v>441</v>
      </c>
      <c r="D74" s="23" t="s">
        <v>423</v>
      </c>
      <c r="E74" s="142" t="s">
        <v>660</v>
      </c>
      <c r="F74" s="142" t="s">
        <v>660</v>
      </c>
      <c r="G74" s="142" t="s">
        <v>660</v>
      </c>
      <c r="H74" s="142" t="s">
        <v>660</v>
      </c>
      <c r="I74" s="142" t="s">
        <v>660</v>
      </c>
      <c r="J74" s="18">
        <f>INDEX('SAM Inputs Setup'!$G$222:$G$240,MATCH(J$11,'SAM Inputs Setup'!$A$222:$A$240,0))</f>
        <v>12</v>
      </c>
      <c r="K74" s="18">
        <f>INDEX('SAM Inputs Setup'!$G$222:$G$240,MATCH(K$11,'SAM Inputs Setup'!$A$222:$A$240,0))</f>
        <v>12</v>
      </c>
      <c r="L74" s="18">
        <f>INDEX('SAM Inputs Setup'!$G$222:$G$240,MATCH(L$11,'SAM Inputs Setup'!$A$222:$A$240,0))</f>
        <v>10</v>
      </c>
      <c r="M74" s="18">
        <f>INDEX('SAM Inputs Setup'!$G$222:$G$240,MATCH(M$11,'SAM Inputs Setup'!$A$222:$A$240,0))</f>
        <v>12</v>
      </c>
      <c r="N74" s="18">
        <f>INDEX('SAM Inputs Setup'!$G$222:$G$240,MATCH(N$11,'SAM Inputs Setup'!$A$222:$A$240,0))</f>
        <v>10</v>
      </c>
      <c r="O74" s="18">
        <f>INDEX('SAM Inputs Setup'!$G$222:$G$240,MATCH(O$11,'SAM Inputs Setup'!$A$222:$A$240,0))</f>
        <v>10</v>
      </c>
      <c r="P74" s="18">
        <f>INDEX('SAM Inputs Setup'!$G$222:$G$240,MATCH(P$11,'SAM Inputs Setup'!$A$222:$A$240,0))</f>
        <v>12</v>
      </c>
      <c r="Q74" s="18">
        <f>INDEX('SAM Inputs Setup'!$G$222:$G$240,MATCH(Q$11,'SAM Inputs Setup'!$A$222:$A$240,0))</f>
        <v>12</v>
      </c>
      <c r="R74" s="18">
        <f>INDEX('SAM Inputs Setup'!$G$222:$G$240,MATCH(R$11,'SAM Inputs Setup'!$A$222:$A$240,0))</f>
        <v>10</v>
      </c>
      <c r="S74" s="18">
        <f>INDEX('SAM Inputs Setup'!$G$222:$G$240,MATCH(S$11,'SAM Inputs Setup'!$A$222:$A$240,0))</f>
        <v>12</v>
      </c>
      <c r="T74" s="18">
        <f>INDEX('SAM Inputs Setup'!$G$222:$G$240,MATCH(T$11,'SAM Inputs Setup'!$A$222:$A$240,0))</f>
        <v>12</v>
      </c>
      <c r="U74" s="18">
        <f>INDEX('SAM Inputs Setup'!$G$222:$G$240,MATCH(U$11,'SAM Inputs Setup'!$A$222:$A$240,0))</f>
        <v>12</v>
      </c>
      <c r="V74" s="142" t="s">
        <v>660</v>
      </c>
      <c r="W74" s="18">
        <f>INDEX('SAM Inputs Setup'!$G$222:$G$240,MATCH(W$11,'SAM Inputs Setup'!$A$222:$A$240,0))</f>
        <v>10</v>
      </c>
    </row>
    <row r="75" spans="1:23" x14ac:dyDescent="0.2">
      <c r="A75" t="s">
        <v>651</v>
      </c>
      <c r="B75" t="s">
        <v>444</v>
      </c>
      <c r="C75" t="s">
        <v>443</v>
      </c>
      <c r="D75" s="23" t="s">
        <v>315</v>
      </c>
      <c r="E75" s="142" t="s">
        <v>660</v>
      </c>
      <c r="F75" s="142" t="s">
        <v>660</v>
      </c>
      <c r="G75" s="142" t="s">
        <v>660</v>
      </c>
      <c r="H75" s="142" t="s">
        <v>660</v>
      </c>
      <c r="I75" s="142" t="s">
        <v>660</v>
      </c>
      <c r="J75" s="18">
        <f>INDEX('SAM Inputs Setup'!$G$318:$G$336,MATCH(J$11,'SAM Inputs Setup'!$A$318:$A$336,0))*100</f>
        <v>6.0000000000000009</v>
      </c>
      <c r="K75" s="18">
        <f>INDEX('SAM Inputs Setup'!$G$318:$G$336,MATCH(K$11,'SAM Inputs Setup'!$A$318:$A$336,0))*100</f>
        <v>6.0000000000000009</v>
      </c>
      <c r="L75" s="18">
        <f>INDEX('SAM Inputs Setup'!$G$318:$G$336,MATCH(L$11,'SAM Inputs Setup'!$A$318:$A$336,0))*100</f>
        <v>6.0000000000000009</v>
      </c>
      <c r="M75" s="18">
        <f>INDEX('SAM Inputs Setup'!$G$318:$G$336,MATCH(M$11,'SAM Inputs Setup'!$A$318:$A$336,0))*100</f>
        <v>6.0000000000000009</v>
      </c>
      <c r="N75" s="18">
        <f>INDEX('SAM Inputs Setup'!$G$318:$G$336,MATCH(N$11,'SAM Inputs Setup'!$A$318:$A$336,0))*100</f>
        <v>6.0000000000000009</v>
      </c>
      <c r="O75" s="18">
        <f>INDEX('SAM Inputs Setup'!$G$318:$G$336,MATCH(O$11,'SAM Inputs Setup'!$A$318:$A$336,0))*100</f>
        <v>6.5</v>
      </c>
      <c r="P75" s="18">
        <f>INDEX('SAM Inputs Setup'!$G$318:$G$336,MATCH(P$11,'SAM Inputs Setup'!$A$318:$A$336,0))*100</f>
        <v>6.0000000000000009</v>
      </c>
      <c r="Q75" s="18">
        <f>INDEX('SAM Inputs Setup'!$G$318:$G$336,MATCH(Q$11,'SAM Inputs Setup'!$A$318:$A$336,0))*100</f>
        <v>6.0000000000000009</v>
      </c>
      <c r="R75" s="18">
        <f>INDEX('SAM Inputs Setup'!$G$318:$G$336,MATCH(R$11,'SAM Inputs Setup'!$A$318:$A$336,0))*100</f>
        <v>6.0000000000000009</v>
      </c>
      <c r="S75" s="18">
        <f>INDEX('SAM Inputs Setup'!$G$318:$G$336,MATCH(S$11,'SAM Inputs Setup'!$A$318:$A$336,0))*100</f>
        <v>6.0000000000000009</v>
      </c>
      <c r="T75" s="18">
        <f>INDEX('SAM Inputs Setup'!$G$318:$G$336,MATCH(T$11,'SAM Inputs Setup'!$A$318:$A$336,0))*100</f>
        <v>6.0000000000000009</v>
      </c>
      <c r="U75" s="18">
        <f>INDEX('SAM Inputs Setup'!$G$318:$G$336,MATCH(U$11,'SAM Inputs Setup'!$A$318:$A$336,0))*100</f>
        <v>6.0000000000000009</v>
      </c>
      <c r="V75" s="142" t="s">
        <v>660</v>
      </c>
      <c r="W75" s="18">
        <f>INDEX('SAM Inputs Setup'!$G$318:$G$336,MATCH(W$11,'SAM Inputs Setup'!$A$318:$A$336,0))*100</f>
        <v>6.5</v>
      </c>
    </row>
    <row r="76" spans="1:23" x14ac:dyDescent="0.2">
      <c r="A76" t="s">
        <v>651</v>
      </c>
      <c r="B76" t="s">
        <v>446</v>
      </c>
      <c r="C76" t="s">
        <v>445</v>
      </c>
      <c r="D76" s="23" t="s">
        <v>447</v>
      </c>
      <c r="E76" s="142" t="s">
        <v>660</v>
      </c>
      <c r="F76" s="142" t="s">
        <v>660</v>
      </c>
      <c r="G76" s="142" t="s">
        <v>660</v>
      </c>
      <c r="H76" s="142" t="s">
        <v>660</v>
      </c>
      <c r="I76" s="142" t="s">
        <v>660</v>
      </c>
      <c r="J76" s="87">
        <v>0</v>
      </c>
      <c r="K76" s="87">
        <v>0</v>
      </c>
      <c r="L76" s="87">
        <v>0</v>
      </c>
      <c r="M76" s="87">
        <v>0</v>
      </c>
      <c r="N76" s="87">
        <v>0</v>
      </c>
      <c r="O76" s="87">
        <v>0</v>
      </c>
      <c r="P76" s="87">
        <v>0</v>
      </c>
      <c r="Q76" s="87">
        <v>0</v>
      </c>
      <c r="R76" s="87">
        <v>0</v>
      </c>
      <c r="S76" s="87">
        <v>0</v>
      </c>
      <c r="T76" s="87">
        <v>0</v>
      </c>
      <c r="U76" s="87">
        <v>0</v>
      </c>
      <c r="V76" s="142" t="s">
        <v>660</v>
      </c>
      <c r="W76" s="87">
        <v>0</v>
      </c>
    </row>
    <row r="77" spans="1:23" x14ac:dyDescent="0.2">
      <c r="A77" t="s">
        <v>651</v>
      </c>
      <c r="B77" t="s">
        <v>449</v>
      </c>
      <c r="C77" t="s">
        <v>448</v>
      </c>
      <c r="D77" s="23" t="s">
        <v>315</v>
      </c>
      <c r="E77" s="142" t="s">
        <v>660</v>
      </c>
      <c r="F77" s="142" t="s">
        <v>660</v>
      </c>
      <c r="G77" s="142" t="s">
        <v>660</v>
      </c>
      <c r="H77" s="142" t="s">
        <v>660</v>
      </c>
      <c r="I77" s="142" t="s">
        <v>660</v>
      </c>
      <c r="J77" s="87">
        <v>2.75</v>
      </c>
      <c r="K77" s="87">
        <v>2.75</v>
      </c>
      <c r="L77" s="87">
        <v>2.75</v>
      </c>
      <c r="M77" s="87">
        <v>2.75</v>
      </c>
      <c r="N77" s="87">
        <v>2.75</v>
      </c>
      <c r="O77" s="87">
        <v>2.75</v>
      </c>
      <c r="P77" s="87">
        <v>2.75</v>
      </c>
      <c r="Q77" s="87">
        <v>2.75</v>
      </c>
      <c r="R77" s="87">
        <v>2.75</v>
      </c>
      <c r="S77" s="87">
        <v>2.75</v>
      </c>
      <c r="T77" s="87">
        <v>2.75</v>
      </c>
      <c r="U77" s="87">
        <v>2.75</v>
      </c>
      <c r="V77" s="142" t="s">
        <v>660</v>
      </c>
      <c r="W77" s="87">
        <v>2.75</v>
      </c>
    </row>
    <row r="78" spans="1:23" x14ac:dyDescent="0.2">
      <c r="A78" t="s">
        <v>651</v>
      </c>
      <c r="B78" t="s">
        <v>451</v>
      </c>
      <c r="C78" t="s">
        <v>450</v>
      </c>
      <c r="D78" s="23" t="s">
        <v>436</v>
      </c>
      <c r="E78" s="142" t="s">
        <v>660</v>
      </c>
      <c r="F78" s="142" t="s">
        <v>660</v>
      </c>
      <c r="G78" s="142" t="s">
        <v>660</v>
      </c>
      <c r="H78" s="142" t="s">
        <v>660</v>
      </c>
      <c r="I78" s="142" t="s">
        <v>660</v>
      </c>
      <c r="J78" s="87">
        <v>0</v>
      </c>
      <c r="K78" s="87">
        <v>0</v>
      </c>
      <c r="L78" s="87">
        <v>0</v>
      </c>
      <c r="M78" s="87">
        <v>0</v>
      </c>
      <c r="N78" s="87">
        <v>0</v>
      </c>
      <c r="O78" s="87">
        <v>0</v>
      </c>
      <c r="P78" s="87">
        <v>0</v>
      </c>
      <c r="Q78" s="87">
        <v>0</v>
      </c>
      <c r="R78" s="87">
        <v>0</v>
      </c>
      <c r="S78" s="87">
        <v>0</v>
      </c>
      <c r="T78" s="87">
        <v>0</v>
      </c>
      <c r="U78" s="87">
        <v>0</v>
      </c>
      <c r="V78" s="142" t="s">
        <v>660</v>
      </c>
      <c r="W78" s="87">
        <v>0</v>
      </c>
    </row>
    <row r="79" spans="1:23" x14ac:dyDescent="0.2">
      <c r="A79" t="s">
        <v>651</v>
      </c>
      <c r="B79" t="s">
        <v>453</v>
      </c>
      <c r="C79" t="s">
        <v>452</v>
      </c>
      <c r="D79" s="23"/>
      <c r="E79" s="142" t="s">
        <v>660</v>
      </c>
      <c r="F79" s="142" t="s">
        <v>660</v>
      </c>
      <c r="G79" s="142" t="s">
        <v>660</v>
      </c>
      <c r="H79" s="142" t="s">
        <v>660</v>
      </c>
      <c r="I79" s="142" t="s">
        <v>660</v>
      </c>
      <c r="J79" s="87">
        <v>0</v>
      </c>
      <c r="K79" s="87">
        <v>0</v>
      </c>
      <c r="L79" s="87">
        <v>0</v>
      </c>
      <c r="M79" s="87">
        <v>0</v>
      </c>
      <c r="N79" s="87">
        <v>0</v>
      </c>
      <c r="O79" s="87">
        <v>0</v>
      </c>
      <c r="P79" s="87">
        <v>0</v>
      </c>
      <c r="Q79" s="87">
        <v>0</v>
      </c>
      <c r="R79" s="87">
        <v>0</v>
      </c>
      <c r="S79" s="87">
        <v>0</v>
      </c>
      <c r="T79" s="87">
        <v>0</v>
      </c>
      <c r="U79" s="87">
        <v>0</v>
      </c>
      <c r="V79" s="142" t="s">
        <v>660</v>
      </c>
      <c r="W79" s="87">
        <v>0</v>
      </c>
    </row>
    <row r="80" spans="1:23" x14ac:dyDescent="0.2">
      <c r="A80" t="s">
        <v>652</v>
      </c>
      <c r="B80" t="s">
        <v>455</v>
      </c>
      <c r="C80" t="s">
        <v>454</v>
      </c>
      <c r="D80" s="23"/>
      <c r="E80" s="142" t="s">
        <v>660</v>
      </c>
      <c r="F80" s="142" t="s">
        <v>660</v>
      </c>
      <c r="G80" s="142" t="s">
        <v>660</v>
      </c>
      <c r="H80" s="142" t="s">
        <v>660</v>
      </c>
      <c r="I80" s="142" t="s">
        <v>660</v>
      </c>
      <c r="J80" s="87">
        <v>0</v>
      </c>
      <c r="K80" s="87">
        <v>0</v>
      </c>
      <c r="L80" s="87">
        <v>0</v>
      </c>
      <c r="M80" s="87">
        <v>0</v>
      </c>
      <c r="N80" s="87">
        <v>0</v>
      </c>
      <c r="O80" s="87">
        <v>0</v>
      </c>
      <c r="P80" s="87">
        <v>0</v>
      </c>
      <c r="Q80" s="87">
        <v>0</v>
      </c>
      <c r="R80" s="87">
        <v>0</v>
      </c>
      <c r="S80" s="87">
        <v>0</v>
      </c>
      <c r="T80" s="87">
        <v>0</v>
      </c>
      <c r="U80" s="87">
        <v>0</v>
      </c>
      <c r="V80" s="142" t="s">
        <v>660</v>
      </c>
      <c r="W80" s="87">
        <v>0</v>
      </c>
    </row>
    <row r="81" spans="1:23" x14ac:dyDescent="0.2">
      <c r="A81" t="s">
        <v>653</v>
      </c>
      <c r="B81" t="s">
        <v>459</v>
      </c>
      <c r="C81" t="s">
        <v>458</v>
      </c>
      <c r="D81" s="23" t="s">
        <v>396</v>
      </c>
      <c r="E81" s="142" t="s">
        <v>660</v>
      </c>
      <c r="F81" s="142" t="s">
        <v>660</v>
      </c>
      <c r="G81" s="142" t="s">
        <v>660</v>
      </c>
      <c r="H81" s="142" t="s">
        <v>660</v>
      </c>
      <c r="I81" s="142" t="s">
        <v>660</v>
      </c>
      <c r="J81" s="87">
        <v>1.75</v>
      </c>
      <c r="K81" s="87">
        <v>1.75</v>
      </c>
      <c r="L81" s="87">
        <v>1.75</v>
      </c>
      <c r="M81" s="87">
        <v>1.75</v>
      </c>
      <c r="N81" s="87">
        <v>1.75</v>
      </c>
      <c r="O81" s="87">
        <v>1.75</v>
      </c>
      <c r="P81" s="87">
        <v>1.75</v>
      </c>
      <c r="Q81" s="87">
        <v>1.75</v>
      </c>
      <c r="R81" s="87">
        <v>1.75</v>
      </c>
      <c r="S81" s="87">
        <v>1.75</v>
      </c>
      <c r="T81" s="87">
        <v>1.75</v>
      </c>
      <c r="U81" s="87">
        <v>1.75</v>
      </c>
      <c r="V81" s="142" t="s">
        <v>660</v>
      </c>
      <c r="W81" s="87">
        <v>1.75</v>
      </c>
    </row>
    <row r="82" spans="1:23" x14ac:dyDescent="0.2">
      <c r="A82" t="s">
        <v>653</v>
      </c>
      <c r="B82" t="s">
        <v>461</v>
      </c>
      <c r="C82" t="s">
        <v>460</v>
      </c>
      <c r="D82" s="23" t="s">
        <v>457</v>
      </c>
      <c r="E82" s="142" t="s">
        <v>660</v>
      </c>
      <c r="F82" s="142" t="s">
        <v>660</v>
      </c>
      <c r="G82" s="142" t="s">
        <v>660</v>
      </c>
      <c r="H82" s="142" t="s">
        <v>660</v>
      </c>
      <c r="I82" s="142" t="s">
        <v>660</v>
      </c>
      <c r="J82" s="87">
        <v>6</v>
      </c>
      <c r="K82" s="87">
        <v>6</v>
      </c>
      <c r="L82" s="87">
        <v>6</v>
      </c>
      <c r="M82" s="87">
        <v>6</v>
      </c>
      <c r="N82" s="87">
        <v>6</v>
      </c>
      <c r="O82" s="87">
        <v>6</v>
      </c>
      <c r="P82" s="87">
        <v>6</v>
      </c>
      <c r="Q82" s="87">
        <v>6</v>
      </c>
      <c r="R82" s="87">
        <v>6</v>
      </c>
      <c r="S82" s="87">
        <v>6</v>
      </c>
      <c r="T82" s="87">
        <v>6</v>
      </c>
      <c r="U82" s="87">
        <v>6</v>
      </c>
      <c r="V82" s="142" t="s">
        <v>660</v>
      </c>
      <c r="W82" s="87">
        <v>6</v>
      </c>
    </row>
    <row r="83" spans="1:23" x14ac:dyDescent="0.2">
      <c r="A83" t="s">
        <v>653</v>
      </c>
      <c r="B83" t="s">
        <v>463</v>
      </c>
      <c r="C83" t="s">
        <v>462</v>
      </c>
      <c r="D83" s="23" t="s">
        <v>457</v>
      </c>
      <c r="E83" s="142" t="s">
        <v>660</v>
      </c>
      <c r="F83" s="142" t="s">
        <v>660</v>
      </c>
      <c r="G83" s="142" t="s">
        <v>660</v>
      </c>
      <c r="H83" s="142" t="s">
        <v>660</v>
      </c>
      <c r="I83" s="142" t="s">
        <v>660</v>
      </c>
      <c r="J83" s="87">
        <v>6</v>
      </c>
      <c r="K83" s="87">
        <v>6</v>
      </c>
      <c r="L83" s="87">
        <v>6</v>
      </c>
      <c r="M83" s="87">
        <v>6</v>
      </c>
      <c r="N83" s="87">
        <v>6</v>
      </c>
      <c r="O83" s="87">
        <v>6</v>
      </c>
      <c r="P83" s="87">
        <v>6</v>
      </c>
      <c r="Q83" s="87">
        <v>6</v>
      </c>
      <c r="R83" s="87">
        <v>6</v>
      </c>
      <c r="S83" s="87">
        <v>6</v>
      </c>
      <c r="T83" s="87">
        <v>6</v>
      </c>
      <c r="U83" s="87">
        <v>6</v>
      </c>
      <c r="V83" s="142" t="s">
        <v>660</v>
      </c>
      <c r="W83" s="87">
        <v>6</v>
      </c>
    </row>
    <row r="84" spans="1:23" x14ac:dyDescent="0.2">
      <c r="A84" t="s">
        <v>653</v>
      </c>
      <c r="B84" t="s">
        <v>465</v>
      </c>
      <c r="C84" t="s">
        <v>464</v>
      </c>
      <c r="D84" s="23" t="s">
        <v>457</v>
      </c>
      <c r="E84" s="142" t="s">
        <v>660</v>
      </c>
      <c r="F84" s="142" t="s">
        <v>660</v>
      </c>
      <c r="G84" s="142" t="s">
        <v>660</v>
      </c>
      <c r="H84" s="142" t="s">
        <v>660</v>
      </c>
      <c r="I84" s="142" t="s">
        <v>660</v>
      </c>
      <c r="J84" s="87">
        <v>0</v>
      </c>
      <c r="K84" s="87">
        <v>0</v>
      </c>
      <c r="L84" s="87">
        <v>0</v>
      </c>
      <c r="M84" s="87">
        <v>0</v>
      </c>
      <c r="N84" s="87">
        <v>0</v>
      </c>
      <c r="O84" s="87">
        <v>0</v>
      </c>
      <c r="P84" s="87">
        <v>0</v>
      </c>
      <c r="Q84" s="87">
        <v>0</v>
      </c>
      <c r="R84" s="87">
        <v>0</v>
      </c>
      <c r="S84" s="87">
        <v>0</v>
      </c>
      <c r="T84" s="87">
        <v>0</v>
      </c>
      <c r="U84" s="87">
        <v>0</v>
      </c>
      <c r="V84" s="142" t="s">
        <v>660</v>
      </c>
      <c r="W84" s="87">
        <v>0</v>
      </c>
    </row>
    <row r="85" spans="1:23" x14ac:dyDescent="0.2">
      <c r="A85" t="s">
        <v>653</v>
      </c>
      <c r="B85" t="s">
        <v>456</v>
      </c>
      <c r="C85" t="s">
        <v>466</v>
      </c>
      <c r="D85" s="23" t="s">
        <v>140</v>
      </c>
      <c r="E85" s="142" t="s">
        <v>660</v>
      </c>
      <c r="F85" s="142" t="s">
        <v>660</v>
      </c>
      <c r="G85" s="142" t="s">
        <v>660</v>
      </c>
      <c r="H85" s="142" t="s">
        <v>660</v>
      </c>
      <c r="I85" s="142" t="s">
        <v>660</v>
      </c>
      <c r="J85" s="87" t="s">
        <v>467</v>
      </c>
      <c r="K85" s="87" t="s">
        <v>467</v>
      </c>
      <c r="L85" s="87" t="s">
        <v>467</v>
      </c>
      <c r="M85" s="87" t="s">
        <v>467</v>
      </c>
      <c r="N85" s="87" t="s">
        <v>467</v>
      </c>
      <c r="O85" s="87" t="s">
        <v>467</v>
      </c>
      <c r="P85" s="87" t="s">
        <v>467</v>
      </c>
      <c r="Q85" s="87" t="s">
        <v>467</v>
      </c>
      <c r="R85" s="87" t="s">
        <v>467</v>
      </c>
      <c r="S85" s="87" t="s">
        <v>467</v>
      </c>
      <c r="T85" s="87" t="s">
        <v>467</v>
      </c>
      <c r="U85" s="87" t="s">
        <v>467</v>
      </c>
      <c r="V85" s="142" t="s">
        <v>660</v>
      </c>
      <c r="W85" s="87" t="s">
        <v>467</v>
      </c>
    </row>
    <row r="86" spans="1:23" x14ac:dyDescent="0.2">
      <c r="A86" t="s">
        <v>653</v>
      </c>
      <c r="B86" t="s">
        <v>469</v>
      </c>
      <c r="C86" t="s">
        <v>468</v>
      </c>
      <c r="D86" s="23" t="s">
        <v>355</v>
      </c>
      <c r="E86" s="142" t="s">
        <v>660</v>
      </c>
      <c r="F86" s="142" t="s">
        <v>660</v>
      </c>
      <c r="G86" s="142" t="s">
        <v>660</v>
      </c>
      <c r="H86" s="142" t="s">
        <v>660</v>
      </c>
      <c r="I86" s="142" t="s">
        <v>660</v>
      </c>
      <c r="J86" s="18">
        <f>INDEX('SAM Inputs Setup'!$M$63:$M$81,MATCH(J11,'SAM Inputs Setup'!$A$63:$A$81,0))</f>
        <v>0.05</v>
      </c>
      <c r="K86" s="18">
        <f>INDEX('SAM Inputs Setup'!$M$63:$M$81,MATCH(K11,'SAM Inputs Setup'!$A$63:$A$81,0))</f>
        <v>0.05</v>
      </c>
      <c r="L86" s="18">
        <f>INDEX('SAM Inputs Setup'!$M$63:$M$81,MATCH(L11,'SAM Inputs Setup'!$A$63:$A$81,0))</f>
        <v>0.08</v>
      </c>
      <c r="M86" s="18">
        <f>INDEX('SAM Inputs Setup'!$M$63:$M$81,MATCH(M11,'SAM Inputs Setup'!$A$63:$A$81,0))</f>
        <v>0.05</v>
      </c>
      <c r="N86" s="18">
        <f>INDEX('SAM Inputs Setup'!$M$63:$M$81,MATCH(N11,'SAM Inputs Setup'!$A$63:$A$81,0))</f>
        <v>0.08</v>
      </c>
      <c r="O86" s="18">
        <f>INDEX('SAM Inputs Setup'!$M$63:$M$81,MATCH(O11,'SAM Inputs Setup'!$A$63:$A$81,0))</f>
        <v>0.08</v>
      </c>
      <c r="P86" s="18">
        <f>INDEX('SAM Inputs Setup'!$M$63:$M$81,MATCH(P11,'SAM Inputs Setup'!$A$63:$A$81,0))</f>
        <v>0.05</v>
      </c>
      <c r="Q86" s="18">
        <f>INDEX('SAM Inputs Setup'!$M$63:$M$81,MATCH(Q11,'SAM Inputs Setup'!$A$63:$A$81,0))</f>
        <v>0.05</v>
      </c>
      <c r="R86" s="18">
        <f>INDEX('SAM Inputs Setup'!$M$63:$M$81,MATCH(R11,'SAM Inputs Setup'!$A$63:$A$81,0))</f>
        <v>0.08</v>
      </c>
      <c r="S86" s="18">
        <f>INDEX('SAM Inputs Setup'!$M$63:$M$81,MATCH(S11,'SAM Inputs Setup'!$A$63:$A$81,0))</f>
        <v>0.05</v>
      </c>
      <c r="T86" s="18">
        <f>INDEX('SAM Inputs Setup'!$M$63:$M$81,MATCH(T11,'SAM Inputs Setup'!$A$63:$A$81,0))</f>
        <v>0.05</v>
      </c>
      <c r="U86" s="18">
        <f>INDEX('SAM Inputs Setup'!$M$63:$M$81,MATCH(U11,'SAM Inputs Setup'!$A$63:$A$81,0))</f>
        <v>0.05</v>
      </c>
      <c r="V86" s="142" t="s">
        <v>660</v>
      </c>
      <c r="W86" s="18">
        <f>INDEX('SAM Inputs Setup'!$M$63:$M$81,MATCH(W11,'SAM Inputs Setup'!$A$63:$A$81,0))</f>
        <v>0.12</v>
      </c>
    </row>
    <row r="87" spans="1:23" x14ac:dyDescent="0.2">
      <c r="A87" t="s">
        <v>653</v>
      </c>
      <c r="B87" t="s">
        <v>471</v>
      </c>
      <c r="C87" t="s">
        <v>470</v>
      </c>
      <c r="D87" s="23" t="s">
        <v>655</v>
      </c>
      <c r="E87" s="142" t="s">
        <v>660</v>
      </c>
      <c r="F87" s="142" t="s">
        <v>660</v>
      </c>
      <c r="G87" s="142" t="s">
        <v>660</v>
      </c>
      <c r="H87" s="142" t="s">
        <v>660</v>
      </c>
      <c r="I87" s="142" t="s">
        <v>660</v>
      </c>
      <c r="J87" s="18">
        <f>'SAM Inputs Setup'!$E$88</f>
        <v>13</v>
      </c>
      <c r="K87" s="18">
        <f>'SAM Inputs Setup'!$E$88</f>
        <v>13</v>
      </c>
      <c r="L87" s="18">
        <f>'SAM Inputs Setup'!$E$88</f>
        <v>13</v>
      </c>
      <c r="M87" s="18">
        <f>'SAM Inputs Setup'!$E$88</f>
        <v>13</v>
      </c>
      <c r="N87" s="18">
        <f>'SAM Inputs Setup'!$E$88</f>
        <v>13</v>
      </c>
      <c r="O87" s="18">
        <f>'SAM Inputs Setup'!$E$88</f>
        <v>13</v>
      </c>
      <c r="P87" s="18">
        <f>'SAM Inputs Setup'!$E$88</f>
        <v>13</v>
      </c>
      <c r="Q87" s="18">
        <f>'SAM Inputs Setup'!$E$88</f>
        <v>13</v>
      </c>
      <c r="R87" s="18">
        <f>'SAM Inputs Setup'!$E$88</f>
        <v>13</v>
      </c>
      <c r="S87" s="18">
        <f>'SAM Inputs Setup'!$E$88</f>
        <v>13</v>
      </c>
      <c r="T87" s="18">
        <f>'SAM Inputs Setup'!$E$88</f>
        <v>13</v>
      </c>
      <c r="U87" s="18">
        <f>'SAM Inputs Setup'!$E$88</f>
        <v>13</v>
      </c>
      <c r="V87" s="142" t="s">
        <v>660</v>
      </c>
      <c r="W87" s="18">
        <f>'SAM Inputs Setup'!$E$88</f>
        <v>13</v>
      </c>
    </row>
    <row r="88" spans="1:23" x14ac:dyDescent="0.2">
      <c r="A88" t="s">
        <v>653</v>
      </c>
      <c r="B88" t="s">
        <v>473</v>
      </c>
      <c r="C88" t="s">
        <v>472</v>
      </c>
      <c r="D88" s="23" t="s">
        <v>354</v>
      </c>
      <c r="E88" s="142" t="s">
        <v>660</v>
      </c>
      <c r="F88" s="142" t="s">
        <v>660</v>
      </c>
      <c r="G88" s="142" t="s">
        <v>660</v>
      </c>
      <c r="H88" s="142" t="s">
        <v>660</v>
      </c>
      <c r="I88" s="142" t="s">
        <v>660</v>
      </c>
      <c r="J88" s="87" t="s">
        <v>474</v>
      </c>
      <c r="K88" s="87" t="s">
        <v>474</v>
      </c>
      <c r="L88" s="87" t="s">
        <v>474</v>
      </c>
      <c r="M88" s="87" t="s">
        <v>474</v>
      </c>
      <c r="N88" s="87" t="s">
        <v>474</v>
      </c>
      <c r="O88" s="87" t="s">
        <v>474</v>
      </c>
      <c r="P88" s="87" t="s">
        <v>474</v>
      </c>
      <c r="Q88" s="87" t="s">
        <v>474</v>
      </c>
      <c r="R88" s="87" t="s">
        <v>474</v>
      </c>
      <c r="S88" s="87" t="s">
        <v>474</v>
      </c>
      <c r="T88" s="87" t="s">
        <v>474</v>
      </c>
      <c r="U88" s="87" t="s">
        <v>474</v>
      </c>
      <c r="V88" s="142" t="s">
        <v>660</v>
      </c>
      <c r="W88" s="87" t="s">
        <v>474</v>
      </c>
    </row>
    <row r="89" spans="1:23" x14ac:dyDescent="0.2">
      <c r="A89" t="s">
        <v>653</v>
      </c>
      <c r="B89" t="s">
        <v>476</v>
      </c>
      <c r="C89" t="s">
        <v>475</v>
      </c>
      <c r="D89" s="23" t="s">
        <v>354</v>
      </c>
      <c r="E89" s="142" t="s">
        <v>660</v>
      </c>
      <c r="F89" s="142" t="s">
        <v>660</v>
      </c>
      <c r="G89" s="142" t="s">
        <v>660</v>
      </c>
      <c r="H89" s="142" t="s">
        <v>660</v>
      </c>
      <c r="I89" s="142" t="s">
        <v>660</v>
      </c>
      <c r="J89" s="87" t="s">
        <v>474</v>
      </c>
      <c r="K89" s="87" t="s">
        <v>474</v>
      </c>
      <c r="L89" s="87" t="s">
        <v>474</v>
      </c>
      <c r="M89" s="87" t="s">
        <v>474</v>
      </c>
      <c r="N89" s="87" t="s">
        <v>474</v>
      </c>
      <c r="O89" s="87" t="s">
        <v>474</v>
      </c>
      <c r="P89" s="87" t="s">
        <v>474</v>
      </c>
      <c r="Q89" s="87" t="s">
        <v>474</v>
      </c>
      <c r="R89" s="87" t="s">
        <v>474</v>
      </c>
      <c r="S89" s="87" t="s">
        <v>474</v>
      </c>
      <c r="T89" s="87" t="s">
        <v>474</v>
      </c>
      <c r="U89" s="87" t="s">
        <v>474</v>
      </c>
      <c r="V89" s="142" t="s">
        <v>660</v>
      </c>
      <c r="W89" s="87" t="s">
        <v>474</v>
      </c>
    </row>
    <row r="90" spans="1:23" s="97" customFormat="1" x14ac:dyDescent="0.2">
      <c r="A90" s="97" t="s">
        <v>653</v>
      </c>
      <c r="B90" s="97" t="s">
        <v>456</v>
      </c>
      <c r="C90" s="97" t="s">
        <v>573</v>
      </c>
      <c r="D90" s="23" t="s">
        <v>140</v>
      </c>
      <c r="E90" s="142" t="s">
        <v>660</v>
      </c>
      <c r="F90" s="142" t="s">
        <v>660</v>
      </c>
      <c r="G90" s="142" t="s">
        <v>660</v>
      </c>
      <c r="H90" s="142" t="s">
        <v>660</v>
      </c>
      <c r="I90" s="142" t="s">
        <v>660</v>
      </c>
      <c r="J90" s="87" t="s">
        <v>612</v>
      </c>
      <c r="K90" s="87" t="s">
        <v>612</v>
      </c>
      <c r="L90" s="87" t="s">
        <v>612</v>
      </c>
      <c r="M90" s="87" t="s">
        <v>612</v>
      </c>
      <c r="N90" s="87" t="s">
        <v>612</v>
      </c>
      <c r="O90" s="87" t="s">
        <v>612</v>
      </c>
      <c r="P90" s="87" t="s">
        <v>612</v>
      </c>
      <c r="Q90" s="87" t="s">
        <v>612</v>
      </c>
      <c r="R90" s="87" t="s">
        <v>612</v>
      </c>
      <c r="S90" s="87" t="s">
        <v>612</v>
      </c>
      <c r="T90" s="87" t="s">
        <v>612</v>
      </c>
      <c r="U90" s="87" t="s">
        <v>612</v>
      </c>
      <c r="V90" s="142" t="s">
        <v>660</v>
      </c>
      <c r="W90" s="87" t="s">
        <v>612</v>
      </c>
    </row>
    <row r="91" spans="1:23" s="97" customFormat="1" x14ac:dyDescent="0.2">
      <c r="A91" s="97" t="s">
        <v>653</v>
      </c>
      <c r="B91" s="97" t="s">
        <v>570</v>
      </c>
      <c r="C91" s="97" t="s">
        <v>569</v>
      </c>
      <c r="D91" s="23" t="s">
        <v>355</v>
      </c>
      <c r="E91" s="142" t="s">
        <v>660</v>
      </c>
      <c r="F91" s="142" t="s">
        <v>660</v>
      </c>
      <c r="G91" s="142" t="s">
        <v>660</v>
      </c>
      <c r="H91" s="142" t="s">
        <v>660</v>
      </c>
      <c r="I91" s="142" t="s">
        <v>660</v>
      </c>
      <c r="J91" s="128">
        <f>'SAM Inputs Setup'!$E$89</f>
        <v>0.02</v>
      </c>
      <c r="K91" s="128">
        <f>'SAM Inputs Setup'!$E$89</f>
        <v>0.02</v>
      </c>
      <c r="L91" s="128">
        <f>'SAM Inputs Setup'!$E$89</f>
        <v>0.02</v>
      </c>
      <c r="M91" s="128">
        <f>'SAM Inputs Setup'!$E$89</f>
        <v>0.02</v>
      </c>
      <c r="N91" s="128">
        <f>'SAM Inputs Setup'!$E$89</f>
        <v>0.02</v>
      </c>
      <c r="O91" s="128">
        <f>'SAM Inputs Setup'!$E$89</f>
        <v>0.02</v>
      </c>
      <c r="P91" s="128">
        <f>'SAM Inputs Setup'!$E$89</f>
        <v>0.02</v>
      </c>
      <c r="Q91" s="128">
        <f>'SAM Inputs Setup'!$E$89</f>
        <v>0.02</v>
      </c>
      <c r="R91" s="128">
        <f>'SAM Inputs Setup'!$E$89</f>
        <v>0.02</v>
      </c>
      <c r="S91" s="128">
        <f>'SAM Inputs Setup'!$E$89</f>
        <v>0.02</v>
      </c>
      <c r="T91" s="128">
        <f>'SAM Inputs Setup'!$E$89</f>
        <v>0.02</v>
      </c>
      <c r="U91" s="128">
        <f>'SAM Inputs Setup'!$E$89</f>
        <v>0.02</v>
      </c>
      <c r="V91" s="142" t="s">
        <v>660</v>
      </c>
      <c r="W91" s="128">
        <f>'SAM Inputs Setup'!$E$89</f>
        <v>0.02</v>
      </c>
    </row>
    <row r="92" spans="1:23" s="97" customFormat="1" x14ac:dyDescent="0.2">
      <c r="A92" s="97" t="s">
        <v>653</v>
      </c>
      <c r="B92" s="97" t="s">
        <v>572</v>
      </c>
      <c r="C92" s="97" t="s">
        <v>571</v>
      </c>
      <c r="D92" s="23" t="s">
        <v>655</v>
      </c>
      <c r="E92" s="142" t="s">
        <v>660</v>
      </c>
      <c r="F92" s="142" t="s">
        <v>660</v>
      </c>
      <c r="G92" s="142" t="s">
        <v>660</v>
      </c>
      <c r="H92" s="142" t="s">
        <v>660</v>
      </c>
      <c r="I92" s="142" t="s">
        <v>660</v>
      </c>
      <c r="J92" s="87">
        <v>25</v>
      </c>
      <c r="K92" s="87">
        <v>25</v>
      </c>
      <c r="L92" s="87">
        <v>25</v>
      </c>
      <c r="M92" s="87">
        <v>25</v>
      </c>
      <c r="N92" s="87">
        <v>25</v>
      </c>
      <c r="O92" s="87">
        <v>25</v>
      </c>
      <c r="P92" s="87">
        <v>25</v>
      </c>
      <c r="Q92" s="87">
        <v>25</v>
      </c>
      <c r="R92" s="87">
        <v>25</v>
      </c>
      <c r="S92" s="87">
        <v>25</v>
      </c>
      <c r="T92" s="87">
        <v>25</v>
      </c>
      <c r="U92" s="87">
        <v>25</v>
      </c>
      <c r="V92" s="142" t="s">
        <v>660</v>
      </c>
      <c r="W92" s="87">
        <v>25</v>
      </c>
    </row>
    <row r="93" spans="1:23" x14ac:dyDescent="0.2">
      <c r="A93" t="s">
        <v>477</v>
      </c>
      <c r="B93" t="s">
        <v>479</v>
      </c>
      <c r="C93" t="s">
        <v>478</v>
      </c>
      <c r="D93" s="23" t="s">
        <v>480</v>
      </c>
      <c r="E93" s="18">
        <f>IF(E15="Commercial",'SAM Inputs Setup'!$F$841,'SAM Inputs Setup'!$F$840)*100</f>
        <v>26</v>
      </c>
      <c r="F93" s="18">
        <f>IF(F15="Commercial",'SAM Inputs Setup'!$F$841,'SAM Inputs Setup'!$F$840)*100</f>
        <v>26</v>
      </c>
      <c r="G93" s="18">
        <f>IF(G15="Commercial",'SAM Inputs Setup'!$F$841,'SAM Inputs Setup'!$F$840)*100</f>
        <v>26</v>
      </c>
      <c r="H93" s="18">
        <f>IF(H15="Commercial",'SAM Inputs Setup'!$F$841,'SAM Inputs Setup'!$F$840)*100</f>
        <v>26</v>
      </c>
      <c r="I93" s="18">
        <f>IF(I15="Commercial",'SAM Inputs Setup'!$F$841,'SAM Inputs Setup'!$F$840)*100</f>
        <v>26</v>
      </c>
      <c r="J93" s="18">
        <f>IF(J15="Commercial",'SAM Inputs Setup'!$F$841,'SAM Inputs Setup'!$F$840)*100</f>
        <v>26</v>
      </c>
      <c r="K93" s="18">
        <f>IF(K15="Commercial",'SAM Inputs Setup'!$F$841,'SAM Inputs Setup'!$F$840)*100</f>
        <v>26</v>
      </c>
      <c r="L93" s="18">
        <f>IF(L15="Commercial",'SAM Inputs Setup'!$F$841,'SAM Inputs Setup'!$F$840)*100</f>
        <v>26</v>
      </c>
      <c r="M93" s="18">
        <f>IF(M15="Commercial",'SAM Inputs Setup'!$F$841,'SAM Inputs Setup'!$F$840)*100</f>
        <v>26</v>
      </c>
      <c r="N93" s="18">
        <f>IF(N15="Commercial",'SAM Inputs Setup'!$F$841,'SAM Inputs Setup'!$F$840)*100</f>
        <v>26</v>
      </c>
      <c r="O93" s="18">
        <f>IF(O15="Commercial",'SAM Inputs Setup'!$F$841,'SAM Inputs Setup'!$F$840)*100</f>
        <v>26</v>
      </c>
      <c r="P93" s="18">
        <f>IF(P15="Commercial",'SAM Inputs Setup'!$F$841,'SAM Inputs Setup'!$F$840)*100</f>
        <v>26</v>
      </c>
      <c r="Q93" s="18">
        <f>IF(Q15="Commercial",'SAM Inputs Setup'!$F$841,'SAM Inputs Setup'!$F$840)*100</f>
        <v>26</v>
      </c>
      <c r="R93" s="18">
        <f>IF(R15="Commercial",'SAM Inputs Setup'!$F$841,'SAM Inputs Setup'!$F$840)*100</f>
        <v>26</v>
      </c>
      <c r="S93" s="18">
        <f>IF(S15="Commercial",'SAM Inputs Setup'!$F$841,'SAM Inputs Setup'!$F$840)*100</f>
        <v>26</v>
      </c>
      <c r="T93" s="18">
        <f>IF(T15="Commercial",'SAM Inputs Setup'!$F$841,'SAM Inputs Setup'!$F$840)*100</f>
        <v>26</v>
      </c>
      <c r="U93" s="18">
        <f>IF(U15="Commercial",'SAM Inputs Setup'!$F$841,'SAM Inputs Setup'!$F$840)*100</f>
        <v>26</v>
      </c>
      <c r="V93" s="18">
        <f>IF(V15="Commercial",'SAM Inputs Setup'!$F$841,'SAM Inputs Setup'!$F$840)*100</f>
        <v>26</v>
      </c>
      <c r="W93" s="18">
        <f>IF(W15="Commercial",'SAM Inputs Setup'!$F$841,'SAM Inputs Setup'!$F$840)*100</f>
        <v>26</v>
      </c>
    </row>
    <row r="94" spans="1:23" x14ac:dyDescent="0.2">
      <c r="A94" t="s">
        <v>477</v>
      </c>
      <c r="B94" t="s">
        <v>482</v>
      </c>
      <c r="C94" t="s">
        <v>481</v>
      </c>
      <c r="D94" s="23" t="s">
        <v>447</v>
      </c>
      <c r="E94" s="87">
        <v>9.9999999999999998E+37</v>
      </c>
      <c r="F94" s="87">
        <v>9.9999999999999998E+37</v>
      </c>
      <c r="G94" s="87">
        <v>9.9999999999999998E+37</v>
      </c>
      <c r="H94" s="87">
        <v>9.9999999999999998E+37</v>
      </c>
      <c r="I94" s="87">
        <v>9.9999999999999998E+37</v>
      </c>
      <c r="J94" s="87">
        <v>9.9999999999999998E+37</v>
      </c>
      <c r="K94" s="87">
        <v>9.9999999999999998E+37</v>
      </c>
      <c r="L94" s="87">
        <v>9.9999999999999998E+37</v>
      </c>
      <c r="M94" s="87">
        <v>9.9999999999999998E+37</v>
      </c>
      <c r="N94" s="87">
        <v>9.9999999999999998E+37</v>
      </c>
      <c r="O94" s="87">
        <v>9.9999999999999998E+37</v>
      </c>
      <c r="P94" s="87">
        <v>9.9999999999999998E+37</v>
      </c>
      <c r="Q94" s="87">
        <v>9.9999999999999998E+37</v>
      </c>
      <c r="R94" s="87">
        <v>9.9999999999999998E+37</v>
      </c>
      <c r="S94" s="87">
        <v>9.9999999999999998E+37</v>
      </c>
      <c r="T94" s="87">
        <v>9.9999999999999998E+37</v>
      </c>
      <c r="U94" s="87">
        <v>9.9999999999999998E+37</v>
      </c>
      <c r="V94" s="87">
        <v>9.9999999999999998E+37</v>
      </c>
      <c r="W94" s="87">
        <v>9.9999999999999998E+37</v>
      </c>
    </row>
    <row r="95" spans="1:23" x14ac:dyDescent="0.2">
      <c r="A95" t="s">
        <v>477</v>
      </c>
      <c r="B95" t="s">
        <v>456</v>
      </c>
      <c r="C95" t="s">
        <v>483</v>
      </c>
      <c r="D95" s="23" t="s">
        <v>484</v>
      </c>
      <c r="E95" s="87">
        <v>1</v>
      </c>
      <c r="F95" s="87">
        <v>1</v>
      </c>
      <c r="G95" s="87">
        <v>1</v>
      </c>
      <c r="H95" s="87">
        <v>1</v>
      </c>
      <c r="I95" s="87">
        <v>1</v>
      </c>
      <c r="J95" s="87">
        <v>1</v>
      </c>
      <c r="K95" s="87">
        <v>1</v>
      </c>
      <c r="L95" s="87">
        <v>1</v>
      </c>
      <c r="M95" s="87">
        <v>1</v>
      </c>
      <c r="N95" s="87">
        <v>1</v>
      </c>
      <c r="O95" s="87">
        <v>1</v>
      </c>
      <c r="P95" s="87">
        <v>1</v>
      </c>
      <c r="Q95" s="87">
        <v>1</v>
      </c>
      <c r="R95" s="87">
        <v>1</v>
      </c>
      <c r="S95" s="87">
        <v>1</v>
      </c>
      <c r="T95" s="87">
        <v>1</v>
      </c>
      <c r="U95" s="87">
        <v>1</v>
      </c>
      <c r="V95" s="87">
        <v>1</v>
      </c>
      <c r="W95" s="87">
        <v>1</v>
      </c>
    </row>
    <row r="96" spans="1:23" x14ac:dyDescent="0.2">
      <c r="A96" t="s">
        <v>477</v>
      </c>
      <c r="B96" s="3" t="s">
        <v>456</v>
      </c>
      <c r="C96" s="3" t="s">
        <v>485</v>
      </c>
      <c r="D96" s="23" t="s">
        <v>484</v>
      </c>
      <c r="E96" s="87">
        <v>1</v>
      </c>
      <c r="F96" s="87">
        <v>1</v>
      </c>
      <c r="G96" s="87">
        <v>1</v>
      </c>
      <c r="H96" s="87">
        <v>1</v>
      </c>
      <c r="I96" s="87">
        <v>1</v>
      </c>
      <c r="J96" s="87">
        <v>1</v>
      </c>
      <c r="K96" s="87">
        <v>1</v>
      </c>
      <c r="L96" s="87">
        <v>1</v>
      </c>
      <c r="M96" s="87">
        <v>1</v>
      </c>
      <c r="N96" s="87">
        <v>1</v>
      </c>
      <c r="O96" s="87">
        <v>1</v>
      </c>
      <c r="P96" s="87">
        <v>1</v>
      </c>
      <c r="Q96" s="87">
        <v>1</v>
      </c>
      <c r="R96" s="87">
        <v>1</v>
      </c>
      <c r="S96" s="87">
        <v>1</v>
      </c>
      <c r="T96" s="87">
        <v>1</v>
      </c>
      <c r="U96" s="87">
        <v>1</v>
      </c>
      <c r="V96" s="87">
        <v>1</v>
      </c>
      <c r="W96" s="87">
        <v>1</v>
      </c>
    </row>
    <row r="97" spans="1:23" x14ac:dyDescent="0.2">
      <c r="A97" t="s">
        <v>486</v>
      </c>
      <c r="B97" s="3" t="s">
        <v>488</v>
      </c>
      <c r="C97" s="3" t="s">
        <v>487</v>
      </c>
      <c r="D97" s="23" t="s">
        <v>489</v>
      </c>
      <c r="E97" s="87" t="s">
        <v>490</v>
      </c>
      <c r="F97" s="87" t="s">
        <v>490</v>
      </c>
      <c r="G97" s="87" t="s">
        <v>490</v>
      </c>
      <c r="H97" s="87" t="s">
        <v>490</v>
      </c>
      <c r="I97" s="87" t="s">
        <v>490</v>
      </c>
      <c r="J97" s="87" t="s">
        <v>490</v>
      </c>
      <c r="K97" s="87" t="s">
        <v>490</v>
      </c>
      <c r="L97" s="87" t="s">
        <v>490</v>
      </c>
      <c r="M97" s="87" t="s">
        <v>490</v>
      </c>
      <c r="N97" s="87" t="s">
        <v>490</v>
      </c>
      <c r="O97" s="87" t="s">
        <v>490</v>
      </c>
      <c r="P97" s="87" t="s">
        <v>490</v>
      </c>
      <c r="Q97" s="87" t="s">
        <v>490</v>
      </c>
      <c r="R97" s="87" t="s">
        <v>490</v>
      </c>
      <c r="S97" s="87" t="s">
        <v>490</v>
      </c>
      <c r="T97" s="87" t="s">
        <v>490</v>
      </c>
      <c r="U97" s="87" t="s">
        <v>490</v>
      </c>
      <c r="V97" s="87" t="s">
        <v>490</v>
      </c>
      <c r="W97" s="87" t="s">
        <v>490</v>
      </c>
    </row>
    <row r="98" spans="1:23" x14ac:dyDescent="0.2">
      <c r="A98" t="s">
        <v>486</v>
      </c>
      <c r="B98" t="s">
        <v>492</v>
      </c>
      <c r="C98" t="s">
        <v>491</v>
      </c>
      <c r="D98" s="23" t="s">
        <v>423</v>
      </c>
      <c r="E98" s="87">
        <v>0</v>
      </c>
      <c r="F98" s="87">
        <v>0</v>
      </c>
      <c r="G98" s="87">
        <v>0</v>
      </c>
      <c r="H98" s="87">
        <v>0</v>
      </c>
      <c r="I98" s="87">
        <v>0</v>
      </c>
      <c r="J98" s="87">
        <v>0</v>
      </c>
      <c r="K98" s="87">
        <v>0</v>
      </c>
      <c r="L98" s="87">
        <v>0</v>
      </c>
      <c r="M98" s="87">
        <v>0</v>
      </c>
      <c r="N98" s="87">
        <v>0</v>
      </c>
      <c r="O98" s="87">
        <v>0</v>
      </c>
      <c r="P98" s="87">
        <v>0</v>
      </c>
      <c r="Q98" s="87">
        <v>0</v>
      </c>
      <c r="R98" s="87">
        <v>0</v>
      </c>
      <c r="S98" s="87">
        <v>0</v>
      </c>
      <c r="T98" s="87">
        <v>0</v>
      </c>
      <c r="U98" s="87">
        <v>0</v>
      </c>
      <c r="V98" s="87">
        <v>0</v>
      </c>
      <c r="W98" s="87">
        <v>0</v>
      </c>
    </row>
    <row r="99" spans="1:23" x14ac:dyDescent="0.2">
      <c r="A99" t="s">
        <v>486</v>
      </c>
      <c r="B99" t="s">
        <v>494</v>
      </c>
      <c r="C99" t="s">
        <v>493</v>
      </c>
      <c r="D99" s="23" t="s">
        <v>127</v>
      </c>
      <c r="E99" s="87">
        <v>0</v>
      </c>
      <c r="F99" s="87">
        <v>0</v>
      </c>
      <c r="G99" s="87">
        <v>0</v>
      </c>
      <c r="H99" s="87">
        <v>0</v>
      </c>
      <c r="I99" s="87">
        <v>0</v>
      </c>
      <c r="J99" s="87">
        <v>0</v>
      </c>
      <c r="K99" s="87">
        <v>0</v>
      </c>
      <c r="L99" s="87">
        <v>0</v>
      </c>
      <c r="M99" s="87">
        <v>0</v>
      </c>
      <c r="N99" s="87">
        <v>0</v>
      </c>
      <c r="O99" s="87">
        <v>0</v>
      </c>
      <c r="P99" s="87">
        <v>0</v>
      </c>
      <c r="Q99" s="87">
        <v>0</v>
      </c>
      <c r="R99" s="87">
        <v>0</v>
      </c>
      <c r="S99" s="87">
        <v>0</v>
      </c>
      <c r="T99" s="87">
        <v>0</v>
      </c>
      <c r="U99" s="87">
        <v>0</v>
      </c>
      <c r="V99" s="87">
        <v>0</v>
      </c>
      <c r="W99" s="87">
        <v>0</v>
      </c>
    </row>
    <row r="100" spans="1:23" x14ac:dyDescent="0.2">
      <c r="A100" t="s">
        <v>486</v>
      </c>
      <c r="B100" t="s">
        <v>456</v>
      </c>
      <c r="C100" t="s">
        <v>495</v>
      </c>
      <c r="D100" s="23" t="s">
        <v>376</v>
      </c>
      <c r="E100" s="87">
        <v>1</v>
      </c>
      <c r="F100" s="87">
        <v>1</v>
      </c>
      <c r="G100" s="87">
        <v>1</v>
      </c>
      <c r="H100" s="87">
        <v>1</v>
      </c>
      <c r="I100" s="87">
        <v>1</v>
      </c>
      <c r="J100" s="87">
        <v>1</v>
      </c>
      <c r="K100" s="87">
        <v>1</v>
      </c>
      <c r="L100" s="87">
        <v>1</v>
      </c>
      <c r="M100" s="87">
        <v>1</v>
      </c>
      <c r="N100" s="87">
        <v>1</v>
      </c>
      <c r="O100" s="87">
        <v>1</v>
      </c>
      <c r="P100" s="87">
        <v>1</v>
      </c>
      <c r="Q100" s="87">
        <v>1</v>
      </c>
      <c r="R100" s="87">
        <v>1</v>
      </c>
      <c r="S100" s="87">
        <v>1</v>
      </c>
      <c r="T100" s="87">
        <v>1</v>
      </c>
      <c r="U100" s="87">
        <v>1</v>
      </c>
      <c r="V100" s="87">
        <v>1</v>
      </c>
      <c r="W100" s="87">
        <v>1</v>
      </c>
    </row>
    <row r="101" spans="1:23" x14ac:dyDescent="0.2">
      <c r="A101" t="s">
        <v>486</v>
      </c>
      <c r="B101" t="s">
        <v>456</v>
      </c>
      <c r="C101" t="s">
        <v>496</v>
      </c>
      <c r="D101" s="23" t="s">
        <v>376</v>
      </c>
      <c r="E101" s="87">
        <v>1</v>
      </c>
      <c r="F101" s="87">
        <v>1</v>
      </c>
      <c r="G101" s="87">
        <v>1</v>
      </c>
      <c r="H101" s="87">
        <v>1</v>
      </c>
      <c r="I101" s="87">
        <v>1</v>
      </c>
      <c r="J101" s="87">
        <v>1</v>
      </c>
      <c r="K101" s="87">
        <v>1</v>
      </c>
      <c r="L101" s="87">
        <v>1</v>
      </c>
      <c r="M101" s="87">
        <v>1</v>
      </c>
      <c r="N101" s="87">
        <v>1</v>
      </c>
      <c r="O101" s="87">
        <v>1</v>
      </c>
      <c r="P101" s="87">
        <v>1</v>
      </c>
      <c r="Q101" s="87">
        <v>1</v>
      </c>
      <c r="R101" s="87">
        <v>1</v>
      </c>
      <c r="S101" s="87">
        <v>1</v>
      </c>
      <c r="T101" s="87">
        <v>1</v>
      </c>
      <c r="U101" s="87">
        <v>1</v>
      </c>
      <c r="V101" s="87">
        <v>1</v>
      </c>
      <c r="W101" s="87">
        <v>1</v>
      </c>
    </row>
    <row r="102" spans="1:23" x14ac:dyDescent="0.2">
      <c r="A102" t="s">
        <v>497</v>
      </c>
      <c r="B102" t="s">
        <v>499</v>
      </c>
      <c r="C102" t="s">
        <v>498</v>
      </c>
      <c r="D102" s="23" t="s">
        <v>315</v>
      </c>
      <c r="E102" s="142" t="s">
        <v>660</v>
      </c>
      <c r="F102" s="142" t="s">
        <v>660</v>
      </c>
      <c r="G102" s="142" t="s">
        <v>660</v>
      </c>
      <c r="H102" s="142" t="s">
        <v>660</v>
      </c>
      <c r="I102" s="142" t="s">
        <v>660</v>
      </c>
      <c r="J102" s="87">
        <v>90</v>
      </c>
      <c r="K102" s="87">
        <v>90</v>
      </c>
      <c r="L102" s="87">
        <v>90</v>
      </c>
      <c r="M102" s="87">
        <v>90</v>
      </c>
      <c r="N102" s="87">
        <v>90</v>
      </c>
      <c r="O102" s="87">
        <v>90</v>
      </c>
      <c r="P102" s="87">
        <v>90</v>
      </c>
      <c r="Q102" s="87">
        <v>90</v>
      </c>
      <c r="R102" s="87">
        <v>90</v>
      </c>
      <c r="S102" s="87">
        <v>90</v>
      </c>
      <c r="T102" s="87">
        <v>90</v>
      </c>
      <c r="U102" s="87">
        <v>90</v>
      </c>
      <c r="V102" s="142" t="s">
        <v>660</v>
      </c>
      <c r="W102" s="87">
        <v>90</v>
      </c>
    </row>
    <row r="103" spans="1:23" x14ac:dyDescent="0.2">
      <c r="A103" t="s">
        <v>497</v>
      </c>
      <c r="B103" t="s">
        <v>501</v>
      </c>
      <c r="C103" t="s">
        <v>500</v>
      </c>
      <c r="D103" s="23" t="s">
        <v>315</v>
      </c>
      <c r="E103" s="142" t="s">
        <v>660</v>
      </c>
      <c r="F103" s="142" t="s">
        <v>660</v>
      </c>
      <c r="G103" s="142" t="s">
        <v>660</v>
      </c>
      <c r="H103" s="142" t="s">
        <v>660</v>
      </c>
      <c r="I103" s="142" t="s">
        <v>660</v>
      </c>
      <c r="J103" s="87">
        <v>1.5</v>
      </c>
      <c r="K103" s="87">
        <v>1.5</v>
      </c>
      <c r="L103" s="87">
        <v>1.5</v>
      </c>
      <c r="M103" s="87">
        <v>1.5</v>
      </c>
      <c r="N103" s="87">
        <v>1.5</v>
      </c>
      <c r="O103" s="87">
        <v>1.5</v>
      </c>
      <c r="P103" s="87">
        <v>1.5</v>
      </c>
      <c r="Q103" s="87">
        <v>1.5</v>
      </c>
      <c r="R103" s="87">
        <v>1.5</v>
      </c>
      <c r="S103" s="87">
        <v>1.5</v>
      </c>
      <c r="T103" s="87">
        <v>1.5</v>
      </c>
      <c r="U103" s="87">
        <v>1.5</v>
      </c>
      <c r="V103" s="142" t="s">
        <v>660</v>
      </c>
      <c r="W103" s="87">
        <v>1.5</v>
      </c>
    </row>
    <row r="104" spans="1:23" x14ac:dyDescent="0.2">
      <c r="A104" t="s">
        <v>497</v>
      </c>
      <c r="B104" t="s">
        <v>503</v>
      </c>
      <c r="C104" t="s">
        <v>502</v>
      </c>
      <c r="D104" s="23" t="s">
        <v>315</v>
      </c>
      <c r="E104" s="142" t="s">
        <v>660</v>
      </c>
      <c r="F104" s="142" t="s">
        <v>660</v>
      </c>
      <c r="G104" s="142" t="s">
        <v>660</v>
      </c>
      <c r="H104" s="142" t="s">
        <v>660</v>
      </c>
      <c r="I104" s="142" t="s">
        <v>660</v>
      </c>
      <c r="J104" s="87">
        <v>0</v>
      </c>
      <c r="K104" s="87">
        <v>0</v>
      </c>
      <c r="L104" s="87">
        <v>0</v>
      </c>
      <c r="M104" s="87">
        <v>0</v>
      </c>
      <c r="N104" s="87">
        <v>0</v>
      </c>
      <c r="O104" s="87">
        <v>0</v>
      </c>
      <c r="P104" s="87">
        <v>0</v>
      </c>
      <c r="Q104" s="87">
        <v>0</v>
      </c>
      <c r="R104" s="87">
        <v>0</v>
      </c>
      <c r="S104" s="87">
        <v>0</v>
      </c>
      <c r="T104" s="87">
        <v>0</v>
      </c>
      <c r="U104" s="87">
        <v>0</v>
      </c>
      <c r="V104" s="142" t="s">
        <v>660</v>
      </c>
      <c r="W104" s="87">
        <v>0</v>
      </c>
    </row>
    <row r="105" spans="1:23" x14ac:dyDescent="0.2">
      <c r="A105" t="s">
        <v>497</v>
      </c>
      <c r="B105" t="s">
        <v>505</v>
      </c>
      <c r="C105" t="s">
        <v>504</v>
      </c>
      <c r="D105" s="23" t="s">
        <v>315</v>
      </c>
      <c r="E105" s="142" t="s">
        <v>660</v>
      </c>
      <c r="F105" s="142" t="s">
        <v>660</v>
      </c>
      <c r="G105" s="142" t="s">
        <v>660</v>
      </c>
      <c r="H105" s="142" t="s">
        <v>660</v>
      </c>
      <c r="I105" s="142" t="s">
        <v>660</v>
      </c>
      <c r="J105" s="87">
        <v>2.5</v>
      </c>
      <c r="K105" s="87">
        <v>2.5</v>
      </c>
      <c r="L105" s="87">
        <v>2.5</v>
      </c>
      <c r="M105" s="87">
        <v>2.5</v>
      </c>
      <c r="N105" s="87">
        <v>2.5</v>
      </c>
      <c r="O105" s="87">
        <v>2.5</v>
      </c>
      <c r="P105" s="87">
        <v>2.5</v>
      </c>
      <c r="Q105" s="87">
        <v>2.5</v>
      </c>
      <c r="R105" s="87">
        <v>2.5</v>
      </c>
      <c r="S105" s="87">
        <v>2.5</v>
      </c>
      <c r="T105" s="87">
        <v>2.5</v>
      </c>
      <c r="U105" s="87">
        <v>2.5</v>
      </c>
      <c r="V105" s="142" t="s">
        <v>660</v>
      </c>
      <c r="W105" s="87">
        <v>2.5</v>
      </c>
    </row>
    <row r="106" spans="1:23" x14ac:dyDescent="0.2">
      <c r="A106" t="s">
        <v>497</v>
      </c>
      <c r="B106" t="s">
        <v>507</v>
      </c>
      <c r="C106" t="s">
        <v>506</v>
      </c>
      <c r="D106" s="23" t="s">
        <v>315</v>
      </c>
      <c r="E106" s="142" t="s">
        <v>660</v>
      </c>
      <c r="F106" s="142" t="s">
        <v>660</v>
      </c>
      <c r="G106" s="142" t="s">
        <v>660</v>
      </c>
      <c r="H106" s="142" t="s">
        <v>660</v>
      </c>
      <c r="I106" s="142" t="s">
        <v>660</v>
      </c>
      <c r="J106" s="87">
        <v>3</v>
      </c>
      <c r="K106" s="87">
        <v>3</v>
      </c>
      <c r="L106" s="87">
        <v>3</v>
      </c>
      <c r="M106" s="87">
        <v>3</v>
      </c>
      <c r="N106" s="87">
        <v>3</v>
      </c>
      <c r="O106" s="87">
        <v>3</v>
      </c>
      <c r="P106" s="87">
        <v>3</v>
      </c>
      <c r="Q106" s="87">
        <v>3</v>
      </c>
      <c r="R106" s="87">
        <v>3</v>
      </c>
      <c r="S106" s="87">
        <v>3</v>
      </c>
      <c r="T106" s="87">
        <v>3</v>
      </c>
      <c r="U106" s="87">
        <v>3</v>
      </c>
      <c r="V106" s="142" t="s">
        <v>660</v>
      </c>
      <c r="W106" s="87">
        <v>3</v>
      </c>
    </row>
    <row r="107" spans="1:23" x14ac:dyDescent="0.2">
      <c r="A107" t="s">
        <v>497</v>
      </c>
      <c r="B107" t="s">
        <v>509</v>
      </c>
      <c r="C107" t="s">
        <v>508</v>
      </c>
      <c r="D107" s="23" t="s">
        <v>315</v>
      </c>
      <c r="E107" s="142" t="s">
        <v>660</v>
      </c>
      <c r="F107" s="142" t="s">
        <v>660</v>
      </c>
      <c r="G107" s="142" t="s">
        <v>660</v>
      </c>
      <c r="H107" s="142" t="s">
        <v>660</v>
      </c>
      <c r="I107" s="142" t="s">
        <v>660</v>
      </c>
      <c r="J107" s="87">
        <v>0</v>
      </c>
      <c r="K107" s="87">
        <v>0</v>
      </c>
      <c r="L107" s="87">
        <v>0</v>
      </c>
      <c r="M107" s="87">
        <v>0</v>
      </c>
      <c r="N107" s="87">
        <v>0</v>
      </c>
      <c r="O107" s="87">
        <v>0</v>
      </c>
      <c r="P107" s="87">
        <v>0</v>
      </c>
      <c r="Q107" s="87">
        <v>0</v>
      </c>
      <c r="R107" s="87">
        <v>0</v>
      </c>
      <c r="S107" s="87">
        <v>0</v>
      </c>
      <c r="T107" s="87">
        <v>0</v>
      </c>
      <c r="U107" s="87">
        <v>0</v>
      </c>
      <c r="V107" s="142" t="s">
        <v>660</v>
      </c>
      <c r="W107" s="87">
        <v>0</v>
      </c>
    </row>
    <row r="108" spans="1:23" x14ac:dyDescent="0.2">
      <c r="A108" t="s">
        <v>497</v>
      </c>
      <c r="B108" t="s">
        <v>511</v>
      </c>
      <c r="C108" t="s">
        <v>510</v>
      </c>
      <c r="D108" s="23" t="s">
        <v>315</v>
      </c>
      <c r="E108" s="142" t="s">
        <v>660</v>
      </c>
      <c r="F108" s="142" t="s">
        <v>660</v>
      </c>
      <c r="G108" s="142" t="s">
        <v>660</v>
      </c>
      <c r="H108" s="142" t="s">
        <v>660</v>
      </c>
      <c r="I108" s="142" t="s">
        <v>660</v>
      </c>
      <c r="J108" s="87">
        <v>0</v>
      </c>
      <c r="K108" s="87">
        <v>0</v>
      </c>
      <c r="L108" s="87">
        <v>0</v>
      </c>
      <c r="M108" s="87">
        <v>0</v>
      </c>
      <c r="N108" s="87">
        <v>0</v>
      </c>
      <c r="O108" s="87">
        <v>0</v>
      </c>
      <c r="P108" s="87">
        <v>0</v>
      </c>
      <c r="Q108" s="87">
        <v>0</v>
      </c>
      <c r="R108" s="87">
        <v>0</v>
      </c>
      <c r="S108" s="87">
        <v>0</v>
      </c>
      <c r="T108" s="87">
        <v>0</v>
      </c>
      <c r="U108" s="87">
        <v>0</v>
      </c>
      <c r="V108" s="142" t="s">
        <v>660</v>
      </c>
      <c r="W108" s="87">
        <v>0</v>
      </c>
    </row>
    <row r="109" spans="1:23" x14ac:dyDescent="0.2">
      <c r="A109" t="s">
        <v>497</v>
      </c>
      <c r="B109" t="s">
        <v>456</v>
      </c>
      <c r="C109" t="s">
        <v>512</v>
      </c>
      <c r="D109" s="23" t="s">
        <v>484</v>
      </c>
      <c r="E109" s="142" t="s">
        <v>660</v>
      </c>
      <c r="F109" s="142" t="s">
        <v>660</v>
      </c>
      <c r="G109" s="142" t="s">
        <v>660</v>
      </c>
      <c r="H109" s="142" t="s">
        <v>660</v>
      </c>
      <c r="I109" s="142" t="s">
        <v>660</v>
      </c>
      <c r="J109" s="87">
        <v>1</v>
      </c>
      <c r="K109" s="87">
        <v>1</v>
      </c>
      <c r="L109" s="87">
        <v>1</v>
      </c>
      <c r="M109" s="87">
        <v>1</v>
      </c>
      <c r="N109" s="87">
        <v>1</v>
      </c>
      <c r="O109" s="87">
        <v>1</v>
      </c>
      <c r="P109" s="87">
        <v>1</v>
      </c>
      <c r="Q109" s="87">
        <v>1</v>
      </c>
      <c r="R109" s="87">
        <v>1</v>
      </c>
      <c r="S109" s="87">
        <v>1</v>
      </c>
      <c r="T109" s="87">
        <v>1</v>
      </c>
      <c r="U109" s="87">
        <v>1</v>
      </c>
      <c r="V109" s="142" t="s">
        <v>660</v>
      </c>
      <c r="W109" s="87">
        <v>1</v>
      </c>
    </row>
    <row r="110" spans="1:23" x14ac:dyDescent="0.2">
      <c r="A110" t="s">
        <v>497</v>
      </c>
      <c r="B110" t="s">
        <v>456</v>
      </c>
      <c r="C110" t="s">
        <v>513</v>
      </c>
      <c r="D110" s="23" t="s">
        <v>484</v>
      </c>
      <c r="E110" s="142" t="s">
        <v>660</v>
      </c>
      <c r="F110" s="142" t="s">
        <v>660</v>
      </c>
      <c r="G110" s="142" t="s">
        <v>660</v>
      </c>
      <c r="H110" s="142" t="s">
        <v>660</v>
      </c>
      <c r="I110" s="142" t="s">
        <v>660</v>
      </c>
      <c r="J110" s="87">
        <v>1</v>
      </c>
      <c r="K110" s="87">
        <v>1</v>
      </c>
      <c r="L110" s="87">
        <v>1</v>
      </c>
      <c r="M110" s="87">
        <v>1</v>
      </c>
      <c r="N110" s="87">
        <v>1</v>
      </c>
      <c r="O110" s="87">
        <v>1</v>
      </c>
      <c r="P110" s="87">
        <v>1</v>
      </c>
      <c r="Q110" s="87">
        <v>1</v>
      </c>
      <c r="R110" s="87">
        <v>1</v>
      </c>
      <c r="S110" s="87">
        <v>1</v>
      </c>
      <c r="T110" s="87">
        <v>1</v>
      </c>
      <c r="U110" s="87">
        <v>1</v>
      </c>
      <c r="V110" s="142" t="s">
        <v>660</v>
      </c>
      <c r="W110" s="87">
        <v>1</v>
      </c>
    </row>
    <row r="111" spans="1:23" x14ac:dyDescent="0.2">
      <c r="A111" t="s">
        <v>497</v>
      </c>
      <c r="B111" t="s">
        <v>456</v>
      </c>
      <c r="C111" t="s">
        <v>514</v>
      </c>
      <c r="D111" s="23" t="s">
        <v>484</v>
      </c>
      <c r="E111" s="142" t="s">
        <v>660</v>
      </c>
      <c r="F111" s="142" t="s">
        <v>660</v>
      </c>
      <c r="G111" s="142" t="s">
        <v>660</v>
      </c>
      <c r="H111" s="142" t="s">
        <v>660</v>
      </c>
      <c r="I111" s="142" t="s">
        <v>660</v>
      </c>
      <c r="J111" s="87">
        <v>1</v>
      </c>
      <c r="K111" s="87">
        <v>1</v>
      </c>
      <c r="L111" s="87">
        <v>1</v>
      </c>
      <c r="M111" s="87">
        <v>1</v>
      </c>
      <c r="N111" s="87">
        <v>1</v>
      </c>
      <c r="O111" s="87">
        <v>1</v>
      </c>
      <c r="P111" s="87">
        <v>1</v>
      </c>
      <c r="Q111" s="87">
        <v>1</v>
      </c>
      <c r="R111" s="87">
        <v>1</v>
      </c>
      <c r="S111" s="87">
        <v>1</v>
      </c>
      <c r="T111" s="87">
        <v>1</v>
      </c>
      <c r="U111" s="87">
        <v>1</v>
      </c>
      <c r="V111" s="142" t="s">
        <v>660</v>
      </c>
      <c r="W111" s="87">
        <v>1</v>
      </c>
    </row>
    <row r="112" spans="1:23" x14ac:dyDescent="0.2">
      <c r="A112" t="s">
        <v>497</v>
      </c>
      <c r="B112" t="s">
        <v>456</v>
      </c>
      <c r="C112" t="s">
        <v>515</v>
      </c>
      <c r="D112" s="23" t="s">
        <v>484</v>
      </c>
      <c r="E112" s="142" t="s">
        <v>660</v>
      </c>
      <c r="F112" s="142" t="s">
        <v>660</v>
      </c>
      <c r="G112" s="142" t="s">
        <v>660</v>
      </c>
      <c r="H112" s="142" t="s">
        <v>660</v>
      </c>
      <c r="I112" s="142" t="s">
        <v>660</v>
      </c>
      <c r="J112" s="87">
        <v>1</v>
      </c>
      <c r="K112" s="87">
        <v>1</v>
      </c>
      <c r="L112" s="87">
        <v>1</v>
      </c>
      <c r="M112" s="87">
        <v>1</v>
      </c>
      <c r="N112" s="87">
        <v>1</v>
      </c>
      <c r="O112" s="87">
        <v>1</v>
      </c>
      <c r="P112" s="87">
        <v>1</v>
      </c>
      <c r="Q112" s="87">
        <v>1</v>
      </c>
      <c r="R112" s="87">
        <v>1</v>
      </c>
      <c r="S112" s="87">
        <v>1</v>
      </c>
      <c r="T112" s="87">
        <v>1</v>
      </c>
      <c r="U112" s="87">
        <v>1</v>
      </c>
      <c r="V112" s="142" t="s">
        <v>660</v>
      </c>
      <c r="W112" s="87">
        <v>1</v>
      </c>
    </row>
    <row r="113" spans="1:23" x14ac:dyDescent="0.2">
      <c r="A113" t="s">
        <v>497</v>
      </c>
      <c r="B113" t="s">
        <v>456</v>
      </c>
      <c r="C113" t="s">
        <v>516</v>
      </c>
      <c r="D113" s="23" t="s">
        <v>484</v>
      </c>
      <c r="E113" s="142" t="s">
        <v>660</v>
      </c>
      <c r="F113" s="142" t="s">
        <v>660</v>
      </c>
      <c r="G113" s="142" t="s">
        <v>660</v>
      </c>
      <c r="H113" s="142" t="s">
        <v>660</v>
      </c>
      <c r="I113" s="142" t="s">
        <v>660</v>
      </c>
      <c r="J113" s="87">
        <v>1</v>
      </c>
      <c r="K113" s="87">
        <v>1</v>
      </c>
      <c r="L113" s="87">
        <v>1</v>
      </c>
      <c r="M113" s="87">
        <v>1</v>
      </c>
      <c r="N113" s="87">
        <v>1</v>
      </c>
      <c r="O113" s="87">
        <v>1</v>
      </c>
      <c r="P113" s="87">
        <v>1</v>
      </c>
      <c r="Q113" s="87">
        <v>1</v>
      </c>
      <c r="R113" s="87">
        <v>1</v>
      </c>
      <c r="S113" s="87">
        <v>1</v>
      </c>
      <c r="T113" s="87">
        <v>1</v>
      </c>
      <c r="U113" s="87">
        <v>1</v>
      </c>
      <c r="V113" s="142" t="s">
        <v>660</v>
      </c>
      <c r="W113" s="87">
        <v>1</v>
      </c>
    </row>
    <row r="114" spans="1:23" x14ac:dyDescent="0.2">
      <c r="A114" t="s">
        <v>497</v>
      </c>
      <c r="B114" t="s">
        <v>456</v>
      </c>
      <c r="C114" t="s">
        <v>517</v>
      </c>
      <c r="D114" s="23" t="s">
        <v>484</v>
      </c>
      <c r="E114" s="142" t="s">
        <v>660</v>
      </c>
      <c r="F114" s="142" t="s">
        <v>660</v>
      </c>
      <c r="G114" s="142" t="s">
        <v>660</v>
      </c>
      <c r="H114" s="142" t="s">
        <v>660</v>
      </c>
      <c r="I114" s="142" t="s">
        <v>660</v>
      </c>
      <c r="J114" s="87">
        <v>1</v>
      </c>
      <c r="K114" s="87">
        <v>1</v>
      </c>
      <c r="L114" s="87">
        <v>1</v>
      </c>
      <c r="M114" s="87">
        <v>1</v>
      </c>
      <c r="N114" s="87">
        <v>1</v>
      </c>
      <c r="O114" s="87">
        <v>1</v>
      </c>
      <c r="P114" s="87">
        <v>1</v>
      </c>
      <c r="Q114" s="87">
        <v>1</v>
      </c>
      <c r="R114" s="87">
        <v>1</v>
      </c>
      <c r="S114" s="87">
        <v>1</v>
      </c>
      <c r="T114" s="87">
        <v>1</v>
      </c>
      <c r="U114" s="87">
        <v>1</v>
      </c>
      <c r="V114" s="142" t="s">
        <v>660</v>
      </c>
      <c r="W114" s="87">
        <v>1</v>
      </c>
    </row>
    <row r="115" spans="1:23" x14ac:dyDescent="0.2">
      <c r="A115" t="s">
        <v>497</v>
      </c>
      <c r="B115" t="s">
        <v>456</v>
      </c>
      <c r="C115" t="s">
        <v>518</v>
      </c>
      <c r="D115" s="23" t="s">
        <v>484</v>
      </c>
      <c r="E115" s="142" t="s">
        <v>660</v>
      </c>
      <c r="F115" s="142" t="s">
        <v>660</v>
      </c>
      <c r="G115" s="142" t="s">
        <v>660</v>
      </c>
      <c r="H115" s="142" t="s">
        <v>660</v>
      </c>
      <c r="I115" s="142" t="s">
        <v>660</v>
      </c>
      <c r="J115" s="87">
        <v>0</v>
      </c>
      <c r="K115" s="87">
        <v>0</v>
      </c>
      <c r="L115" s="87">
        <v>0</v>
      </c>
      <c r="M115" s="87">
        <v>0</v>
      </c>
      <c r="N115" s="87">
        <v>0</v>
      </c>
      <c r="O115" s="87">
        <v>0</v>
      </c>
      <c r="P115" s="87">
        <v>0</v>
      </c>
      <c r="Q115" s="87">
        <v>0</v>
      </c>
      <c r="R115" s="87">
        <v>0</v>
      </c>
      <c r="S115" s="87">
        <v>0</v>
      </c>
      <c r="T115" s="87">
        <v>0</v>
      </c>
      <c r="U115" s="87">
        <v>0</v>
      </c>
      <c r="V115" s="142" t="s">
        <v>660</v>
      </c>
      <c r="W115" s="87">
        <v>0</v>
      </c>
    </row>
    <row r="116" spans="1:23" x14ac:dyDescent="0.2">
      <c r="A116" t="s">
        <v>497</v>
      </c>
      <c r="B116" t="s">
        <v>456</v>
      </c>
      <c r="C116" t="s">
        <v>519</v>
      </c>
      <c r="D116" s="23" t="s">
        <v>484</v>
      </c>
      <c r="E116" s="142" t="s">
        <v>660</v>
      </c>
      <c r="F116" s="142" t="s">
        <v>660</v>
      </c>
      <c r="G116" s="142" t="s">
        <v>660</v>
      </c>
      <c r="H116" s="142" t="s">
        <v>660</v>
      </c>
      <c r="I116" s="142" t="s">
        <v>660</v>
      </c>
      <c r="J116" s="87">
        <v>0</v>
      </c>
      <c r="K116" s="87">
        <v>0</v>
      </c>
      <c r="L116" s="87">
        <v>0</v>
      </c>
      <c r="M116" s="87">
        <v>0</v>
      </c>
      <c r="N116" s="87">
        <v>0</v>
      </c>
      <c r="O116" s="87">
        <v>0</v>
      </c>
      <c r="P116" s="87">
        <v>0</v>
      </c>
      <c r="Q116" s="87">
        <v>0</v>
      </c>
      <c r="R116" s="87">
        <v>0</v>
      </c>
      <c r="S116" s="87">
        <v>0</v>
      </c>
      <c r="T116" s="87">
        <v>0</v>
      </c>
      <c r="U116" s="87">
        <v>0</v>
      </c>
      <c r="V116" s="142" t="s">
        <v>660</v>
      </c>
      <c r="W116" s="87">
        <v>0</v>
      </c>
    </row>
    <row r="117" spans="1:23" x14ac:dyDescent="0.2">
      <c r="A117" t="s">
        <v>497</v>
      </c>
      <c r="B117" t="s">
        <v>456</v>
      </c>
      <c r="C117" t="s">
        <v>520</v>
      </c>
      <c r="D117" s="23" t="s">
        <v>484</v>
      </c>
      <c r="E117" s="142" t="s">
        <v>660</v>
      </c>
      <c r="F117" s="142" t="s">
        <v>660</v>
      </c>
      <c r="G117" s="142" t="s">
        <v>660</v>
      </c>
      <c r="H117" s="142" t="s">
        <v>660</v>
      </c>
      <c r="I117" s="142" t="s">
        <v>660</v>
      </c>
      <c r="J117" s="87">
        <v>0</v>
      </c>
      <c r="K117" s="87">
        <v>0</v>
      </c>
      <c r="L117" s="87">
        <v>0</v>
      </c>
      <c r="M117" s="87">
        <v>0</v>
      </c>
      <c r="N117" s="87">
        <v>0</v>
      </c>
      <c r="O117" s="87">
        <v>0</v>
      </c>
      <c r="P117" s="87">
        <v>0</v>
      </c>
      <c r="Q117" s="87">
        <v>0</v>
      </c>
      <c r="R117" s="87">
        <v>0</v>
      </c>
      <c r="S117" s="87">
        <v>0</v>
      </c>
      <c r="T117" s="87">
        <v>0</v>
      </c>
      <c r="U117" s="87">
        <v>0</v>
      </c>
      <c r="V117" s="142" t="s">
        <v>660</v>
      </c>
      <c r="W117" s="87">
        <v>0</v>
      </c>
    </row>
    <row r="118" spans="1:23" x14ac:dyDescent="0.2">
      <c r="A118" t="s">
        <v>497</v>
      </c>
      <c r="B118" t="s">
        <v>456</v>
      </c>
      <c r="C118" t="s">
        <v>521</v>
      </c>
      <c r="D118" s="23" t="s">
        <v>484</v>
      </c>
      <c r="E118" s="142" t="s">
        <v>660</v>
      </c>
      <c r="F118" s="142" t="s">
        <v>660</v>
      </c>
      <c r="G118" s="142" t="s">
        <v>660</v>
      </c>
      <c r="H118" s="142" t="s">
        <v>660</v>
      </c>
      <c r="I118" s="142" t="s">
        <v>660</v>
      </c>
      <c r="J118" s="87">
        <v>0</v>
      </c>
      <c r="K118" s="87">
        <v>0</v>
      </c>
      <c r="L118" s="87">
        <v>0</v>
      </c>
      <c r="M118" s="87">
        <v>0</v>
      </c>
      <c r="N118" s="87">
        <v>0</v>
      </c>
      <c r="O118" s="87">
        <v>0</v>
      </c>
      <c r="P118" s="87">
        <v>0</v>
      </c>
      <c r="Q118" s="87">
        <v>0</v>
      </c>
      <c r="R118" s="87">
        <v>0</v>
      </c>
      <c r="S118" s="87">
        <v>0</v>
      </c>
      <c r="T118" s="87">
        <v>0</v>
      </c>
      <c r="U118" s="87">
        <v>0</v>
      </c>
      <c r="V118" s="142" t="s">
        <v>660</v>
      </c>
      <c r="W118" s="87">
        <v>0</v>
      </c>
    </row>
    <row r="119" spans="1:23" x14ac:dyDescent="0.2">
      <c r="A119" t="s">
        <v>497</v>
      </c>
      <c r="B119" t="s">
        <v>456</v>
      </c>
      <c r="C119" t="s">
        <v>522</v>
      </c>
      <c r="D119" s="23" t="s">
        <v>484</v>
      </c>
      <c r="E119" s="142" t="s">
        <v>660</v>
      </c>
      <c r="F119" s="142" t="s">
        <v>660</v>
      </c>
      <c r="G119" s="142" t="s">
        <v>660</v>
      </c>
      <c r="H119" s="142" t="s">
        <v>660</v>
      </c>
      <c r="I119" s="142" t="s">
        <v>660</v>
      </c>
      <c r="J119" s="87">
        <v>0</v>
      </c>
      <c r="K119" s="87">
        <v>0</v>
      </c>
      <c r="L119" s="87">
        <v>0</v>
      </c>
      <c r="M119" s="87">
        <v>0</v>
      </c>
      <c r="N119" s="87">
        <v>0</v>
      </c>
      <c r="O119" s="87">
        <v>0</v>
      </c>
      <c r="P119" s="87">
        <v>0</v>
      </c>
      <c r="Q119" s="87">
        <v>0</v>
      </c>
      <c r="R119" s="87">
        <v>0</v>
      </c>
      <c r="S119" s="87">
        <v>0</v>
      </c>
      <c r="T119" s="87">
        <v>0</v>
      </c>
      <c r="U119" s="87">
        <v>0</v>
      </c>
      <c r="V119" s="142" t="s">
        <v>660</v>
      </c>
      <c r="W119" s="87">
        <v>0</v>
      </c>
    </row>
    <row r="120" spans="1:23" x14ac:dyDescent="0.2">
      <c r="A120" t="s">
        <v>497</v>
      </c>
      <c r="B120" t="s">
        <v>456</v>
      </c>
      <c r="C120" t="s">
        <v>523</v>
      </c>
      <c r="D120" s="23" t="s">
        <v>484</v>
      </c>
      <c r="E120" s="142" t="s">
        <v>660</v>
      </c>
      <c r="F120" s="142" t="s">
        <v>660</v>
      </c>
      <c r="G120" s="142" t="s">
        <v>660</v>
      </c>
      <c r="H120" s="142" t="s">
        <v>660</v>
      </c>
      <c r="I120" s="142" t="s">
        <v>660</v>
      </c>
      <c r="J120" s="87">
        <v>0</v>
      </c>
      <c r="K120" s="87">
        <v>0</v>
      </c>
      <c r="L120" s="87">
        <v>0</v>
      </c>
      <c r="M120" s="87">
        <v>0</v>
      </c>
      <c r="N120" s="87">
        <v>0</v>
      </c>
      <c r="O120" s="87">
        <v>0</v>
      </c>
      <c r="P120" s="87">
        <v>0</v>
      </c>
      <c r="Q120" s="87">
        <v>0</v>
      </c>
      <c r="R120" s="87">
        <v>0</v>
      </c>
      <c r="S120" s="87">
        <v>0</v>
      </c>
      <c r="T120" s="87">
        <v>0</v>
      </c>
      <c r="U120" s="87">
        <v>0</v>
      </c>
      <c r="V120" s="142" t="s">
        <v>660</v>
      </c>
      <c r="W120" s="87">
        <v>0</v>
      </c>
    </row>
    <row r="121" spans="1:23" x14ac:dyDescent="0.2">
      <c r="A121" t="s">
        <v>497</v>
      </c>
      <c r="B121" t="s">
        <v>456</v>
      </c>
      <c r="C121" t="s">
        <v>524</v>
      </c>
      <c r="D121" s="23" t="s">
        <v>484</v>
      </c>
      <c r="E121" s="142" t="s">
        <v>660</v>
      </c>
      <c r="F121" s="142" t="s">
        <v>660</v>
      </c>
      <c r="G121" s="142" t="s">
        <v>660</v>
      </c>
      <c r="H121" s="142" t="s">
        <v>660</v>
      </c>
      <c r="I121" s="142" t="s">
        <v>660</v>
      </c>
      <c r="J121" s="87">
        <v>0</v>
      </c>
      <c r="K121" s="87">
        <v>0</v>
      </c>
      <c r="L121" s="87">
        <v>0</v>
      </c>
      <c r="M121" s="87">
        <v>0</v>
      </c>
      <c r="N121" s="87">
        <v>0</v>
      </c>
      <c r="O121" s="87">
        <v>0</v>
      </c>
      <c r="P121" s="87">
        <v>0</v>
      </c>
      <c r="Q121" s="87">
        <v>0</v>
      </c>
      <c r="R121" s="87">
        <v>0</v>
      </c>
      <c r="S121" s="87">
        <v>0</v>
      </c>
      <c r="T121" s="87">
        <v>0</v>
      </c>
      <c r="U121" s="87">
        <v>0</v>
      </c>
      <c r="V121" s="142" t="s">
        <v>660</v>
      </c>
      <c r="W121" s="87">
        <v>0</v>
      </c>
    </row>
    <row r="122" spans="1:23" x14ac:dyDescent="0.2">
      <c r="A122" t="s">
        <v>497</v>
      </c>
      <c r="B122" t="s">
        <v>456</v>
      </c>
      <c r="C122" t="s">
        <v>525</v>
      </c>
      <c r="D122" s="23" t="s">
        <v>484</v>
      </c>
      <c r="E122" s="142" t="s">
        <v>660</v>
      </c>
      <c r="F122" s="142" t="s">
        <v>660</v>
      </c>
      <c r="G122" s="142" t="s">
        <v>660</v>
      </c>
      <c r="H122" s="142" t="s">
        <v>660</v>
      </c>
      <c r="I122" s="142" t="s">
        <v>660</v>
      </c>
      <c r="J122" s="87">
        <v>0</v>
      </c>
      <c r="K122" s="87">
        <v>0</v>
      </c>
      <c r="L122" s="87">
        <v>0</v>
      </c>
      <c r="M122" s="87">
        <v>0</v>
      </c>
      <c r="N122" s="87">
        <v>0</v>
      </c>
      <c r="O122" s="87">
        <v>0</v>
      </c>
      <c r="P122" s="87">
        <v>0</v>
      </c>
      <c r="Q122" s="87">
        <v>0</v>
      </c>
      <c r="R122" s="87">
        <v>0</v>
      </c>
      <c r="S122" s="87">
        <v>0</v>
      </c>
      <c r="T122" s="87">
        <v>0</v>
      </c>
      <c r="U122" s="87">
        <v>0</v>
      </c>
      <c r="V122" s="142" t="s">
        <v>660</v>
      </c>
      <c r="W122" s="87">
        <v>0</v>
      </c>
    </row>
    <row r="123" spans="1:23" x14ac:dyDescent="0.2">
      <c r="A123" t="s">
        <v>497</v>
      </c>
      <c r="B123" t="s">
        <v>456</v>
      </c>
      <c r="C123" t="s">
        <v>526</v>
      </c>
      <c r="D123" s="23" t="s">
        <v>484</v>
      </c>
      <c r="E123" s="142" t="s">
        <v>660</v>
      </c>
      <c r="F123" s="142" t="s">
        <v>660</v>
      </c>
      <c r="G123" s="142" t="s">
        <v>660</v>
      </c>
      <c r="H123" s="142" t="s">
        <v>660</v>
      </c>
      <c r="I123" s="142" t="s">
        <v>660</v>
      </c>
      <c r="J123" s="87">
        <v>0</v>
      </c>
      <c r="K123" s="87">
        <v>0</v>
      </c>
      <c r="L123" s="87">
        <v>0</v>
      </c>
      <c r="M123" s="87">
        <v>0</v>
      </c>
      <c r="N123" s="87">
        <v>0</v>
      </c>
      <c r="O123" s="87">
        <v>0</v>
      </c>
      <c r="P123" s="87">
        <v>0</v>
      </c>
      <c r="Q123" s="87">
        <v>0</v>
      </c>
      <c r="R123" s="87">
        <v>0</v>
      </c>
      <c r="S123" s="87">
        <v>0</v>
      </c>
      <c r="T123" s="87">
        <v>0</v>
      </c>
      <c r="U123" s="87">
        <v>0</v>
      </c>
      <c r="V123" s="142" t="s">
        <v>660</v>
      </c>
      <c r="W123" s="87">
        <v>0</v>
      </c>
    </row>
    <row r="124" spans="1:23" x14ac:dyDescent="0.2">
      <c r="A124" t="s">
        <v>497</v>
      </c>
      <c r="B124" t="s">
        <v>456</v>
      </c>
      <c r="C124" t="s">
        <v>527</v>
      </c>
      <c r="D124" s="23" t="s">
        <v>484</v>
      </c>
      <c r="E124" s="142" t="s">
        <v>660</v>
      </c>
      <c r="F124" s="142" t="s">
        <v>660</v>
      </c>
      <c r="G124" s="142" t="s">
        <v>660</v>
      </c>
      <c r="H124" s="142" t="s">
        <v>660</v>
      </c>
      <c r="I124" s="142" t="s">
        <v>660</v>
      </c>
      <c r="J124" s="87">
        <v>0</v>
      </c>
      <c r="K124" s="87">
        <v>0</v>
      </c>
      <c r="L124" s="87">
        <v>0</v>
      </c>
      <c r="M124" s="87">
        <v>0</v>
      </c>
      <c r="N124" s="87">
        <v>0</v>
      </c>
      <c r="O124" s="87">
        <v>0</v>
      </c>
      <c r="P124" s="87">
        <v>0</v>
      </c>
      <c r="Q124" s="87">
        <v>0</v>
      </c>
      <c r="R124" s="87">
        <v>0</v>
      </c>
      <c r="S124" s="87">
        <v>0</v>
      </c>
      <c r="T124" s="87">
        <v>0</v>
      </c>
      <c r="U124" s="87">
        <v>0</v>
      </c>
      <c r="V124" s="142" t="s">
        <v>660</v>
      </c>
      <c r="W124" s="87">
        <v>0</v>
      </c>
    </row>
    <row r="125" spans="1:23" x14ac:dyDescent="0.2">
      <c r="A125" t="s">
        <v>497</v>
      </c>
      <c r="B125" t="s">
        <v>456</v>
      </c>
      <c r="C125" t="s">
        <v>528</v>
      </c>
      <c r="D125" s="23" t="s">
        <v>484</v>
      </c>
      <c r="E125" s="142" t="s">
        <v>660</v>
      </c>
      <c r="F125" s="142" t="s">
        <v>660</v>
      </c>
      <c r="G125" s="142" t="s">
        <v>660</v>
      </c>
      <c r="H125" s="142" t="s">
        <v>660</v>
      </c>
      <c r="I125" s="142" t="s">
        <v>660</v>
      </c>
      <c r="J125" s="87">
        <v>0</v>
      </c>
      <c r="K125" s="87">
        <v>0</v>
      </c>
      <c r="L125" s="87">
        <v>0</v>
      </c>
      <c r="M125" s="87">
        <v>0</v>
      </c>
      <c r="N125" s="87">
        <v>0</v>
      </c>
      <c r="O125" s="87">
        <v>0</v>
      </c>
      <c r="P125" s="87">
        <v>0</v>
      </c>
      <c r="Q125" s="87">
        <v>0</v>
      </c>
      <c r="R125" s="87">
        <v>0</v>
      </c>
      <c r="S125" s="87">
        <v>0</v>
      </c>
      <c r="T125" s="87">
        <v>0</v>
      </c>
      <c r="U125" s="87">
        <v>0</v>
      </c>
      <c r="V125" s="142" t="s">
        <v>660</v>
      </c>
      <c r="W125" s="87">
        <v>0</v>
      </c>
    </row>
    <row r="126" spans="1:23" x14ac:dyDescent="0.2">
      <c r="A126" t="s">
        <v>497</v>
      </c>
      <c r="B126" t="s">
        <v>456</v>
      </c>
      <c r="C126" t="s">
        <v>529</v>
      </c>
      <c r="D126" s="23" t="s">
        <v>484</v>
      </c>
      <c r="E126" s="142" t="s">
        <v>660</v>
      </c>
      <c r="F126" s="142" t="s">
        <v>660</v>
      </c>
      <c r="G126" s="142" t="s">
        <v>660</v>
      </c>
      <c r="H126" s="142" t="s">
        <v>660</v>
      </c>
      <c r="I126" s="142" t="s">
        <v>660</v>
      </c>
      <c r="J126" s="87">
        <v>0</v>
      </c>
      <c r="K126" s="87">
        <v>0</v>
      </c>
      <c r="L126" s="87">
        <v>0</v>
      </c>
      <c r="M126" s="87">
        <v>0</v>
      </c>
      <c r="N126" s="87">
        <v>0</v>
      </c>
      <c r="O126" s="87">
        <v>0</v>
      </c>
      <c r="P126" s="87">
        <v>0</v>
      </c>
      <c r="Q126" s="87">
        <v>0</v>
      </c>
      <c r="R126" s="87">
        <v>0</v>
      </c>
      <c r="S126" s="87">
        <v>0</v>
      </c>
      <c r="T126" s="87">
        <v>0</v>
      </c>
      <c r="U126" s="87">
        <v>0</v>
      </c>
      <c r="V126" s="142" t="s">
        <v>660</v>
      </c>
      <c r="W126" s="87">
        <v>0</v>
      </c>
    </row>
    <row r="127" spans="1:23" x14ac:dyDescent="0.2">
      <c r="A127" t="s">
        <v>497</v>
      </c>
      <c r="B127" t="s">
        <v>456</v>
      </c>
      <c r="C127" t="s">
        <v>530</v>
      </c>
      <c r="D127" s="23" t="s">
        <v>484</v>
      </c>
      <c r="E127" s="142" t="s">
        <v>660</v>
      </c>
      <c r="F127" s="142" t="s">
        <v>660</v>
      </c>
      <c r="G127" s="142" t="s">
        <v>660</v>
      </c>
      <c r="H127" s="142" t="s">
        <v>660</v>
      </c>
      <c r="I127" s="142" t="s">
        <v>660</v>
      </c>
      <c r="J127" s="87">
        <v>0</v>
      </c>
      <c r="K127" s="87">
        <v>0</v>
      </c>
      <c r="L127" s="87">
        <v>0</v>
      </c>
      <c r="M127" s="87">
        <v>0</v>
      </c>
      <c r="N127" s="87">
        <v>0</v>
      </c>
      <c r="O127" s="87">
        <v>0</v>
      </c>
      <c r="P127" s="87">
        <v>0</v>
      </c>
      <c r="Q127" s="87">
        <v>0</v>
      </c>
      <c r="R127" s="87">
        <v>0</v>
      </c>
      <c r="S127" s="87">
        <v>0</v>
      </c>
      <c r="T127" s="87">
        <v>0</v>
      </c>
      <c r="U127" s="87">
        <v>0</v>
      </c>
      <c r="V127" s="142" t="s">
        <v>660</v>
      </c>
      <c r="W127" s="87">
        <v>0</v>
      </c>
    </row>
    <row r="128" spans="1:23" x14ac:dyDescent="0.2">
      <c r="A128" t="s">
        <v>497</v>
      </c>
      <c r="B128" t="s">
        <v>456</v>
      </c>
      <c r="C128" t="s">
        <v>531</v>
      </c>
      <c r="D128" s="23" t="s">
        <v>484</v>
      </c>
      <c r="E128" s="142" t="s">
        <v>660</v>
      </c>
      <c r="F128" s="142" t="s">
        <v>660</v>
      </c>
      <c r="G128" s="142" t="s">
        <v>660</v>
      </c>
      <c r="H128" s="142" t="s">
        <v>660</v>
      </c>
      <c r="I128" s="142" t="s">
        <v>660</v>
      </c>
      <c r="J128" s="87">
        <v>0</v>
      </c>
      <c r="K128" s="87">
        <v>0</v>
      </c>
      <c r="L128" s="87">
        <v>0</v>
      </c>
      <c r="M128" s="87">
        <v>0</v>
      </c>
      <c r="N128" s="87">
        <v>0</v>
      </c>
      <c r="O128" s="87">
        <v>0</v>
      </c>
      <c r="P128" s="87">
        <v>0</v>
      </c>
      <c r="Q128" s="87">
        <v>0</v>
      </c>
      <c r="R128" s="87">
        <v>0</v>
      </c>
      <c r="S128" s="87">
        <v>0</v>
      </c>
      <c r="T128" s="87">
        <v>0</v>
      </c>
      <c r="U128" s="87">
        <v>0</v>
      </c>
      <c r="V128" s="142" t="s">
        <v>660</v>
      </c>
      <c r="W128" s="87">
        <v>0</v>
      </c>
    </row>
    <row r="129" spans="1:23" x14ac:dyDescent="0.2">
      <c r="A129" t="s">
        <v>497</v>
      </c>
      <c r="B129" t="s">
        <v>456</v>
      </c>
      <c r="C129" t="s">
        <v>532</v>
      </c>
      <c r="D129" s="23" t="s">
        <v>484</v>
      </c>
      <c r="E129" s="142" t="s">
        <v>660</v>
      </c>
      <c r="F129" s="142" t="s">
        <v>660</v>
      </c>
      <c r="G129" s="142" t="s">
        <v>660</v>
      </c>
      <c r="H129" s="142" t="s">
        <v>660</v>
      </c>
      <c r="I129" s="142" t="s">
        <v>660</v>
      </c>
      <c r="J129" s="87">
        <v>0</v>
      </c>
      <c r="K129" s="87">
        <v>0</v>
      </c>
      <c r="L129" s="87">
        <v>0</v>
      </c>
      <c r="M129" s="87">
        <v>0</v>
      </c>
      <c r="N129" s="87">
        <v>0</v>
      </c>
      <c r="O129" s="87">
        <v>0</v>
      </c>
      <c r="P129" s="87">
        <v>0</v>
      </c>
      <c r="Q129" s="87">
        <v>0</v>
      </c>
      <c r="R129" s="87">
        <v>0</v>
      </c>
      <c r="S129" s="87">
        <v>0</v>
      </c>
      <c r="T129" s="87">
        <v>0</v>
      </c>
      <c r="U129" s="87">
        <v>0</v>
      </c>
      <c r="V129" s="142" t="s">
        <v>660</v>
      </c>
      <c r="W129" s="87">
        <v>0</v>
      </c>
    </row>
    <row r="130" spans="1:23" x14ac:dyDescent="0.2">
      <c r="A130" t="s">
        <v>497</v>
      </c>
      <c r="B130" t="s">
        <v>456</v>
      </c>
      <c r="C130" t="s">
        <v>533</v>
      </c>
      <c r="D130" s="23" t="s">
        <v>484</v>
      </c>
      <c r="E130" s="142" t="s">
        <v>660</v>
      </c>
      <c r="F130" s="142" t="s">
        <v>660</v>
      </c>
      <c r="G130" s="142" t="s">
        <v>660</v>
      </c>
      <c r="H130" s="142" t="s">
        <v>660</v>
      </c>
      <c r="I130" s="142" t="s">
        <v>660</v>
      </c>
      <c r="J130" s="87">
        <v>0</v>
      </c>
      <c r="K130" s="87">
        <v>0</v>
      </c>
      <c r="L130" s="87">
        <v>0</v>
      </c>
      <c r="M130" s="87">
        <v>0</v>
      </c>
      <c r="N130" s="87">
        <v>0</v>
      </c>
      <c r="O130" s="87">
        <v>0</v>
      </c>
      <c r="P130" s="87">
        <v>0</v>
      </c>
      <c r="Q130" s="87">
        <v>0</v>
      </c>
      <c r="R130" s="87">
        <v>0</v>
      </c>
      <c r="S130" s="87">
        <v>0</v>
      </c>
      <c r="T130" s="87">
        <v>0</v>
      </c>
      <c r="U130" s="87">
        <v>0</v>
      </c>
      <c r="V130" s="142" t="s">
        <v>660</v>
      </c>
      <c r="W130" s="87">
        <v>0</v>
      </c>
    </row>
    <row r="131" spans="1:23" x14ac:dyDescent="0.2">
      <c r="A131" t="s">
        <v>497</v>
      </c>
      <c r="B131" t="s">
        <v>456</v>
      </c>
      <c r="C131" t="s">
        <v>534</v>
      </c>
      <c r="D131" s="23" t="s">
        <v>484</v>
      </c>
      <c r="E131" s="142" t="s">
        <v>660</v>
      </c>
      <c r="F131" s="142" t="s">
        <v>660</v>
      </c>
      <c r="G131" s="142" t="s">
        <v>660</v>
      </c>
      <c r="H131" s="142" t="s">
        <v>660</v>
      </c>
      <c r="I131" s="142" t="s">
        <v>660</v>
      </c>
      <c r="J131" s="87">
        <v>0</v>
      </c>
      <c r="K131" s="87">
        <v>0</v>
      </c>
      <c r="L131" s="87">
        <v>0</v>
      </c>
      <c r="M131" s="87">
        <v>0</v>
      </c>
      <c r="N131" s="87">
        <v>0</v>
      </c>
      <c r="O131" s="87">
        <v>0</v>
      </c>
      <c r="P131" s="87">
        <v>0</v>
      </c>
      <c r="Q131" s="87">
        <v>0</v>
      </c>
      <c r="R131" s="87">
        <v>0</v>
      </c>
      <c r="S131" s="87">
        <v>0</v>
      </c>
      <c r="T131" s="87">
        <v>0</v>
      </c>
      <c r="U131" s="87">
        <v>0</v>
      </c>
      <c r="V131" s="142" t="s">
        <v>660</v>
      </c>
      <c r="W131" s="87">
        <v>0</v>
      </c>
    </row>
    <row r="132" spans="1:23" x14ac:dyDescent="0.2">
      <c r="A132" t="s">
        <v>497</v>
      </c>
      <c r="B132" t="s">
        <v>456</v>
      </c>
      <c r="C132" t="s">
        <v>535</v>
      </c>
      <c r="D132" s="23" t="s">
        <v>484</v>
      </c>
      <c r="E132" s="142" t="s">
        <v>660</v>
      </c>
      <c r="F132" s="142" t="s">
        <v>660</v>
      </c>
      <c r="G132" s="142" t="s">
        <v>660</v>
      </c>
      <c r="H132" s="142" t="s">
        <v>660</v>
      </c>
      <c r="I132" s="142" t="s">
        <v>660</v>
      </c>
      <c r="J132" s="87">
        <v>0</v>
      </c>
      <c r="K132" s="87">
        <v>0</v>
      </c>
      <c r="L132" s="87">
        <v>0</v>
      </c>
      <c r="M132" s="87">
        <v>0</v>
      </c>
      <c r="N132" s="87">
        <v>0</v>
      </c>
      <c r="O132" s="87">
        <v>0</v>
      </c>
      <c r="P132" s="87">
        <v>0</v>
      </c>
      <c r="Q132" s="87">
        <v>0</v>
      </c>
      <c r="R132" s="87">
        <v>0</v>
      </c>
      <c r="S132" s="87">
        <v>0</v>
      </c>
      <c r="T132" s="87">
        <v>0</v>
      </c>
      <c r="U132" s="87">
        <v>0</v>
      </c>
      <c r="V132" s="142" t="s">
        <v>660</v>
      </c>
      <c r="W132" s="87">
        <v>0</v>
      </c>
    </row>
    <row r="133" spans="1:23" x14ac:dyDescent="0.2">
      <c r="A133" t="s">
        <v>497</v>
      </c>
      <c r="B133" t="s">
        <v>456</v>
      </c>
      <c r="C133" t="s">
        <v>536</v>
      </c>
      <c r="D133" s="23" t="s">
        <v>127</v>
      </c>
      <c r="E133" s="142" t="s">
        <v>660</v>
      </c>
      <c r="F133" s="142" t="s">
        <v>660</v>
      </c>
      <c r="G133" s="142" t="s">
        <v>660</v>
      </c>
      <c r="H133" s="142" t="s">
        <v>660</v>
      </c>
      <c r="I133" s="142" t="s">
        <v>660</v>
      </c>
      <c r="J133" s="18">
        <f>IF(J15="Commercial",'SAM Inputs Setup'!$F$845,'SAM Inputs Setup'!$F$844)*100</f>
        <v>100</v>
      </c>
      <c r="K133" s="18">
        <f>IF(K15="Commercial",'SAM Inputs Setup'!$F$845,'SAM Inputs Setup'!$F$844)*100</f>
        <v>100</v>
      </c>
      <c r="L133" s="18">
        <f>IF(L15="Commercial",'SAM Inputs Setup'!$F$845,'SAM Inputs Setup'!$F$844)*100</f>
        <v>100</v>
      </c>
      <c r="M133" s="18">
        <f>IF(M15="Commercial",'SAM Inputs Setup'!$F$845,'SAM Inputs Setup'!$F$844)*100</f>
        <v>100</v>
      </c>
      <c r="N133" s="18">
        <f>IF(N15="Commercial",'SAM Inputs Setup'!$F$845,'SAM Inputs Setup'!$F$844)*100</f>
        <v>100</v>
      </c>
      <c r="O133" s="18">
        <f>IF(O15="Commercial",'SAM Inputs Setup'!$F$845,'SAM Inputs Setup'!$F$844)*100</f>
        <v>100</v>
      </c>
      <c r="P133" s="18">
        <f>IF(P15="Commercial",'SAM Inputs Setup'!$F$845,'SAM Inputs Setup'!$F$844)*100</f>
        <v>100</v>
      </c>
      <c r="Q133" s="18">
        <f>IF(Q15="Commercial",'SAM Inputs Setup'!$F$845,'SAM Inputs Setup'!$F$844)*100</f>
        <v>100</v>
      </c>
      <c r="R133" s="18">
        <f>IF(R15="Commercial",'SAM Inputs Setup'!$F$845,'SAM Inputs Setup'!$F$844)*100</f>
        <v>100</v>
      </c>
      <c r="S133" s="18">
        <f>IF(S15="Commercial",'SAM Inputs Setup'!$F$845,'SAM Inputs Setup'!$F$844)*100</f>
        <v>100</v>
      </c>
      <c r="T133" s="18">
        <f>IF(T15="Commercial",'SAM Inputs Setup'!$F$845,'SAM Inputs Setup'!$F$844)*100</f>
        <v>100</v>
      </c>
      <c r="U133" s="18">
        <f>IF(U15="Commercial",'SAM Inputs Setup'!$F$845,'SAM Inputs Setup'!$F$844)*100</f>
        <v>100</v>
      </c>
      <c r="V133" s="142" t="s">
        <v>660</v>
      </c>
      <c r="W133" s="18">
        <f>IF(W15="Commercial",'SAM Inputs Setup'!$F$845,'SAM Inputs Setup'!$F$844)*100</f>
        <v>100</v>
      </c>
    </row>
    <row r="134" spans="1:23" x14ac:dyDescent="0.2">
      <c r="A134" t="s">
        <v>497</v>
      </c>
      <c r="B134" t="s">
        <v>456</v>
      </c>
      <c r="C134" t="s">
        <v>537</v>
      </c>
      <c r="D134" s="23" t="s">
        <v>127</v>
      </c>
      <c r="E134" s="142" t="s">
        <v>660</v>
      </c>
      <c r="F134" s="142" t="s">
        <v>660</v>
      </c>
      <c r="G134" s="142" t="s">
        <v>660</v>
      </c>
      <c r="H134" s="142" t="s">
        <v>660</v>
      </c>
      <c r="I134" s="142" t="s">
        <v>660</v>
      </c>
      <c r="J134" s="87">
        <v>0</v>
      </c>
      <c r="K134" s="87">
        <v>0</v>
      </c>
      <c r="L134" s="87">
        <v>0</v>
      </c>
      <c r="M134" s="87">
        <v>0</v>
      </c>
      <c r="N134" s="87">
        <v>0</v>
      </c>
      <c r="O134" s="87">
        <v>0</v>
      </c>
      <c r="P134" s="87">
        <v>0</v>
      </c>
      <c r="Q134" s="87">
        <v>0</v>
      </c>
      <c r="R134" s="87">
        <v>0</v>
      </c>
      <c r="S134" s="87">
        <v>0</v>
      </c>
      <c r="T134" s="87">
        <v>0</v>
      </c>
      <c r="U134" s="87">
        <v>0</v>
      </c>
      <c r="V134" s="142" t="s">
        <v>660</v>
      </c>
      <c r="W134" s="87">
        <v>0</v>
      </c>
    </row>
    <row r="135" spans="1:23" x14ac:dyDescent="0.2">
      <c r="A135" t="s">
        <v>538</v>
      </c>
      <c r="B135" t="s">
        <v>540</v>
      </c>
      <c r="C135" t="s">
        <v>539</v>
      </c>
      <c r="D135" s="23" t="s">
        <v>541</v>
      </c>
      <c r="E135" s="87" t="s">
        <v>542</v>
      </c>
      <c r="F135" s="87" t="s">
        <v>542</v>
      </c>
      <c r="G135" s="87" t="s">
        <v>542</v>
      </c>
      <c r="H135" s="87" t="s">
        <v>542</v>
      </c>
      <c r="I135" s="87" t="s">
        <v>542</v>
      </c>
      <c r="J135" s="142" t="s">
        <v>660</v>
      </c>
      <c r="K135" s="142" t="s">
        <v>660</v>
      </c>
      <c r="L135" s="142" t="s">
        <v>660</v>
      </c>
      <c r="M135" s="142" t="s">
        <v>660</v>
      </c>
      <c r="N135" s="142" t="s">
        <v>660</v>
      </c>
      <c r="O135" s="142" t="s">
        <v>660</v>
      </c>
      <c r="P135" s="142" t="s">
        <v>660</v>
      </c>
      <c r="Q135" s="142" t="s">
        <v>660</v>
      </c>
      <c r="R135" s="142" t="s">
        <v>660</v>
      </c>
      <c r="S135" s="142" t="s">
        <v>660</v>
      </c>
      <c r="T135" s="142" t="s">
        <v>660</v>
      </c>
      <c r="U135" s="142" t="s">
        <v>660</v>
      </c>
      <c r="V135" s="87" t="s">
        <v>542</v>
      </c>
      <c r="W135" s="142" t="s">
        <v>660</v>
      </c>
    </row>
    <row r="136" spans="1:23" x14ac:dyDescent="0.2">
      <c r="A136" t="s">
        <v>538</v>
      </c>
      <c r="B136" t="s">
        <v>544</v>
      </c>
      <c r="C136" t="s">
        <v>543</v>
      </c>
      <c r="D136" s="23" t="s">
        <v>158</v>
      </c>
      <c r="E136" s="87">
        <v>0</v>
      </c>
      <c r="F136" s="87">
        <v>0</v>
      </c>
      <c r="G136" s="87">
        <v>0</v>
      </c>
      <c r="H136" s="87">
        <v>0</v>
      </c>
      <c r="I136" s="87">
        <v>0</v>
      </c>
      <c r="J136" s="142" t="s">
        <v>660</v>
      </c>
      <c r="K136" s="142" t="s">
        <v>660</v>
      </c>
      <c r="L136" s="142" t="s">
        <v>660</v>
      </c>
      <c r="M136" s="142" t="s">
        <v>660</v>
      </c>
      <c r="N136" s="142" t="s">
        <v>660</v>
      </c>
      <c r="O136" s="142" t="s">
        <v>660</v>
      </c>
      <c r="P136" s="142" t="s">
        <v>660</v>
      </c>
      <c r="Q136" s="142" t="s">
        <v>660</v>
      </c>
      <c r="R136" s="142" t="s">
        <v>660</v>
      </c>
      <c r="S136" s="142" t="s">
        <v>660</v>
      </c>
      <c r="T136" s="142" t="s">
        <v>660</v>
      </c>
      <c r="U136" s="142" t="s">
        <v>660</v>
      </c>
      <c r="V136" s="87">
        <v>0</v>
      </c>
      <c r="W136" s="142" t="s">
        <v>660</v>
      </c>
    </row>
    <row r="137" spans="1:23" x14ac:dyDescent="0.2">
      <c r="A137" t="s">
        <v>538</v>
      </c>
      <c r="B137" t="s">
        <v>546</v>
      </c>
      <c r="C137" t="s">
        <v>545</v>
      </c>
      <c r="D137" s="23" t="s">
        <v>315</v>
      </c>
      <c r="E137" s="18">
        <f>INDEX('SAM Inputs Setup'!$E$814:$E$832,MATCH(E11,'SAM Inputs Setup'!$A$814:$A$832,0))*100</f>
        <v>2.4</v>
      </c>
      <c r="F137" s="18">
        <f>INDEX('SAM Inputs Setup'!$E$815:$E$832,MATCH(F11,'SAM Inputs Setup'!$A$815:$A$832,0))*100</f>
        <v>2.4</v>
      </c>
      <c r="G137" s="18">
        <f>INDEX('SAM Inputs Setup'!$E$815:$E$832,MATCH(G11,'SAM Inputs Setup'!$A$815:$A$832,0))*100</f>
        <v>2.4</v>
      </c>
      <c r="H137" s="18">
        <f>INDEX('SAM Inputs Setup'!$E$815:$E$832,MATCH(H11,'SAM Inputs Setup'!$A$815:$A$832,0))*100</f>
        <v>2.4</v>
      </c>
      <c r="I137" s="18">
        <f>INDEX('SAM Inputs Setup'!$E$815:$E$832,MATCH(I11,'SAM Inputs Setup'!$A$815:$A$832,0))*100</f>
        <v>2.4</v>
      </c>
      <c r="J137" s="142" t="s">
        <v>660</v>
      </c>
      <c r="K137" s="142" t="s">
        <v>660</v>
      </c>
      <c r="L137" s="142" t="s">
        <v>660</v>
      </c>
      <c r="M137" s="142" t="s">
        <v>660</v>
      </c>
      <c r="N137" s="142" t="s">
        <v>660</v>
      </c>
      <c r="O137" s="142" t="s">
        <v>660</v>
      </c>
      <c r="P137" s="142" t="s">
        <v>660</v>
      </c>
      <c r="Q137" s="142" t="s">
        <v>660</v>
      </c>
      <c r="R137" s="142" t="s">
        <v>660</v>
      </c>
      <c r="S137" s="142" t="s">
        <v>660</v>
      </c>
      <c r="T137" s="142" t="s">
        <v>660</v>
      </c>
      <c r="U137" s="142" t="s">
        <v>660</v>
      </c>
      <c r="V137" s="18">
        <f>INDEX('SAM Inputs Setup'!$E$815:$E$832,MATCH(V11,'SAM Inputs Setup'!$A$815:$A$832,0))*100</f>
        <v>2.5</v>
      </c>
      <c r="W137" s="142" t="s">
        <v>660</v>
      </c>
    </row>
    <row r="138" spans="1:23" x14ac:dyDescent="0.2">
      <c r="A138" t="s">
        <v>547</v>
      </c>
      <c r="B138" t="s">
        <v>2</v>
      </c>
      <c r="C138" t="s">
        <v>548</v>
      </c>
      <c r="D138" s="23" t="s">
        <v>140</v>
      </c>
      <c r="E138" s="18" t="str">
        <f>INDEX('File Info'!$C$46:$C$49,MATCH('SAM Inputs Setup'!$E$10,List_EDCs,0))</f>
        <v>Public Service Elec &amp; Gas Co</v>
      </c>
      <c r="F138" s="18" t="str">
        <f>INDEX('File Info'!$C$46:$C$49,MATCH('SAM Inputs Setup'!$E$10,List_EDCs,0))</f>
        <v>Public Service Elec &amp; Gas Co</v>
      </c>
      <c r="G138" s="18" t="str">
        <f>INDEX('File Info'!$C$46:$C$49,MATCH('SAM Inputs Setup'!$E$10,List_EDCs,0))</f>
        <v>Public Service Elec &amp; Gas Co</v>
      </c>
      <c r="H138" s="18" t="str">
        <f>INDEX('File Info'!$C$46:$C$49,MATCH('SAM Inputs Setup'!$E$10,List_EDCs,0))</f>
        <v>Public Service Elec &amp; Gas Co</v>
      </c>
      <c r="I138" s="18" t="str">
        <f>INDEX('File Info'!$C$46:$C$49,MATCH('SAM Inputs Setup'!$E$10,List_EDCs,0))</f>
        <v>Public Service Elec &amp; Gas Co</v>
      </c>
      <c r="J138" s="142" t="s">
        <v>660</v>
      </c>
      <c r="K138" s="142" t="s">
        <v>660</v>
      </c>
      <c r="L138" s="142" t="s">
        <v>660</v>
      </c>
      <c r="M138" s="142" t="s">
        <v>660</v>
      </c>
      <c r="N138" s="142" t="s">
        <v>660</v>
      </c>
      <c r="O138" s="142" t="s">
        <v>660</v>
      </c>
      <c r="P138" s="142" t="s">
        <v>660</v>
      </c>
      <c r="Q138" s="142" t="s">
        <v>660</v>
      </c>
      <c r="R138" s="142" t="s">
        <v>660</v>
      </c>
      <c r="S138" s="142" t="s">
        <v>660</v>
      </c>
      <c r="T138" s="142" t="s">
        <v>660</v>
      </c>
      <c r="U138" s="142" t="s">
        <v>660</v>
      </c>
      <c r="V138" s="18" t="str">
        <f>INDEX('File Info'!$C$46:$C$49,MATCH('SAM Inputs Setup'!$E$10,List_EDCs,0))</f>
        <v>Public Service Elec &amp; Gas Co</v>
      </c>
      <c r="W138" s="142" t="s">
        <v>660</v>
      </c>
    </row>
    <row r="139" spans="1:23" x14ac:dyDescent="0.2">
      <c r="A139" t="s">
        <v>547</v>
      </c>
      <c r="B139" t="s">
        <v>141</v>
      </c>
      <c r="C139" t="s">
        <v>549</v>
      </c>
      <c r="D139" s="23" t="s">
        <v>140</v>
      </c>
      <c r="E139" s="18" t="str">
        <f>INDEX('SAM Inputs Setup'!$F$794:$F$799,MATCH(E11,'SAM Inputs Setup'!$A$794:$A$799,0))</f>
        <v>Rate Schedule GLP - General Lighting and Power Service</v>
      </c>
      <c r="F139" s="18" t="str">
        <f>INDEX('SAM Inputs Setup'!$F$794:$F$799,MATCH(F11,'SAM Inputs Setup'!$A$794:$A$799,0))</f>
        <v>Rate Schedule GLP - General Lighting and Power Service</v>
      </c>
      <c r="G139" s="18" t="str">
        <f>INDEX('SAM Inputs Setup'!$F$794:$F$799,MATCH(G11,'SAM Inputs Setup'!$A$794:$A$799,0))</f>
        <v>Rate Schedule GLP - General Lighting and Power Service</v>
      </c>
      <c r="H139" s="18" t="str">
        <f>INDEX('SAM Inputs Setup'!$F$794:$F$799,MATCH(H11,'SAM Inputs Setup'!$A$794:$A$799,0))</f>
        <v>Rate Schedule GLP - General Lighting and Power Service</v>
      </c>
      <c r="I139" s="18" t="str">
        <f>INDEX('SAM Inputs Setup'!$F$794:$F$799,MATCH(I11,'SAM Inputs Setup'!$A$794:$A$799,0))</f>
        <v>Rate Schedule GLP - General Lighting and Power Service</v>
      </c>
      <c r="J139" s="142" t="s">
        <v>660</v>
      </c>
      <c r="K139" s="142" t="s">
        <v>660</v>
      </c>
      <c r="L139" s="142" t="s">
        <v>660</v>
      </c>
      <c r="M139" s="142" t="s">
        <v>660</v>
      </c>
      <c r="N139" s="142" t="s">
        <v>660</v>
      </c>
      <c r="O139" s="142" t="s">
        <v>660</v>
      </c>
      <c r="P139" s="142" t="s">
        <v>660</v>
      </c>
      <c r="Q139" s="142" t="s">
        <v>660</v>
      </c>
      <c r="R139" s="142" t="s">
        <v>660</v>
      </c>
      <c r="S139" s="142" t="s">
        <v>660</v>
      </c>
      <c r="T139" s="142" t="s">
        <v>660</v>
      </c>
      <c r="U139" s="142" t="s">
        <v>660</v>
      </c>
      <c r="V139" s="18" t="str">
        <f>INDEX('SAM Inputs Setup'!$F$794:$F$799,MATCH(V11,'SAM Inputs Setup'!$A$794:$A$799,0))</f>
        <v>RS - Residential Service</v>
      </c>
      <c r="W139" s="142" t="s">
        <v>660</v>
      </c>
    </row>
    <row r="140" spans="1:23" x14ac:dyDescent="0.2">
      <c r="A140" t="s">
        <v>550</v>
      </c>
      <c r="B140" t="s">
        <v>552</v>
      </c>
      <c r="C140" t="s">
        <v>551</v>
      </c>
      <c r="D140" s="23" t="s">
        <v>553</v>
      </c>
      <c r="E140" s="18" t="str">
        <f>CHOOSE(E14,'SAM Inputs Setup'!$G$777,'SAM Inputs Setup'!$G$783,'SAM Inputs Setup'!$G$789)</f>
        <v>0.048842; 0.044867; 0; 0</v>
      </c>
      <c r="F140" s="18" t="str">
        <f>CHOOSE(F14,'SAM Inputs Setup'!$G$777,'SAM Inputs Setup'!$G$783,'SAM Inputs Setup'!$G$789)</f>
        <v>0.0657494; 0.0599264; 0; 0</v>
      </c>
      <c r="G140" s="18" t="str">
        <f>CHOOSE(G14,'SAM Inputs Setup'!$G$777,'SAM Inputs Setup'!$G$783,'SAM Inputs Setup'!$G$789)</f>
        <v>0.048842; 0.044867; 0; 0</v>
      </c>
      <c r="H140" s="18" t="str">
        <f>CHOOSE(H14,'SAM Inputs Setup'!$G$777,'SAM Inputs Setup'!$G$783,'SAM Inputs Setup'!$G$789)</f>
        <v>0.0657494; 0.0599264; 0; 0</v>
      </c>
      <c r="I140" s="18" t="str">
        <f>CHOOSE(I14,'SAM Inputs Setup'!$G$777,'SAM Inputs Setup'!$G$783,'SAM Inputs Setup'!$G$789)</f>
        <v>0.0657494; 0.0599264; 0; 0</v>
      </c>
      <c r="J140" s="142" t="s">
        <v>660</v>
      </c>
      <c r="K140" s="142" t="s">
        <v>660</v>
      </c>
      <c r="L140" s="142" t="s">
        <v>660</v>
      </c>
      <c r="M140" s="142" t="s">
        <v>660</v>
      </c>
      <c r="N140" s="142" t="s">
        <v>660</v>
      </c>
      <c r="O140" s="142" t="s">
        <v>660</v>
      </c>
      <c r="P140" s="142" t="s">
        <v>660</v>
      </c>
      <c r="Q140" s="142" t="s">
        <v>660</v>
      </c>
      <c r="R140" s="142" t="s">
        <v>660</v>
      </c>
      <c r="S140" s="142" t="s">
        <v>660</v>
      </c>
      <c r="T140" s="142" t="s">
        <v>660</v>
      </c>
      <c r="U140" s="142" t="s">
        <v>660</v>
      </c>
      <c r="V140" s="18" t="str">
        <f>CHOOSE(V14,'SAM Inputs Setup'!$G$777,'SAM Inputs Setup'!$G$783,'SAM Inputs Setup'!$G$789)</f>
        <v>0.171509; 0.171509; 0.174467; 0.188134</v>
      </c>
      <c r="W140" s="142" t="s">
        <v>660</v>
      </c>
    </row>
    <row r="141" spans="1:23" x14ac:dyDescent="0.2">
      <c r="A141" t="s">
        <v>554</v>
      </c>
      <c r="B141" t="s">
        <v>556</v>
      </c>
      <c r="C141" t="s">
        <v>555</v>
      </c>
      <c r="D141" s="23" t="s">
        <v>484</v>
      </c>
      <c r="E141" s="87">
        <v>0</v>
      </c>
      <c r="F141" s="87">
        <v>0</v>
      </c>
      <c r="G141" s="87">
        <v>0</v>
      </c>
      <c r="H141" s="87">
        <v>0</v>
      </c>
      <c r="I141" s="87">
        <v>0</v>
      </c>
      <c r="J141" s="142" t="s">
        <v>660</v>
      </c>
      <c r="K141" s="142" t="s">
        <v>660</v>
      </c>
      <c r="L141" s="142" t="s">
        <v>660</v>
      </c>
      <c r="M141" s="142" t="s">
        <v>660</v>
      </c>
      <c r="N141" s="142" t="s">
        <v>660</v>
      </c>
      <c r="O141" s="142" t="s">
        <v>660</v>
      </c>
      <c r="P141" s="142" t="s">
        <v>660</v>
      </c>
      <c r="Q141" s="142" t="s">
        <v>660</v>
      </c>
      <c r="R141" s="142" t="s">
        <v>660</v>
      </c>
      <c r="S141" s="142" t="s">
        <v>660</v>
      </c>
      <c r="T141" s="142" t="s">
        <v>660</v>
      </c>
      <c r="U141" s="142" t="s">
        <v>660</v>
      </c>
      <c r="V141" s="87">
        <v>0</v>
      </c>
      <c r="W141" s="142" t="s">
        <v>660</v>
      </c>
    </row>
    <row r="142" spans="1:23" x14ac:dyDescent="0.2"/>
  </sheetData>
  <dataValidations count="2">
    <dataValidation type="list" showInputMessage="1" showErrorMessage="1" sqref="E12:W12" xr:uid="{45AC2303-6EF6-48F4-B1FA-0B3F305BE5B9}">
      <formula1>List_SAMFinancialModel</formula1>
    </dataValidation>
    <dataValidation type="list" showInputMessage="1" showErrorMessage="1" sqref="F15:W15" xr:uid="{98BAE428-E0C8-4660-A363-047D4808CC39}">
      <formula1>List_ITCClass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9E8B9E89B88447881175AC94CF5F33" ma:contentTypeVersion="10" ma:contentTypeDescription="Create a new document." ma:contentTypeScope="" ma:versionID="83f1e491a06abf7efed0cd85116b160d">
  <xsd:schema xmlns:xsd="http://www.w3.org/2001/XMLSchema" xmlns:xs="http://www.w3.org/2001/XMLSchema" xmlns:p="http://schemas.microsoft.com/office/2006/metadata/properties" xmlns:ns2="fef4b4c6-93ec-433f-9735-8430b1785306" targetNamespace="http://schemas.microsoft.com/office/2006/metadata/properties" ma:root="true" ma:fieldsID="fc1821920bcd77ceae67624e044ba436" ns2:_="">
    <xsd:import namespace="fef4b4c6-93ec-433f-9735-8430b178530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4b4c6-93ec-433f-9735-8430b17853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FC047C-9BE7-461E-8204-DE5FF19DF411}">
  <ds:schemaRefs>
    <ds:schemaRef ds:uri="http://schemas.microsoft.com/sharepoint/v3/contenttype/forms"/>
  </ds:schemaRefs>
</ds:datastoreItem>
</file>

<file path=customXml/itemProps2.xml><?xml version="1.0" encoding="utf-8"?>
<ds:datastoreItem xmlns:ds="http://schemas.openxmlformats.org/officeDocument/2006/customXml" ds:itemID="{8DA4A80D-A013-493B-AE05-902C964938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4b4c6-93ec-433f-9735-8430b1785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80AF75-AD0B-4730-8CA2-448BC8C172E0}">
  <ds:schemaRefs>
    <ds:schemaRef ds:uri="http://schemas.microsoft.com/office/2006/documentManagement/types"/>
    <ds:schemaRef ds:uri="fef4b4c6-93ec-433f-9735-8430b1785306"/>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vt:lpstr>
      <vt:lpstr>File Info</vt:lpstr>
      <vt:lpstr>SAM Inputs Setup</vt:lpstr>
      <vt:lpstr>SAM Cases</vt:lpstr>
      <vt:lpstr>DraftVersion</vt:lpstr>
      <vt:lpstr>List_EDCs</vt:lpstr>
      <vt:lpstr>List_IncentiveTypes</vt:lpstr>
      <vt:lpstr>List_ITCClass</vt:lpstr>
      <vt:lpstr>List_SAMBaseInputsVariables</vt:lpstr>
      <vt:lpstr>List_SAMCases</vt:lpstr>
      <vt:lpstr>List_SAMCasesBaseYear</vt:lpstr>
      <vt:lpstr>List_SAMFinancialModel</vt:lpstr>
      <vt:lpstr>List_TariffClass</vt:lpstr>
      <vt:lpstr>SAMBaseInputs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Tobey</dc:creator>
  <cp:lastModifiedBy>Steve Tobey</cp:lastModifiedBy>
  <dcterms:created xsi:type="dcterms:W3CDTF">2020-06-26T10:04:08Z</dcterms:created>
  <dcterms:modified xsi:type="dcterms:W3CDTF">2020-08-10T17:35:37Z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0x0101003B9E8B9E89B88447881175AC94CF5F33</vt:lpwstr>
  </property>
</Properties>
</file>